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57D6E7-2CEC-47B9-A05C-846A6716B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ม.ย." sheetId="6" r:id="rId1"/>
    <sheet name="ดำเนินการเอง (ลงข้อมูล)" sheetId="8" state="hidden" r:id="rId2"/>
    <sheet name="Sheet1" sheetId="9" state="hidden" r:id="rId3"/>
    <sheet name="สรุป 2" sheetId="10" state="hidden" r:id="rId4"/>
    <sheet name="จัดซื้อเป็นชุด รวมทั้งหมด" sheetId="11" state="hidden" r:id="rId5"/>
    <sheet name="เงินเหลือ+เบิก (2)" sheetId="12" state="hidden" r:id="rId6"/>
    <sheet name="เงินเหลือ+เบิก" sheetId="13" state="hidden" r:id="rId7"/>
    <sheet name="Sheet6" sheetId="14" state="hidden" r:id="rId8"/>
    <sheet name="Sheet1 (2)" sheetId="15" state="hidden" r:id="rId9"/>
    <sheet name="ชีต1" sheetId="16" state="hidden" r:id="rId10"/>
  </sheets>
  <definedNames>
    <definedName name="_ddd1" localSheetId="8">#REF!</definedName>
    <definedName name="_ddd1" localSheetId="6">#REF!</definedName>
    <definedName name="_ddd1" localSheetId="5">#REF!</definedName>
    <definedName name="_ddd1" localSheetId="4">#REF!</definedName>
    <definedName name="_ddd1">#REF!</definedName>
    <definedName name="_ddd10" localSheetId="8">#REF!</definedName>
    <definedName name="_ddd10" localSheetId="6">#REF!</definedName>
    <definedName name="_ddd10" localSheetId="5">#REF!</definedName>
    <definedName name="_ddd10" localSheetId="4">#REF!</definedName>
    <definedName name="_ddd10">#REF!</definedName>
    <definedName name="_ddd11" localSheetId="8">#REF!</definedName>
    <definedName name="_ddd11" localSheetId="6">#REF!</definedName>
    <definedName name="_ddd11" localSheetId="5">#REF!</definedName>
    <definedName name="_ddd11" localSheetId="4">#REF!</definedName>
    <definedName name="_ddd11">#REF!</definedName>
    <definedName name="_ddd12" localSheetId="8">#REF!</definedName>
    <definedName name="_ddd12" localSheetId="6">#REF!</definedName>
    <definedName name="_ddd12" localSheetId="5">#REF!</definedName>
    <definedName name="_ddd12" localSheetId="4">#REF!</definedName>
    <definedName name="_ddd12">#REF!</definedName>
    <definedName name="_ddd15" localSheetId="8">#REF!</definedName>
    <definedName name="_ddd15" localSheetId="6">#REF!</definedName>
    <definedName name="_ddd15" localSheetId="5">#REF!</definedName>
    <definedName name="_ddd15" localSheetId="4">#REF!</definedName>
    <definedName name="_ddd15">#REF!</definedName>
    <definedName name="_ddd2" localSheetId="8">#REF!</definedName>
    <definedName name="_ddd2" localSheetId="6">#REF!</definedName>
    <definedName name="_ddd2" localSheetId="5">#REF!</definedName>
    <definedName name="_ddd2" localSheetId="4">#REF!</definedName>
    <definedName name="_ddd2">#REF!</definedName>
    <definedName name="_ddd22" localSheetId="8">#REF!</definedName>
    <definedName name="_ddd22" localSheetId="6">#REF!</definedName>
    <definedName name="_ddd22" localSheetId="5">#REF!</definedName>
    <definedName name="_ddd22" localSheetId="4">#REF!</definedName>
    <definedName name="_ddd22">#REF!</definedName>
    <definedName name="_ddd23" localSheetId="8">#REF!</definedName>
    <definedName name="_ddd23" localSheetId="6">#REF!</definedName>
    <definedName name="_ddd23" localSheetId="5">#REF!</definedName>
    <definedName name="_ddd23" localSheetId="4">#REF!</definedName>
    <definedName name="_ddd23">#REF!</definedName>
    <definedName name="_ddd3" localSheetId="8">#REF!</definedName>
    <definedName name="_ddd3" localSheetId="6">#REF!</definedName>
    <definedName name="_ddd3" localSheetId="5">#REF!</definedName>
    <definedName name="_ddd3" localSheetId="4">#REF!</definedName>
    <definedName name="_ddd3">#REF!</definedName>
    <definedName name="_ddd5" localSheetId="8">#REF!</definedName>
    <definedName name="_ddd5" localSheetId="6">#REF!</definedName>
    <definedName name="_ddd5" localSheetId="5">#REF!</definedName>
    <definedName name="_ddd5" localSheetId="4">#REF!</definedName>
    <definedName name="_ddd5">#REF!</definedName>
    <definedName name="_ddd6" localSheetId="8">#REF!</definedName>
    <definedName name="_ddd6" localSheetId="6">#REF!</definedName>
    <definedName name="_ddd6" localSheetId="5">#REF!</definedName>
    <definedName name="_ddd6" localSheetId="4">#REF!</definedName>
    <definedName name="_ddd6">#REF!</definedName>
    <definedName name="_ddd8" localSheetId="8">#REF!</definedName>
    <definedName name="_ddd8" localSheetId="6">#REF!</definedName>
    <definedName name="_ddd8" localSheetId="5">#REF!</definedName>
    <definedName name="_ddd8" localSheetId="4">#REF!</definedName>
    <definedName name="_ddd8">#REF!</definedName>
    <definedName name="_ddd9" localSheetId="8">#REF!</definedName>
    <definedName name="_ddd9" localSheetId="6">#REF!</definedName>
    <definedName name="_ddd9" localSheetId="5">#REF!</definedName>
    <definedName name="_ddd9" localSheetId="4">#REF!</definedName>
    <definedName name="_ddd9">#REF!</definedName>
    <definedName name="_end001" localSheetId="8">#REF!</definedName>
    <definedName name="_end001" localSheetId="6">#REF!</definedName>
    <definedName name="_end001" localSheetId="5">#REF!</definedName>
    <definedName name="_end001" localSheetId="4">#REF!</definedName>
    <definedName name="_end001">#REF!</definedName>
    <definedName name="_end01" localSheetId="8">#REF!</definedName>
    <definedName name="_end01" localSheetId="6">#REF!</definedName>
    <definedName name="_end01" localSheetId="5">#REF!</definedName>
    <definedName name="_end01" localSheetId="4">#REF!</definedName>
    <definedName name="_end01">#REF!</definedName>
    <definedName name="_xlnm._FilterDatabase" localSheetId="7" hidden="1">Sheet6!$A$2:$J$83</definedName>
    <definedName name="_xlnm._FilterDatabase" localSheetId="4" hidden="1">'จัดซื้อเป็นชุด รวมทั้งหมด'!$A$3:$H$33</definedName>
    <definedName name="_xlnm._FilterDatabase" localSheetId="1" hidden="1">'ดำเนินการเอง (ลงข้อมูล)'!$F$6:$BE$2612</definedName>
    <definedName name="_kk0k22" localSheetId="8">#REF!</definedName>
    <definedName name="_kk0k22" localSheetId="6">#REF!</definedName>
    <definedName name="_kk0k22" localSheetId="5">#REF!</definedName>
    <definedName name="_kk0k22" localSheetId="4">#REF!</definedName>
    <definedName name="_kk0k22">#REF!</definedName>
    <definedName name="_kkk" localSheetId="8">#REF!</definedName>
    <definedName name="_kkk" localSheetId="6">#REF!</definedName>
    <definedName name="_kkk" localSheetId="5">#REF!</definedName>
    <definedName name="_kkk" localSheetId="4">#REF!</definedName>
    <definedName name="_kkk">#REF!</definedName>
    <definedName name="_ss" localSheetId="8">#REF!</definedName>
    <definedName name="_ss" localSheetId="6">#REF!</definedName>
    <definedName name="_ss" localSheetId="5">#REF!</definedName>
    <definedName name="_ss" localSheetId="4">#REF!</definedName>
    <definedName name="_ss">#REF!</definedName>
    <definedName name="A" localSheetId="8">#REF!</definedName>
    <definedName name="A" localSheetId="6">#REF!</definedName>
    <definedName name="A" localSheetId="5">#REF!</definedName>
    <definedName name="A" localSheetId="4">#REF!</definedName>
    <definedName name="A">#REF!</definedName>
    <definedName name="AAA" localSheetId="8">#REF!</definedName>
    <definedName name="AAA" localSheetId="6">#REF!</definedName>
    <definedName name="AAA" localSheetId="5">#REF!</definedName>
    <definedName name="AAA" localSheetId="4">#REF!</definedName>
    <definedName name="AAA">#REF!</definedName>
    <definedName name="dep" localSheetId="8">#REF!</definedName>
    <definedName name="dep" localSheetId="6">#REF!</definedName>
    <definedName name="dep" localSheetId="5">#REF!</definedName>
    <definedName name="dep" localSheetId="4">#REF!</definedName>
    <definedName name="dep">#REF!</definedName>
    <definedName name="drop1" localSheetId="8">#REF!</definedName>
    <definedName name="drop1" localSheetId="6">#REF!</definedName>
    <definedName name="drop1" localSheetId="5">#REF!</definedName>
    <definedName name="drop1" localSheetId="4">#REF!</definedName>
    <definedName name="drop1">#REF!</definedName>
    <definedName name="end" localSheetId="8">#REF!</definedName>
    <definedName name="end" localSheetId="6">#REF!</definedName>
    <definedName name="end" localSheetId="5">#REF!</definedName>
    <definedName name="end" localSheetId="4">#REF!</definedName>
    <definedName name="end">#REF!</definedName>
    <definedName name="Ghert" localSheetId="8">#REF!</definedName>
    <definedName name="Ghert" localSheetId="6">#REF!</definedName>
    <definedName name="Ghert" localSheetId="5">#REF!</definedName>
    <definedName name="Ghert" localSheetId="4">#REF!</definedName>
    <definedName name="Ghert">#REF!</definedName>
    <definedName name="Tu" localSheetId="8">#REF!</definedName>
    <definedName name="Tu" localSheetId="6">#REF!</definedName>
    <definedName name="Tu" localSheetId="5">#REF!</definedName>
    <definedName name="Tu" localSheetId="4">#REF!</definedName>
    <definedName name="Tu">#REF!</definedName>
    <definedName name="Tukta36" localSheetId="8">#REF!</definedName>
    <definedName name="Tukta36" localSheetId="6">#REF!</definedName>
    <definedName name="Tukta36" localSheetId="5">#REF!</definedName>
    <definedName name="Tukta36" localSheetId="4">#REF!</definedName>
    <definedName name="Tukta36">#REF!</definedName>
    <definedName name="view" localSheetId="8">#REF!</definedName>
    <definedName name="view" localSheetId="6">#REF!</definedName>
    <definedName name="view" localSheetId="5">#REF!</definedName>
    <definedName name="view" localSheetId="4">#REF!</definedName>
    <definedName name="view">#REF!</definedName>
    <definedName name="vsprj" localSheetId="8">#REF!</definedName>
    <definedName name="vsprj" localSheetId="6">#REF!</definedName>
    <definedName name="vsprj" localSheetId="5">#REF!</definedName>
    <definedName name="vsprj" localSheetId="4">#REF!</definedName>
    <definedName name="vsprj">#REF!</definedName>
    <definedName name="vsprj0" localSheetId="8">#REF!</definedName>
    <definedName name="vsprj0" localSheetId="6">#REF!</definedName>
    <definedName name="vsprj0" localSheetId="5">#REF!</definedName>
    <definedName name="vsprj0" localSheetId="4">#REF!</definedName>
    <definedName name="vsprj0">#REF!</definedName>
    <definedName name="vsprj00" localSheetId="8">#REF!</definedName>
    <definedName name="vsprj00" localSheetId="6">#REF!</definedName>
    <definedName name="vsprj00" localSheetId="5">#REF!</definedName>
    <definedName name="vsprj00" localSheetId="4">#REF!</definedName>
    <definedName name="vsprj00">#REF!</definedName>
    <definedName name="vsprj000" localSheetId="8">#REF!</definedName>
    <definedName name="vsprj000" localSheetId="6">#REF!</definedName>
    <definedName name="vsprj000" localSheetId="5">#REF!</definedName>
    <definedName name="vsprj000" localSheetId="4">#REF!</definedName>
    <definedName name="vsprj000">#REF!</definedName>
    <definedName name="โฆษณา" localSheetId="8">#REF!</definedName>
    <definedName name="โฆษณา" localSheetId="6">#REF!</definedName>
    <definedName name="โฆษณา" localSheetId="5">#REF!</definedName>
    <definedName name="โฆษณา" localSheetId="4">#REF!</definedName>
    <definedName name="โฆษณา">#REF!</definedName>
    <definedName name="โฆษณา45" localSheetId="8">#REF!</definedName>
    <definedName name="โฆษณา45" localSheetId="6">#REF!</definedName>
    <definedName name="โฆษณา45" localSheetId="5">#REF!</definedName>
    <definedName name="โฆษณา45" localSheetId="4">#REF!</definedName>
    <definedName name="โฆษณา45">#REF!</definedName>
    <definedName name="งานแผน" localSheetId="8">#REF!</definedName>
    <definedName name="งานแผน" localSheetId="6">#REF!</definedName>
    <definedName name="งานแผน" localSheetId="5">#REF!</definedName>
    <definedName name="งานแผน" localSheetId="4">#REF!</definedName>
    <definedName name="งานแผน">#REF!</definedName>
    <definedName name="งานแผนน" localSheetId="8">#REF!</definedName>
    <definedName name="งานแผนน" localSheetId="6">#REF!</definedName>
    <definedName name="งานแผนน" localSheetId="5">#REF!</definedName>
    <definedName name="งานแผนน" localSheetId="4">#REF!</definedName>
    <definedName name="งานแผนน">#REF!</definedName>
    <definedName name="งานอบรม" localSheetId="8">#REF!</definedName>
    <definedName name="งานอบรม" localSheetId="6">#REF!</definedName>
    <definedName name="งานอบรม" localSheetId="5">#REF!</definedName>
    <definedName name="งานอบรม" localSheetId="4">#REF!</definedName>
    <definedName name="งานอบรม">#REF!</definedName>
  </definedNames>
  <calcPr calcId="191029"/>
  <customWorkbookViews>
    <customWorkbookView name="ตัวกรอง 1" guid="{4F88B43A-A366-40EC-8E60-65BF4740FE15}" maximized="1" windowWidth="0" windowHeight="0" activeSheetId="0"/>
  </customWorkbookViews>
  <extLst>
    <ext uri="GoogleSheetsCustomDataVersion2">
      <go:sheetsCustomData xmlns:go="http://customooxmlschemas.google.com/" r:id="rId20" roundtripDataChecksum="qfS9HKnZMxK/HOkhNQ+vvfdEyP2OlVIun+9soAKhVL8="/>
    </ext>
  </extLst>
</workbook>
</file>

<file path=xl/calcChain.xml><?xml version="1.0" encoding="utf-8"?>
<calcChain xmlns="http://schemas.openxmlformats.org/spreadsheetml/2006/main">
  <c r="J76" i="14" l="1"/>
  <c r="J75" i="14" s="1"/>
  <c r="I76" i="14"/>
  <c r="I75" i="14" s="1"/>
  <c r="H76" i="14"/>
  <c r="H75" i="14" s="1"/>
  <c r="J72" i="14"/>
  <c r="J71" i="14" s="1"/>
  <c r="I72" i="14"/>
  <c r="H72" i="14"/>
  <c r="H71" i="14" s="1"/>
  <c r="I71" i="14"/>
  <c r="J58" i="14"/>
  <c r="J57" i="14" s="1"/>
  <c r="I58" i="14"/>
  <c r="H58" i="14"/>
  <c r="I57" i="14"/>
  <c r="H57" i="14"/>
  <c r="J55" i="14"/>
  <c r="J54" i="14" s="1"/>
  <c r="I55" i="14"/>
  <c r="H55" i="14"/>
  <c r="I54" i="14"/>
  <c r="H54" i="14"/>
  <c r="J48" i="14"/>
  <c r="J47" i="14" s="1"/>
  <c r="I48" i="14"/>
  <c r="H48" i="14"/>
  <c r="H47" i="14" s="1"/>
  <c r="H46" i="14" s="1"/>
  <c r="I47" i="14"/>
  <c r="I46" i="14" s="1"/>
  <c r="J41" i="14"/>
  <c r="J40" i="14" s="1"/>
  <c r="J39" i="14" s="1"/>
  <c r="I41" i="14"/>
  <c r="I40" i="14" s="1"/>
  <c r="I39" i="14" s="1"/>
  <c r="H41" i="14"/>
  <c r="H40" i="14"/>
  <c r="H39" i="14" s="1"/>
  <c r="J35" i="14"/>
  <c r="I35" i="14"/>
  <c r="H35" i="14"/>
  <c r="J34" i="14"/>
  <c r="I34" i="14"/>
  <c r="H34" i="14"/>
  <c r="J26" i="14"/>
  <c r="I26" i="14"/>
  <c r="H26" i="14"/>
  <c r="J25" i="14"/>
  <c r="I25" i="14"/>
  <c r="H25" i="14"/>
  <c r="J7" i="14"/>
  <c r="J6" i="14" s="1"/>
  <c r="J5" i="14" s="1"/>
  <c r="J4" i="14" s="1"/>
  <c r="I7" i="14"/>
  <c r="I6" i="14" s="1"/>
  <c r="I5" i="14" s="1"/>
  <c r="I4" i="14" s="1"/>
  <c r="H7" i="14"/>
  <c r="H6" i="14" s="1"/>
  <c r="H5" i="14" s="1"/>
  <c r="H4" i="14" s="1"/>
  <c r="F26" i="11"/>
  <c r="F25" i="11"/>
  <c r="F24" i="11"/>
  <c r="F23" i="11"/>
  <c r="F22" i="11" s="1"/>
  <c r="F21" i="11"/>
  <c r="F20" i="11"/>
  <c r="F19" i="11"/>
  <c r="F18" i="11"/>
  <c r="F17" i="11"/>
  <c r="F16" i="11"/>
  <c r="F15" i="11"/>
  <c r="F14" i="11"/>
  <c r="F13" i="11" s="1"/>
  <c r="F12" i="11"/>
  <c r="F11" i="11"/>
  <c r="F10" i="11"/>
  <c r="F9" i="11"/>
  <c r="F8" i="11"/>
  <c r="F7" i="11"/>
  <c r="F6" i="11"/>
  <c r="F5" i="11"/>
  <c r="F4" i="11"/>
  <c r="F3" i="11" s="1"/>
  <c r="F3" i="10"/>
  <c r="E3" i="10"/>
  <c r="S2610" i="8"/>
  <c r="O2610" i="8"/>
  <c r="S2609" i="8"/>
  <c r="R2609" i="8"/>
  <c r="S2608" i="8"/>
  <c r="R2608" i="8"/>
  <c r="S2607" i="8"/>
  <c r="O2607" i="8"/>
  <c r="S2606" i="8"/>
  <c r="O2606" i="8"/>
  <c r="S2605" i="8"/>
  <c r="O2605" i="8"/>
  <c r="S2604" i="8"/>
  <c r="O2604" i="8"/>
  <c r="S2603" i="8"/>
  <c r="S2602" i="8" s="1"/>
  <c r="R2603" i="8"/>
  <c r="R2602" i="8" s="1"/>
  <c r="S2601" i="8"/>
  <c r="O2601" i="8"/>
  <c r="S2600" i="8"/>
  <c r="O2600" i="8"/>
  <c r="S2599" i="8"/>
  <c r="O2599" i="8"/>
  <c r="S2598" i="8"/>
  <c r="S2597" i="8" s="1"/>
  <c r="O2598" i="8"/>
  <c r="R2597" i="8"/>
  <c r="S2596" i="8"/>
  <c r="O2596" i="8"/>
  <c r="S2595" i="8"/>
  <c r="S2594" i="8" s="1"/>
  <c r="R2595" i="8"/>
  <c r="R2594" i="8" s="1"/>
  <c r="S2593" i="8"/>
  <c r="O2593" i="8"/>
  <c r="S2592" i="8"/>
  <c r="R2592" i="8"/>
  <c r="S2591" i="8"/>
  <c r="O2591" i="8"/>
  <c r="S2590" i="8"/>
  <c r="S2589" i="8" s="1"/>
  <c r="S2588" i="8" s="1"/>
  <c r="O2590" i="8"/>
  <c r="R2589" i="8"/>
  <c r="R2588" i="8"/>
  <c r="S2586" i="8"/>
  <c r="O2586" i="8"/>
  <c r="S2585" i="8"/>
  <c r="R2585" i="8"/>
  <c r="S2584" i="8"/>
  <c r="S2583" i="8" s="1"/>
  <c r="S2582" i="8" s="1"/>
  <c r="S2581" i="8" s="1"/>
  <c r="O2584" i="8"/>
  <c r="R2583" i="8"/>
  <c r="R2582" i="8" s="1"/>
  <c r="R2581" i="8" s="1"/>
  <c r="S2579" i="8"/>
  <c r="S2578" i="8" s="1"/>
  <c r="S2577" i="8" s="1"/>
  <c r="O2579" i="8"/>
  <c r="R2578" i="8"/>
  <c r="R2577" i="8"/>
  <c r="S2576" i="8"/>
  <c r="S2575" i="8" s="1"/>
  <c r="O2576" i="8"/>
  <c r="R2575" i="8"/>
  <c r="S2574" i="8"/>
  <c r="O2574" i="8"/>
  <c r="S2573" i="8"/>
  <c r="O2573" i="8"/>
  <c r="S2572" i="8"/>
  <c r="O2572" i="8"/>
  <c r="S2571" i="8"/>
  <c r="S2570" i="8" s="1"/>
  <c r="O2571" i="8"/>
  <c r="R2570" i="8"/>
  <c r="S2569" i="8"/>
  <c r="O2569" i="8"/>
  <c r="S2568" i="8"/>
  <c r="O2568" i="8"/>
  <c r="S2567" i="8"/>
  <c r="O2567" i="8"/>
  <c r="S2566" i="8"/>
  <c r="S2565" i="8" s="1"/>
  <c r="O2566" i="8"/>
  <c r="R2565" i="8"/>
  <c r="R2564" i="8"/>
  <c r="R2563" i="8" s="1"/>
  <c r="R2562" i="8" s="1"/>
  <c r="S2560" i="8"/>
  <c r="S2559" i="8" s="1"/>
  <c r="S2558" i="8" s="1"/>
  <c r="O2560" i="8"/>
  <c r="R2559" i="8"/>
  <c r="R2558" i="8" s="1"/>
  <c r="S2557" i="8"/>
  <c r="O2557" i="8"/>
  <c r="S2556" i="8"/>
  <c r="O2556" i="8"/>
  <c r="S2555" i="8"/>
  <c r="S2554" i="8" s="1"/>
  <c r="O2555" i="8"/>
  <c r="R2554" i="8"/>
  <c r="S2553" i="8"/>
  <c r="O2553" i="8"/>
  <c r="S2552" i="8"/>
  <c r="S2550" i="8" s="1"/>
  <c r="O2552" i="8"/>
  <c r="S2551" i="8"/>
  <c r="O2551" i="8"/>
  <c r="R2550" i="8"/>
  <c r="R2549" i="8" s="1"/>
  <c r="S2548" i="8"/>
  <c r="O2548" i="8"/>
  <c r="S2547" i="8"/>
  <c r="O2547" i="8"/>
  <c r="S2546" i="8"/>
  <c r="O2546" i="8"/>
  <c r="S2545" i="8"/>
  <c r="O2545" i="8"/>
  <c r="S2544" i="8"/>
  <c r="R2544" i="8"/>
  <c r="S2543" i="8"/>
  <c r="O2543" i="8"/>
  <c r="S2542" i="8"/>
  <c r="S2541" i="8" s="1"/>
  <c r="S2540" i="8" s="1"/>
  <c r="O2542" i="8"/>
  <c r="R2541" i="8"/>
  <c r="R2540" i="8"/>
  <c r="S2539" i="8"/>
  <c r="S2537" i="8" s="1"/>
  <c r="O2539" i="8"/>
  <c r="S2538" i="8"/>
  <c r="O2538" i="8"/>
  <c r="R2537" i="8"/>
  <c r="S2536" i="8"/>
  <c r="O2536" i="8"/>
  <c r="S2535" i="8"/>
  <c r="O2535" i="8"/>
  <c r="S2534" i="8"/>
  <c r="S2533" i="8" s="1"/>
  <c r="O2534" i="8"/>
  <c r="R2533" i="8"/>
  <c r="S2532" i="8"/>
  <c r="O2532" i="8"/>
  <c r="S2531" i="8"/>
  <c r="S2530" i="8" s="1"/>
  <c r="O2531" i="8"/>
  <c r="R2530" i="8"/>
  <c r="R2529" i="8"/>
  <c r="S2528" i="8"/>
  <c r="S2527" i="8" s="1"/>
  <c r="S2526" i="8" s="1"/>
  <c r="O2528" i="8"/>
  <c r="R2527" i="8"/>
  <c r="R2526" i="8" s="1"/>
  <c r="R2525" i="8" s="1"/>
  <c r="S2524" i="8"/>
  <c r="O2524" i="8"/>
  <c r="S2523" i="8"/>
  <c r="R2523" i="8"/>
  <c r="S2522" i="8"/>
  <c r="O2522" i="8"/>
  <c r="S2521" i="8"/>
  <c r="R2521" i="8"/>
  <c r="R2520" i="8" s="1"/>
  <c r="R2519" i="8" s="1"/>
  <c r="S2520" i="8"/>
  <c r="S2519" i="8" s="1"/>
  <c r="S2517" i="8"/>
  <c r="O2517" i="8"/>
  <c r="S2516" i="8"/>
  <c r="R2516" i="8"/>
  <c r="R2515" i="8" s="1"/>
  <c r="S2515" i="8"/>
  <c r="S2514" i="8"/>
  <c r="O2514" i="8"/>
  <c r="S2513" i="8"/>
  <c r="O2513" i="8"/>
  <c r="S2512" i="8"/>
  <c r="O2512" i="8"/>
  <c r="S2511" i="8"/>
  <c r="O2511" i="8"/>
  <c r="S2510" i="8"/>
  <c r="O2510" i="8"/>
  <c r="S2509" i="8"/>
  <c r="O2509" i="8"/>
  <c r="S2508" i="8"/>
  <c r="O2508" i="8"/>
  <c r="S2507" i="8"/>
  <c r="S2506" i="8" s="1"/>
  <c r="O2507" i="8"/>
  <c r="R2506" i="8"/>
  <c r="S2505" i="8"/>
  <c r="O2505" i="8"/>
  <c r="S2504" i="8"/>
  <c r="S2503" i="8" s="1"/>
  <c r="O2504" i="8"/>
  <c r="R2503" i="8"/>
  <c r="S2502" i="8"/>
  <c r="S2501" i="8" s="1"/>
  <c r="O2502" i="8"/>
  <c r="R2501" i="8"/>
  <c r="S2500" i="8"/>
  <c r="O2500" i="8"/>
  <c r="S2499" i="8"/>
  <c r="S2498" i="8" s="1"/>
  <c r="O2499" i="8"/>
  <c r="R2498" i="8"/>
  <c r="S2497" i="8"/>
  <c r="O2497" i="8"/>
  <c r="S2496" i="8"/>
  <c r="S2491" i="8" s="1"/>
  <c r="O2496" i="8"/>
  <c r="S2495" i="8"/>
  <c r="O2495" i="8"/>
  <c r="S2494" i="8"/>
  <c r="O2494" i="8"/>
  <c r="S2493" i="8"/>
  <c r="O2493" i="8"/>
  <c r="S2492" i="8"/>
  <c r="O2492" i="8"/>
  <c r="R2491" i="8"/>
  <c r="R2490" i="8" s="1"/>
  <c r="S2489" i="8"/>
  <c r="O2489" i="8"/>
  <c r="S2488" i="8"/>
  <c r="S2487" i="8" s="1"/>
  <c r="R2488" i="8"/>
  <c r="R2487" i="8"/>
  <c r="R2486" i="8" s="1"/>
  <c r="R2485" i="8" s="1"/>
  <c r="S2483" i="8"/>
  <c r="S2482" i="8" s="1"/>
  <c r="S2481" i="8" s="1"/>
  <c r="O2483" i="8"/>
  <c r="R2482" i="8"/>
  <c r="R2481" i="8"/>
  <c r="S2480" i="8"/>
  <c r="S2475" i="8" s="1"/>
  <c r="O2480" i="8"/>
  <c r="S2479" i="8"/>
  <c r="O2479" i="8"/>
  <c r="S2478" i="8"/>
  <c r="O2478" i="8"/>
  <c r="S2477" i="8"/>
  <c r="O2477" i="8"/>
  <c r="S2476" i="8"/>
  <c r="O2476" i="8"/>
  <c r="R2475" i="8"/>
  <c r="S2474" i="8"/>
  <c r="O2474" i="8"/>
  <c r="S2473" i="8"/>
  <c r="O2473" i="8"/>
  <c r="S2472" i="8"/>
  <c r="R2472" i="8"/>
  <c r="R2471" i="8"/>
  <c r="S2470" i="8"/>
  <c r="O2470" i="8"/>
  <c r="S2469" i="8"/>
  <c r="O2469" i="8"/>
  <c r="S2468" i="8"/>
  <c r="O2468" i="8"/>
  <c r="S2467" i="8"/>
  <c r="O2467" i="8"/>
  <c r="S2466" i="8"/>
  <c r="O2466" i="8"/>
  <c r="S2465" i="8"/>
  <c r="O2465" i="8"/>
  <c r="S2464" i="8"/>
  <c r="R2464" i="8"/>
  <c r="S2463" i="8"/>
  <c r="O2463" i="8"/>
  <c r="S2462" i="8"/>
  <c r="S2461" i="8" s="1"/>
  <c r="S2460" i="8" s="1"/>
  <c r="O2462" i="8"/>
  <c r="R2461" i="8"/>
  <c r="R2460" i="8"/>
  <c r="S2459" i="8"/>
  <c r="S2458" i="8" s="1"/>
  <c r="O2459" i="8"/>
  <c r="R2458" i="8"/>
  <c r="S2457" i="8"/>
  <c r="O2457" i="8"/>
  <c r="S2456" i="8"/>
  <c r="S2454" i="8" s="1"/>
  <c r="O2456" i="8"/>
  <c r="S2455" i="8"/>
  <c r="O2455" i="8"/>
  <c r="R2454" i="8"/>
  <c r="S2453" i="8"/>
  <c r="O2453" i="8"/>
  <c r="S2452" i="8"/>
  <c r="O2452" i="8"/>
  <c r="S2451" i="8"/>
  <c r="R2451" i="8"/>
  <c r="R2450" i="8" s="1"/>
  <c r="S2449" i="8"/>
  <c r="O2449" i="8"/>
  <c r="S2448" i="8"/>
  <c r="S2446" i="8" s="1"/>
  <c r="S2445" i="8" s="1"/>
  <c r="O2448" i="8"/>
  <c r="S2447" i="8"/>
  <c r="O2447" i="8"/>
  <c r="R2446" i="8"/>
  <c r="R2445" i="8" s="1"/>
  <c r="R2444" i="8" s="1"/>
  <c r="S2443" i="8"/>
  <c r="S2442" i="8" s="1"/>
  <c r="O2443" i="8"/>
  <c r="R2442" i="8"/>
  <c r="S2441" i="8"/>
  <c r="O2441" i="8"/>
  <c r="S2440" i="8"/>
  <c r="R2440" i="8"/>
  <c r="R2439" i="8"/>
  <c r="R2438" i="8" s="1"/>
  <c r="S2436" i="8"/>
  <c r="O2436" i="8"/>
  <c r="S2435" i="8"/>
  <c r="S2434" i="8" s="1"/>
  <c r="R2435" i="8"/>
  <c r="R2434" i="8" s="1"/>
  <c r="S2433" i="8"/>
  <c r="O2433" i="8"/>
  <c r="S2432" i="8"/>
  <c r="O2432" i="8"/>
  <c r="S2431" i="8"/>
  <c r="O2431" i="8"/>
  <c r="S2430" i="8"/>
  <c r="S2428" i="8" s="1"/>
  <c r="O2430" i="8"/>
  <c r="S2429" i="8"/>
  <c r="O2429" i="8"/>
  <c r="R2428" i="8"/>
  <c r="S2427" i="8"/>
  <c r="S2426" i="8" s="1"/>
  <c r="O2427" i="8"/>
  <c r="R2426" i="8"/>
  <c r="S2425" i="8"/>
  <c r="O2425" i="8"/>
  <c r="S2424" i="8"/>
  <c r="S2423" i="8" s="1"/>
  <c r="O2424" i="8"/>
  <c r="R2423" i="8"/>
  <c r="R2408" i="8" s="1"/>
  <c r="S2422" i="8"/>
  <c r="O2422" i="8"/>
  <c r="S2421" i="8"/>
  <c r="O2421" i="8"/>
  <c r="S2420" i="8"/>
  <c r="O2420" i="8"/>
  <c r="S2419" i="8"/>
  <c r="O2419" i="8"/>
  <c r="S2418" i="8"/>
  <c r="O2418" i="8"/>
  <c r="S2417" i="8"/>
  <c r="O2417" i="8"/>
  <c r="S2416" i="8"/>
  <c r="R2416" i="8"/>
  <c r="S2415" i="8"/>
  <c r="O2415" i="8"/>
  <c r="S2414" i="8"/>
  <c r="O2414" i="8"/>
  <c r="S2413" i="8"/>
  <c r="O2413" i="8"/>
  <c r="S2412" i="8"/>
  <c r="O2412" i="8"/>
  <c r="S2411" i="8"/>
  <c r="S2409" i="8" s="1"/>
  <c r="S2408" i="8" s="1"/>
  <c r="O2411" i="8"/>
  <c r="S2410" i="8"/>
  <c r="O2410" i="8"/>
  <c r="R2409" i="8"/>
  <c r="S2407" i="8"/>
  <c r="O2407" i="8"/>
  <c r="S2406" i="8"/>
  <c r="S2405" i="8" s="1"/>
  <c r="S2404" i="8" s="1"/>
  <c r="O2406" i="8"/>
  <c r="R2405" i="8"/>
  <c r="R2404" i="8"/>
  <c r="S2400" i="8"/>
  <c r="S2399" i="8" s="1"/>
  <c r="S2398" i="8" s="1"/>
  <c r="O2400" i="8"/>
  <c r="R2399" i="8"/>
  <c r="R2398" i="8" s="1"/>
  <c r="S2397" i="8"/>
  <c r="O2397" i="8"/>
  <c r="S2396" i="8"/>
  <c r="O2396" i="8"/>
  <c r="S2395" i="8"/>
  <c r="O2395" i="8"/>
  <c r="S2394" i="8"/>
  <c r="O2394" i="8"/>
  <c r="S2393" i="8"/>
  <c r="O2393" i="8"/>
  <c r="S2392" i="8"/>
  <c r="O2392" i="8"/>
  <c r="S2391" i="8"/>
  <c r="O2391" i="8"/>
  <c r="S2390" i="8"/>
  <c r="O2390" i="8"/>
  <c r="S2389" i="8"/>
  <c r="O2389" i="8"/>
  <c r="S2388" i="8"/>
  <c r="O2388" i="8"/>
  <c r="S2387" i="8"/>
  <c r="S2386" i="8" s="1"/>
  <c r="O2387" i="8"/>
  <c r="R2386" i="8"/>
  <c r="S2385" i="8"/>
  <c r="O2385" i="8"/>
  <c r="S2384" i="8"/>
  <c r="O2384" i="8"/>
  <c r="S2383" i="8"/>
  <c r="O2383" i="8"/>
  <c r="S2382" i="8"/>
  <c r="S2381" i="8" s="1"/>
  <c r="S2380" i="8" s="1"/>
  <c r="O2382" i="8"/>
  <c r="R2381" i="8"/>
  <c r="R2380" i="8"/>
  <c r="S2379" i="8"/>
  <c r="O2379" i="8"/>
  <c r="S2378" i="8"/>
  <c r="O2378" i="8"/>
  <c r="S2377" i="8"/>
  <c r="O2377" i="8"/>
  <c r="AJ2376" i="8"/>
  <c r="S2376" i="8" s="1"/>
  <c r="O2376" i="8"/>
  <c r="S2375" i="8"/>
  <c r="O2375" i="8"/>
  <c r="S2374" i="8"/>
  <c r="O2374" i="8"/>
  <c r="R2373" i="8"/>
  <c r="S2372" i="8"/>
  <c r="O2372" i="8"/>
  <c r="S2371" i="8"/>
  <c r="S2369" i="8" s="1"/>
  <c r="O2371" i="8"/>
  <c r="S2370" i="8"/>
  <c r="O2370" i="8"/>
  <c r="R2369" i="8"/>
  <c r="R2368" i="8" s="1"/>
  <c r="S2367" i="8"/>
  <c r="O2367" i="8"/>
  <c r="S2366" i="8"/>
  <c r="S2365" i="8" s="1"/>
  <c r="O2366" i="8"/>
  <c r="R2365" i="8"/>
  <c r="S2364" i="8"/>
  <c r="O2364" i="8"/>
  <c r="S2363" i="8"/>
  <c r="O2363" i="8"/>
  <c r="S2362" i="8"/>
  <c r="O2362" i="8"/>
  <c r="S2361" i="8"/>
  <c r="O2361" i="8"/>
  <c r="R2360" i="8"/>
  <c r="S2359" i="8"/>
  <c r="O2359" i="8"/>
  <c r="S2358" i="8"/>
  <c r="O2358" i="8"/>
  <c r="S2357" i="8"/>
  <c r="O2357" i="8"/>
  <c r="S2356" i="8"/>
  <c r="O2356" i="8"/>
  <c r="S2355" i="8"/>
  <c r="O2355" i="8"/>
  <c r="R2354" i="8"/>
  <c r="R2353" i="8" s="1"/>
  <c r="S2352" i="8"/>
  <c r="O2352" i="8"/>
  <c r="S2351" i="8"/>
  <c r="O2351" i="8"/>
  <c r="S2350" i="8"/>
  <c r="O2350" i="8"/>
  <c r="S2349" i="8"/>
  <c r="O2349" i="8"/>
  <c r="S2348" i="8"/>
  <c r="O2348" i="8"/>
  <c r="S2347" i="8"/>
  <c r="S2346" i="8" s="1"/>
  <c r="S2345" i="8" s="1"/>
  <c r="O2347" i="8"/>
  <c r="R2346" i="8"/>
  <c r="R2345" i="8" s="1"/>
  <c r="S2344" i="8"/>
  <c r="O2344" i="8"/>
  <c r="S2343" i="8"/>
  <c r="O2343" i="8"/>
  <c r="S2342" i="8"/>
  <c r="O2342" i="8"/>
  <c r="S2341" i="8"/>
  <c r="O2341" i="8"/>
  <c r="S2340" i="8"/>
  <c r="S2339" i="8" s="1"/>
  <c r="S2338" i="8" s="1"/>
  <c r="O2340" i="8"/>
  <c r="R2339" i="8"/>
  <c r="R2338" i="8"/>
  <c r="S2336" i="8"/>
  <c r="O2336" i="8"/>
  <c r="S2335" i="8"/>
  <c r="R2335" i="8"/>
  <c r="S2334" i="8"/>
  <c r="S2333" i="8" s="1"/>
  <c r="S2332" i="8" s="1"/>
  <c r="S2331" i="8" s="1"/>
  <c r="O2334" i="8"/>
  <c r="R2333" i="8"/>
  <c r="R2332" i="8"/>
  <c r="R2331" i="8" s="1"/>
  <c r="S2329" i="8"/>
  <c r="O2329" i="8"/>
  <c r="S2328" i="8"/>
  <c r="O2328" i="8"/>
  <c r="S2327" i="8"/>
  <c r="S2326" i="8" s="1"/>
  <c r="S2325" i="8" s="1"/>
  <c r="O2327" i="8"/>
  <c r="R2326" i="8"/>
  <c r="R2325" i="8" s="1"/>
  <c r="S2324" i="8"/>
  <c r="O2324" i="8"/>
  <c r="S2323" i="8"/>
  <c r="O2323" i="8"/>
  <c r="S2322" i="8"/>
  <c r="O2322" i="8"/>
  <c r="S2321" i="8"/>
  <c r="O2321" i="8"/>
  <c r="S2320" i="8"/>
  <c r="O2320" i="8"/>
  <c r="S2319" i="8"/>
  <c r="S2318" i="8" s="1"/>
  <c r="O2319" i="8"/>
  <c r="R2318" i="8"/>
  <c r="S2317" i="8"/>
  <c r="O2317" i="8"/>
  <c r="S2316" i="8"/>
  <c r="O2316" i="8"/>
  <c r="S2315" i="8"/>
  <c r="S2313" i="8" s="1"/>
  <c r="O2315" i="8"/>
  <c r="S2314" i="8"/>
  <c r="O2314" i="8"/>
  <c r="R2313" i="8"/>
  <c r="S2312" i="8"/>
  <c r="O2312" i="8"/>
  <c r="S2311" i="8"/>
  <c r="O2311" i="8"/>
  <c r="S2310" i="8"/>
  <c r="O2310" i="8"/>
  <c r="S2309" i="8"/>
  <c r="O2309" i="8"/>
  <c r="S2308" i="8"/>
  <c r="O2308" i="8"/>
  <c r="S2307" i="8"/>
  <c r="O2307" i="8"/>
  <c r="S2306" i="8"/>
  <c r="O2306" i="8"/>
  <c r="AJ2305" i="8"/>
  <c r="S2305" i="8"/>
  <c r="S2303" i="8" s="1"/>
  <c r="O2305" i="8"/>
  <c r="S2304" i="8"/>
  <c r="O2304" i="8"/>
  <c r="R2303" i="8"/>
  <c r="S2302" i="8"/>
  <c r="O2302" i="8"/>
  <c r="S2301" i="8"/>
  <c r="O2301" i="8"/>
  <c r="S2300" i="8"/>
  <c r="O2300" i="8"/>
  <c r="S2299" i="8"/>
  <c r="O2299" i="8"/>
  <c r="S2298" i="8"/>
  <c r="O2298" i="8"/>
  <c r="S2297" i="8"/>
  <c r="O2297" i="8"/>
  <c r="S2296" i="8"/>
  <c r="O2296" i="8"/>
  <c r="S2295" i="8"/>
  <c r="O2295" i="8"/>
  <c r="S2294" i="8"/>
  <c r="S2293" i="8" s="1"/>
  <c r="O2294" i="8"/>
  <c r="R2293" i="8"/>
  <c r="R2292" i="8" s="1"/>
  <c r="R2291" i="8" s="1"/>
  <c r="R2290" i="8" s="1"/>
  <c r="S2288" i="8"/>
  <c r="O2288" i="8"/>
  <c r="S2287" i="8"/>
  <c r="S2286" i="8" s="1"/>
  <c r="R2287" i="8"/>
  <c r="R2286" i="8" s="1"/>
  <c r="S2285" i="8"/>
  <c r="O2285" i="8"/>
  <c r="S2284" i="8"/>
  <c r="O2284" i="8"/>
  <c r="S2283" i="8"/>
  <c r="O2283" i="8"/>
  <c r="S2282" i="8"/>
  <c r="O2282" i="8"/>
  <c r="S2281" i="8"/>
  <c r="O2281" i="8"/>
  <c r="S2280" i="8"/>
  <c r="O2280" i="8"/>
  <c r="S2279" i="8"/>
  <c r="O2279" i="8"/>
  <c r="S2278" i="8"/>
  <c r="O2278" i="8"/>
  <c r="S2277" i="8"/>
  <c r="O2277" i="8"/>
  <c r="S2276" i="8"/>
  <c r="O2276" i="8"/>
  <c r="S2275" i="8"/>
  <c r="O2275" i="8"/>
  <c r="S2274" i="8"/>
  <c r="S2273" i="8" s="1"/>
  <c r="O2274" i="8"/>
  <c r="R2273" i="8"/>
  <c r="S2272" i="8"/>
  <c r="O2272" i="8"/>
  <c r="S2271" i="8"/>
  <c r="O2271" i="8"/>
  <c r="S2270" i="8"/>
  <c r="O2270" i="8"/>
  <c r="S2269" i="8"/>
  <c r="O2269" i="8"/>
  <c r="S2268" i="8"/>
  <c r="O2268" i="8"/>
  <c r="S2267" i="8"/>
  <c r="O2267" i="8"/>
  <c r="S2266" i="8"/>
  <c r="O2266" i="8"/>
  <c r="S2265" i="8"/>
  <c r="S2263" i="8" s="1"/>
  <c r="S2262" i="8" s="1"/>
  <c r="O2265" i="8"/>
  <c r="S2264" i="8"/>
  <c r="O2264" i="8"/>
  <c r="R2263" i="8"/>
  <c r="R2262" i="8" s="1"/>
  <c r="S2261" i="8"/>
  <c r="O2261" i="8"/>
  <c r="S2260" i="8"/>
  <c r="O2260" i="8"/>
  <c r="S2259" i="8"/>
  <c r="O2259" i="8"/>
  <c r="S2258" i="8"/>
  <c r="O2258" i="8"/>
  <c r="S2257" i="8"/>
  <c r="O2257" i="8"/>
  <c r="S2256" i="8"/>
  <c r="O2256" i="8"/>
  <c r="S2255" i="8"/>
  <c r="O2255" i="8"/>
  <c r="S2254" i="8"/>
  <c r="O2254" i="8"/>
  <c r="S2253" i="8"/>
  <c r="O2253" i="8"/>
  <c r="S2252" i="8"/>
  <c r="O2252" i="8"/>
  <c r="S2251" i="8"/>
  <c r="O2251" i="8"/>
  <c r="S2250" i="8"/>
  <c r="S2249" i="8" s="1"/>
  <c r="O2250" i="8"/>
  <c r="R2249" i="8"/>
  <c r="S2248" i="8"/>
  <c r="O2248" i="8"/>
  <c r="S2247" i="8"/>
  <c r="O2247" i="8"/>
  <c r="S2246" i="8"/>
  <c r="O2246" i="8"/>
  <c r="S2245" i="8"/>
  <c r="O2245" i="8"/>
  <c r="S2244" i="8"/>
  <c r="R2244" i="8"/>
  <c r="R2243" i="8" s="1"/>
  <c r="S2242" i="8"/>
  <c r="S2241" i="8" s="1"/>
  <c r="O2242" i="8"/>
  <c r="R2241" i="8"/>
  <c r="S2240" i="8"/>
  <c r="O2240" i="8"/>
  <c r="S2239" i="8"/>
  <c r="O2239" i="8"/>
  <c r="S2238" i="8"/>
  <c r="O2238" i="8"/>
  <c r="S2237" i="8"/>
  <c r="O2237" i="8"/>
  <c r="S2236" i="8"/>
  <c r="R2236" i="8"/>
  <c r="S2235" i="8"/>
  <c r="O2235" i="8"/>
  <c r="S2234" i="8"/>
  <c r="O2234" i="8"/>
  <c r="S2233" i="8"/>
  <c r="S2232" i="8" s="1"/>
  <c r="O2233" i="8"/>
  <c r="R2232" i="8"/>
  <c r="R2231" i="8" s="1"/>
  <c r="S2230" i="8"/>
  <c r="O2230" i="8"/>
  <c r="S2229" i="8"/>
  <c r="O2229" i="8"/>
  <c r="S2228" i="8"/>
  <c r="O2228" i="8"/>
  <c r="S2227" i="8"/>
  <c r="O2227" i="8"/>
  <c r="S2226" i="8"/>
  <c r="O2226" i="8"/>
  <c r="S2225" i="8"/>
  <c r="O2225" i="8"/>
  <c r="S2224" i="8"/>
  <c r="O2224" i="8"/>
  <c r="S2223" i="8"/>
  <c r="S2222" i="8" s="1"/>
  <c r="S2221" i="8" s="1"/>
  <c r="O2223" i="8"/>
  <c r="R2222" i="8"/>
  <c r="R2221" i="8"/>
  <c r="S2219" i="8"/>
  <c r="O2219" i="8"/>
  <c r="S2218" i="8"/>
  <c r="R2218" i="8"/>
  <c r="S2217" i="8"/>
  <c r="S2216" i="8" s="1"/>
  <c r="O2217" i="8"/>
  <c r="R2216" i="8"/>
  <c r="S2215" i="8"/>
  <c r="S2214" i="8" s="1"/>
  <c r="O2215" i="8"/>
  <c r="R2214" i="8"/>
  <c r="R2213" i="8"/>
  <c r="R2212" i="8" s="1"/>
  <c r="S2210" i="8"/>
  <c r="O2210" i="8"/>
  <c r="S2209" i="8"/>
  <c r="O2209" i="8"/>
  <c r="S2208" i="8"/>
  <c r="O2208" i="8"/>
  <c r="S2207" i="8"/>
  <c r="O2207" i="8"/>
  <c r="S2206" i="8"/>
  <c r="O2206" i="8"/>
  <c r="S2205" i="8"/>
  <c r="O2205" i="8"/>
  <c r="S2204" i="8"/>
  <c r="O2204" i="8"/>
  <c r="S2203" i="8"/>
  <c r="O2203" i="8"/>
  <c r="S2202" i="8"/>
  <c r="O2202" i="8"/>
  <c r="S2201" i="8"/>
  <c r="O2201" i="8"/>
  <c r="R2200" i="8"/>
  <c r="S2199" i="8"/>
  <c r="O2199" i="8"/>
  <c r="S2198" i="8"/>
  <c r="S2197" i="8" s="1"/>
  <c r="O2198" i="8"/>
  <c r="R2197" i="8"/>
  <c r="S2196" i="8"/>
  <c r="O2196" i="8"/>
  <c r="S2195" i="8"/>
  <c r="O2195" i="8"/>
  <c r="S2194" i="8"/>
  <c r="O2194" i="8"/>
  <c r="S2193" i="8"/>
  <c r="O2193" i="8"/>
  <c r="S2192" i="8"/>
  <c r="O2192" i="8"/>
  <c r="S2191" i="8"/>
  <c r="O2191" i="8"/>
  <c r="S2190" i="8"/>
  <c r="O2190" i="8"/>
  <c r="R2189" i="8"/>
  <c r="R2178" i="8" s="1"/>
  <c r="S2188" i="8"/>
  <c r="O2188" i="8"/>
  <c r="S2187" i="8"/>
  <c r="O2187" i="8"/>
  <c r="S2186" i="8"/>
  <c r="O2186" i="8"/>
  <c r="S2185" i="8"/>
  <c r="O2185" i="8"/>
  <c r="S2184" i="8"/>
  <c r="O2184" i="8"/>
  <c r="S2183" i="8"/>
  <c r="O2183" i="8"/>
  <c r="S2182" i="8"/>
  <c r="O2182" i="8"/>
  <c r="S2181" i="8"/>
  <c r="O2181" i="8"/>
  <c r="S2180" i="8"/>
  <c r="O2180" i="8"/>
  <c r="R2179" i="8"/>
  <c r="S2177" i="8"/>
  <c r="S2175" i="8" s="1"/>
  <c r="S2174" i="8" s="1"/>
  <c r="O2177" i="8"/>
  <c r="S2176" i="8"/>
  <c r="O2176" i="8"/>
  <c r="R2175" i="8"/>
  <c r="R2174" i="8" s="1"/>
  <c r="R2173" i="8" s="1"/>
  <c r="R2172" i="8" s="1"/>
  <c r="S2170" i="8"/>
  <c r="S2169" i="8" s="1"/>
  <c r="S2168" i="8" s="1"/>
  <c r="O2170" i="8"/>
  <c r="R2169" i="8"/>
  <c r="R2168" i="8"/>
  <c r="S2167" i="8"/>
  <c r="O2167" i="8"/>
  <c r="S2166" i="8"/>
  <c r="O2166" i="8"/>
  <c r="S2165" i="8"/>
  <c r="O2165" i="8"/>
  <c r="S2164" i="8"/>
  <c r="O2164" i="8"/>
  <c r="S2163" i="8"/>
  <c r="O2163" i="8"/>
  <c r="S2162" i="8"/>
  <c r="S2161" i="8" s="1"/>
  <c r="O2162" i="8"/>
  <c r="R2161" i="8"/>
  <c r="R2154" i="8" s="1"/>
  <c r="S2160" i="8"/>
  <c r="O2160" i="8"/>
  <c r="S2159" i="8"/>
  <c r="O2159" i="8"/>
  <c r="S2158" i="8"/>
  <c r="O2158" i="8"/>
  <c r="S2157" i="8"/>
  <c r="O2157" i="8"/>
  <c r="S2156" i="8"/>
  <c r="S2155" i="8" s="1"/>
  <c r="O2156" i="8"/>
  <c r="R2155" i="8"/>
  <c r="S2154" i="8"/>
  <c r="S2153" i="8"/>
  <c r="O2153" i="8"/>
  <c r="S2152" i="8"/>
  <c r="O2152" i="8"/>
  <c r="S2151" i="8"/>
  <c r="O2151" i="8"/>
  <c r="S2150" i="8"/>
  <c r="O2150" i="8"/>
  <c r="S2149" i="8"/>
  <c r="O2149" i="8"/>
  <c r="S2148" i="8"/>
  <c r="S2147" i="8" s="1"/>
  <c r="O2148" i="8"/>
  <c r="R2147" i="8"/>
  <c r="S2146" i="8"/>
  <c r="O2146" i="8"/>
  <c r="S2145" i="8"/>
  <c r="S2144" i="8" s="1"/>
  <c r="S2143" i="8" s="1"/>
  <c r="O2145" i="8"/>
  <c r="R2144" i="8"/>
  <c r="R2143" i="8" s="1"/>
  <c r="S2142" i="8"/>
  <c r="S2141" i="8" s="1"/>
  <c r="O2142" i="8"/>
  <c r="R2141" i="8"/>
  <c r="S2140" i="8"/>
  <c r="O2140" i="8"/>
  <c r="S2139" i="8"/>
  <c r="O2139" i="8"/>
  <c r="S2138" i="8"/>
  <c r="R2138" i="8"/>
  <c r="S2137" i="8"/>
  <c r="S2135" i="8" s="1"/>
  <c r="S2134" i="8" s="1"/>
  <c r="O2137" i="8"/>
  <c r="S2136" i="8"/>
  <c r="O2136" i="8"/>
  <c r="R2135" i="8"/>
  <c r="R2134" i="8" s="1"/>
  <c r="S2133" i="8"/>
  <c r="O2133" i="8"/>
  <c r="S2132" i="8"/>
  <c r="S2131" i="8" s="1"/>
  <c r="R2132" i="8"/>
  <c r="R2131" i="8" s="1"/>
  <c r="R2125" i="8" s="1"/>
  <c r="R2120" i="8" s="1"/>
  <c r="R2093" i="8" s="1"/>
  <c r="S2130" i="8"/>
  <c r="O2130" i="8"/>
  <c r="S2129" i="8"/>
  <c r="S2127" i="8" s="1"/>
  <c r="S2126" i="8" s="1"/>
  <c r="O2129" i="8"/>
  <c r="S2128" i="8"/>
  <c r="O2128" i="8"/>
  <c r="R2127" i="8"/>
  <c r="R2126" i="8" s="1"/>
  <c r="S2124" i="8"/>
  <c r="S2123" i="8" s="1"/>
  <c r="O2124" i="8"/>
  <c r="R2123" i="8"/>
  <c r="S2122" i="8"/>
  <c r="S2121" i="8" s="1"/>
  <c r="R2122" i="8"/>
  <c r="R2121" i="8"/>
  <c r="S2119" i="8"/>
  <c r="O2119" i="8"/>
  <c r="S2118" i="8"/>
  <c r="O2118" i="8"/>
  <c r="S2117" i="8"/>
  <c r="O2117" i="8"/>
  <c r="S2116" i="8"/>
  <c r="O2116" i="8"/>
  <c r="S2115" i="8"/>
  <c r="O2115" i="8"/>
  <c r="S2114" i="8"/>
  <c r="S2113" i="8" s="1"/>
  <c r="O2114" i="8"/>
  <c r="R2113" i="8"/>
  <c r="S2112" i="8"/>
  <c r="O2112" i="8"/>
  <c r="S2111" i="8"/>
  <c r="R2111" i="8"/>
  <c r="S2110" i="8"/>
  <c r="S2109" i="8" s="1"/>
  <c r="O2110" i="8"/>
  <c r="R2109" i="8"/>
  <c r="R2096" i="8" s="1"/>
  <c r="R2095" i="8" s="1"/>
  <c r="R2094" i="8" s="1"/>
  <c r="S2108" i="8"/>
  <c r="O2108" i="8"/>
  <c r="S2107" i="8"/>
  <c r="O2107" i="8"/>
  <c r="S2106" i="8"/>
  <c r="O2106" i="8"/>
  <c r="S2105" i="8"/>
  <c r="O2105" i="8"/>
  <c r="S2104" i="8"/>
  <c r="O2104" i="8"/>
  <c r="S2103" i="8"/>
  <c r="S2102" i="8" s="1"/>
  <c r="O2103" i="8"/>
  <c r="R2102" i="8"/>
  <c r="S2101" i="8"/>
  <c r="O2101" i="8"/>
  <c r="S2100" i="8"/>
  <c r="O2100" i="8"/>
  <c r="S2099" i="8"/>
  <c r="O2099" i="8"/>
  <c r="S2098" i="8"/>
  <c r="S2097" i="8" s="1"/>
  <c r="O2098" i="8"/>
  <c r="R2097" i="8"/>
  <c r="S2092" i="8"/>
  <c r="S2091" i="8" s="1"/>
  <c r="O2092" i="8"/>
  <c r="R2091" i="8"/>
  <c r="S2090" i="8"/>
  <c r="S2089" i="8" s="1"/>
  <c r="S2088" i="8" s="1"/>
  <c r="O2090" i="8"/>
  <c r="R2089" i="8"/>
  <c r="R2088" i="8"/>
  <c r="S2087" i="8"/>
  <c r="O2087" i="8"/>
  <c r="S2086" i="8"/>
  <c r="O2086" i="8"/>
  <c r="S2085" i="8"/>
  <c r="O2085" i="8"/>
  <c r="S2084" i="8"/>
  <c r="S2083" i="8" s="1"/>
  <c r="O2084" i="8"/>
  <c r="R2083" i="8"/>
  <c r="S2082" i="8"/>
  <c r="O2082" i="8"/>
  <c r="S2081" i="8"/>
  <c r="O2081" i="8"/>
  <c r="S2080" i="8"/>
  <c r="O2080" i="8"/>
  <c r="S2079" i="8"/>
  <c r="S2078" i="8" s="1"/>
  <c r="S2077" i="8" s="1"/>
  <c r="O2079" i="8"/>
  <c r="R2078" i="8"/>
  <c r="R2077" i="8"/>
  <c r="S2076" i="8"/>
  <c r="O2076" i="8"/>
  <c r="S2075" i="8"/>
  <c r="O2075" i="8"/>
  <c r="S2074" i="8"/>
  <c r="O2074" i="8"/>
  <c r="S2073" i="8"/>
  <c r="O2073" i="8"/>
  <c r="S2072" i="8"/>
  <c r="O2072" i="8"/>
  <c r="S2071" i="8"/>
  <c r="S2070" i="8" s="1"/>
  <c r="S2066" i="8" s="1"/>
  <c r="O2071" i="8"/>
  <c r="R2070" i="8"/>
  <c r="S2069" i="8"/>
  <c r="O2069" i="8"/>
  <c r="S2068" i="8"/>
  <c r="S2067" i="8" s="1"/>
  <c r="O2068" i="8"/>
  <c r="R2067" i="8"/>
  <c r="R2066" i="8"/>
  <c r="S2065" i="8"/>
  <c r="S2064" i="8" s="1"/>
  <c r="O2065" i="8"/>
  <c r="R2064" i="8"/>
  <c r="S2063" i="8"/>
  <c r="O2063" i="8"/>
  <c r="S2062" i="8"/>
  <c r="S2061" i="8" s="1"/>
  <c r="O2062" i="8"/>
  <c r="R2061" i="8"/>
  <c r="R2057" i="8" s="1"/>
  <c r="S2060" i="8"/>
  <c r="O2060" i="8"/>
  <c r="S2059" i="8"/>
  <c r="O2059" i="8"/>
  <c r="S2058" i="8"/>
  <c r="R2058" i="8"/>
  <c r="S2056" i="8"/>
  <c r="O2056" i="8"/>
  <c r="S2055" i="8"/>
  <c r="O2055" i="8"/>
  <c r="S2054" i="8"/>
  <c r="O2054" i="8"/>
  <c r="S2053" i="8"/>
  <c r="O2053" i="8"/>
  <c r="S2052" i="8"/>
  <c r="S2051" i="8" s="1"/>
  <c r="R2052" i="8"/>
  <c r="R2051" i="8" s="1"/>
  <c r="R2050" i="8" s="1"/>
  <c r="S2049" i="8"/>
  <c r="S2048" i="8" s="1"/>
  <c r="O2049" i="8"/>
  <c r="R2048" i="8"/>
  <c r="S2047" i="8"/>
  <c r="S2046" i="8" s="1"/>
  <c r="S2045" i="8" s="1"/>
  <c r="S2044" i="8" s="1"/>
  <c r="O2047" i="8"/>
  <c r="R2046" i="8"/>
  <c r="R2045" i="8"/>
  <c r="R2044" i="8" s="1"/>
  <c r="S2042" i="8"/>
  <c r="S2041" i="8" s="1"/>
  <c r="S2040" i="8" s="1"/>
  <c r="O2042" i="8"/>
  <c r="R2041" i="8"/>
  <c r="R2040" i="8"/>
  <c r="S2039" i="8"/>
  <c r="O2039" i="8"/>
  <c r="S2038" i="8"/>
  <c r="O2038" i="8"/>
  <c r="S2037" i="8"/>
  <c r="O2037" i="8"/>
  <c r="S2036" i="8"/>
  <c r="O2036" i="8"/>
  <c r="S2035" i="8"/>
  <c r="O2035" i="8"/>
  <c r="S2034" i="8"/>
  <c r="O2034" i="8"/>
  <c r="S2033" i="8"/>
  <c r="S2031" i="8" s="1"/>
  <c r="O2033" i="8"/>
  <c r="S2032" i="8"/>
  <c r="O2032" i="8"/>
  <c r="R2031" i="8"/>
  <c r="S2030" i="8"/>
  <c r="O2030" i="8"/>
  <c r="S2029" i="8"/>
  <c r="O2029" i="8"/>
  <c r="S2028" i="8"/>
  <c r="R2028" i="8"/>
  <c r="S2027" i="8"/>
  <c r="O2027" i="8"/>
  <c r="S2026" i="8"/>
  <c r="O2026" i="8"/>
  <c r="S2025" i="8"/>
  <c r="O2025" i="8"/>
  <c r="R2024" i="8"/>
  <c r="S2023" i="8"/>
  <c r="O2023" i="8"/>
  <c r="S2022" i="8"/>
  <c r="O2022" i="8"/>
  <c r="S2021" i="8"/>
  <c r="O2021" i="8"/>
  <c r="S2020" i="8"/>
  <c r="O2020" i="8"/>
  <c r="S2019" i="8"/>
  <c r="O2019" i="8"/>
  <c r="S2018" i="8"/>
  <c r="S2017" i="8" s="1"/>
  <c r="O2018" i="8"/>
  <c r="R2017" i="8"/>
  <c r="R2010" i="8" s="1"/>
  <c r="S2016" i="8"/>
  <c r="O2016" i="8"/>
  <c r="S2015" i="8"/>
  <c r="O2015" i="8"/>
  <c r="S2014" i="8"/>
  <c r="O2014" i="8"/>
  <c r="S2013" i="8"/>
  <c r="O2013" i="8"/>
  <c r="S2012" i="8"/>
  <c r="S2011" i="8" s="1"/>
  <c r="O2012" i="8"/>
  <c r="R2011" i="8"/>
  <c r="S2009" i="8"/>
  <c r="S2007" i="8" s="1"/>
  <c r="S2006" i="8" s="1"/>
  <c r="O2009" i="8"/>
  <c r="S2008" i="8"/>
  <c r="O2008" i="8"/>
  <c r="R2007" i="8"/>
  <c r="R2006" i="8" s="1"/>
  <c r="R2005" i="8"/>
  <c r="R2004" i="8" s="1"/>
  <c r="S2003" i="8"/>
  <c r="O2003" i="8"/>
  <c r="S2002" i="8"/>
  <c r="S2001" i="8" s="1"/>
  <c r="S2000" i="8" s="1"/>
  <c r="O2002" i="8"/>
  <c r="R2001" i="8"/>
  <c r="R2000" i="8"/>
  <c r="S1999" i="8"/>
  <c r="S1998" i="8" s="1"/>
  <c r="S1997" i="8" s="1"/>
  <c r="S1996" i="8" s="1"/>
  <c r="S1995" i="8" s="1"/>
  <c r="O1999" i="8"/>
  <c r="R1998" i="8"/>
  <c r="R1997" i="8"/>
  <c r="R1996" i="8" s="1"/>
  <c r="R1995" i="8" s="1"/>
  <c r="S1993" i="8"/>
  <c r="S1992" i="8" s="1"/>
  <c r="O1993" i="8"/>
  <c r="R1992" i="8"/>
  <c r="S1991" i="8"/>
  <c r="O1991" i="8"/>
  <c r="S1990" i="8"/>
  <c r="S1989" i="8" s="1"/>
  <c r="O1990" i="8"/>
  <c r="R1989" i="8"/>
  <c r="R1988" i="8" s="1"/>
  <c r="S1987" i="8"/>
  <c r="O1987" i="8"/>
  <c r="S1986" i="8"/>
  <c r="O1986" i="8"/>
  <c r="S1985" i="8"/>
  <c r="O1985" i="8"/>
  <c r="S1984" i="8"/>
  <c r="O1984" i="8"/>
  <c r="S1983" i="8"/>
  <c r="O1983" i="8"/>
  <c r="S1982" i="8"/>
  <c r="O1982" i="8"/>
  <c r="S1981" i="8"/>
  <c r="O1981" i="8"/>
  <c r="S1980" i="8"/>
  <c r="O1980" i="8"/>
  <c r="S1979" i="8"/>
  <c r="O1979" i="8"/>
  <c r="S1978" i="8"/>
  <c r="R1978" i="8"/>
  <c r="S1977" i="8"/>
  <c r="S1972" i="8" s="1"/>
  <c r="S1971" i="8" s="1"/>
  <c r="O1977" i="8"/>
  <c r="S1976" i="8"/>
  <c r="O1976" i="8"/>
  <c r="S1975" i="8"/>
  <c r="O1975" i="8"/>
  <c r="S1974" i="8"/>
  <c r="O1974" i="8"/>
  <c r="S1973" i="8"/>
  <c r="O1973" i="8"/>
  <c r="R1972" i="8"/>
  <c r="R1971" i="8" s="1"/>
  <c r="S1970" i="8"/>
  <c r="O1970" i="8"/>
  <c r="S1969" i="8"/>
  <c r="O1969" i="8"/>
  <c r="S1968" i="8"/>
  <c r="O1968" i="8"/>
  <c r="S1967" i="8"/>
  <c r="O1967" i="8"/>
  <c r="S1966" i="8"/>
  <c r="O1966" i="8"/>
  <c r="R1965" i="8"/>
  <c r="R1961" i="8" s="1"/>
  <c r="S1964" i="8"/>
  <c r="O1964" i="8"/>
  <c r="S1963" i="8"/>
  <c r="O1963" i="8"/>
  <c r="S1962" i="8"/>
  <c r="R1962" i="8"/>
  <c r="S1960" i="8"/>
  <c r="O1960" i="8"/>
  <c r="S1959" i="8"/>
  <c r="S1958" i="8" s="1"/>
  <c r="O1959" i="8"/>
  <c r="R1958" i="8"/>
  <c r="S1957" i="8"/>
  <c r="O1957" i="8"/>
  <c r="S1956" i="8"/>
  <c r="O1956" i="8"/>
  <c r="S1955" i="8"/>
  <c r="O1955" i="8"/>
  <c r="S1954" i="8"/>
  <c r="R1954" i="8"/>
  <c r="S1953" i="8"/>
  <c r="S1952" i="8" s="1"/>
  <c r="O1953" i="8"/>
  <c r="R1952" i="8"/>
  <c r="R1951" i="8"/>
  <c r="S1950" i="8"/>
  <c r="S1949" i="8" s="1"/>
  <c r="S1948" i="8" s="1"/>
  <c r="O1950" i="8"/>
  <c r="R1949" i="8"/>
  <c r="R1948" i="8" s="1"/>
  <c r="S1947" i="8"/>
  <c r="O1947" i="8"/>
  <c r="S1946" i="8"/>
  <c r="O1946" i="8"/>
  <c r="S1945" i="8"/>
  <c r="S1943" i="8" s="1"/>
  <c r="S1942" i="8" s="1"/>
  <c r="O1945" i="8"/>
  <c r="S1944" i="8"/>
  <c r="O1944" i="8"/>
  <c r="R1943" i="8"/>
  <c r="R1942" i="8" s="1"/>
  <c r="R1941" i="8" s="1"/>
  <c r="R1936" i="8" s="1"/>
  <c r="S1940" i="8"/>
  <c r="S1939" i="8" s="1"/>
  <c r="O1940" i="8"/>
  <c r="R1939" i="8"/>
  <c r="S1938" i="8"/>
  <c r="S1937" i="8" s="1"/>
  <c r="R1938" i="8"/>
  <c r="R1937" i="8"/>
  <c r="S1935" i="8"/>
  <c r="O1935" i="8"/>
  <c r="S1934" i="8"/>
  <c r="O1934" i="8"/>
  <c r="S1933" i="8"/>
  <c r="O1933" i="8"/>
  <c r="S1932" i="8"/>
  <c r="O1932" i="8"/>
  <c r="S1931" i="8"/>
  <c r="O1931" i="8"/>
  <c r="S1930" i="8"/>
  <c r="S1929" i="8" s="1"/>
  <c r="O1930" i="8"/>
  <c r="R1929" i="8"/>
  <c r="S1928" i="8"/>
  <c r="O1928" i="8"/>
  <c r="S1927" i="8"/>
  <c r="S1926" i="8" s="1"/>
  <c r="O1927" i="8"/>
  <c r="R1926" i="8"/>
  <c r="S1925" i="8"/>
  <c r="O1925" i="8"/>
  <c r="S1924" i="8"/>
  <c r="O1924" i="8"/>
  <c r="S1923" i="8"/>
  <c r="O1923" i="8"/>
  <c r="S1922" i="8"/>
  <c r="O1922" i="8"/>
  <c r="S1921" i="8"/>
  <c r="O1921" i="8"/>
  <c r="S1920" i="8"/>
  <c r="O1920" i="8"/>
  <c r="R1919" i="8"/>
  <c r="R1918" i="8" s="1"/>
  <c r="R1917" i="8" s="1"/>
  <c r="R1916" i="8" s="1"/>
  <c r="S1915" i="8"/>
  <c r="O1915" i="8"/>
  <c r="S1914" i="8"/>
  <c r="S1913" i="8" s="1"/>
  <c r="S1912" i="8" s="1"/>
  <c r="S1911" i="8" s="1"/>
  <c r="R1914" i="8"/>
  <c r="R1913" i="8"/>
  <c r="R1912" i="8"/>
  <c r="R1911" i="8"/>
  <c r="S1909" i="8"/>
  <c r="O1909" i="8"/>
  <c r="S1908" i="8"/>
  <c r="R1908" i="8"/>
  <c r="R1905" i="8" s="1"/>
  <c r="S1907" i="8"/>
  <c r="O1907" i="8"/>
  <c r="S1906" i="8"/>
  <c r="S1905" i="8" s="1"/>
  <c r="R1906" i="8"/>
  <c r="S1904" i="8"/>
  <c r="O1904" i="8"/>
  <c r="S1903" i="8"/>
  <c r="O1903" i="8"/>
  <c r="S1902" i="8"/>
  <c r="O1902" i="8"/>
  <c r="S1901" i="8"/>
  <c r="O1901" i="8"/>
  <c r="S1900" i="8"/>
  <c r="O1900" i="8"/>
  <c r="S1899" i="8"/>
  <c r="O1899" i="8"/>
  <c r="S1898" i="8"/>
  <c r="R1898" i="8"/>
  <c r="S1897" i="8"/>
  <c r="O1897" i="8"/>
  <c r="S1896" i="8"/>
  <c r="O1896" i="8"/>
  <c r="S1895" i="8"/>
  <c r="O1895" i="8"/>
  <c r="S1894" i="8"/>
  <c r="S1893" i="8" s="1"/>
  <c r="O1894" i="8"/>
  <c r="R1893" i="8"/>
  <c r="R1892" i="8" s="1"/>
  <c r="S1891" i="8"/>
  <c r="O1891" i="8"/>
  <c r="S1890" i="8"/>
  <c r="O1890" i="8"/>
  <c r="S1889" i="8"/>
  <c r="O1889" i="8"/>
  <c r="S1888" i="8"/>
  <c r="O1888" i="8"/>
  <c r="R1887" i="8"/>
  <c r="S1886" i="8"/>
  <c r="O1886" i="8"/>
  <c r="S1885" i="8"/>
  <c r="O1885" i="8"/>
  <c r="S1884" i="8"/>
  <c r="R1884" i="8"/>
  <c r="R1883" i="8" s="1"/>
  <c r="S1882" i="8"/>
  <c r="O1882" i="8"/>
  <c r="S1881" i="8"/>
  <c r="O1881" i="8"/>
  <c r="R1880" i="8"/>
  <c r="S1879" i="8"/>
  <c r="O1879" i="8"/>
  <c r="S1878" i="8"/>
  <c r="S1877" i="8" s="1"/>
  <c r="O1878" i="8"/>
  <c r="R1877" i="8"/>
  <c r="R1873" i="8" s="1"/>
  <c r="S1876" i="8"/>
  <c r="O1876" i="8"/>
  <c r="S1875" i="8"/>
  <c r="O1875" i="8"/>
  <c r="S1874" i="8"/>
  <c r="R1874" i="8"/>
  <c r="S1872" i="8"/>
  <c r="O1872" i="8"/>
  <c r="S1871" i="8"/>
  <c r="S1870" i="8" s="1"/>
  <c r="S1869" i="8" s="1"/>
  <c r="O1871" i="8"/>
  <c r="R1870" i="8"/>
  <c r="R1869" i="8"/>
  <c r="S1868" i="8"/>
  <c r="O1868" i="8"/>
  <c r="S1867" i="8"/>
  <c r="O1867" i="8"/>
  <c r="S1866" i="8"/>
  <c r="O1866" i="8"/>
  <c r="S1865" i="8"/>
  <c r="O1865" i="8"/>
  <c r="R1864" i="8"/>
  <c r="R1863" i="8"/>
  <c r="S1861" i="8"/>
  <c r="O1861" i="8"/>
  <c r="S1860" i="8"/>
  <c r="R1860" i="8"/>
  <c r="R1857" i="8" s="1"/>
  <c r="R1856" i="8" s="1"/>
  <c r="S1859" i="8"/>
  <c r="O1859" i="8"/>
  <c r="S1858" i="8"/>
  <c r="S1857" i="8" s="1"/>
  <c r="S1856" i="8" s="1"/>
  <c r="R1858" i="8"/>
  <c r="S1854" i="8"/>
  <c r="O1854" i="8"/>
  <c r="S1853" i="8"/>
  <c r="O1853" i="8"/>
  <c r="S1852" i="8"/>
  <c r="S1851" i="8" s="1"/>
  <c r="R1852" i="8"/>
  <c r="R1851" i="8" s="1"/>
  <c r="S1850" i="8"/>
  <c r="O1850" i="8"/>
  <c r="S1849" i="8"/>
  <c r="O1849" i="8"/>
  <c r="S1848" i="8"/>
  <c r="O1848" i="8"/>
  <c r="S1847" i="8"/>
  <c r="O1847" i="8"/>
  <c r="S1846" i="8"/>
  <c r="O1846" i="8"/>
  <c r="S1845" i="8"/>
  <c r="O1845" i="8"/>
  <c r="S1844" i="8"/>
  <c r="O1844" i="8"/>
  <c r="S1843" i="8"/>
  <c r="O1843" i="8"/>
  <c r="S1842" i="8"/>
  <c r="R1842" i="8"/>
  <c r="S1841" i="8"/>
  <c r="S1840" i="8" s="1"/>
  <c r="O1841" i="8"/>
  <c r="R1840" i="8"/>
  <c r="S1839" i="8"/>
  <c r="O1839" i="8"/>
  <c r="S1838" i="8"/>
  <c r="O1838" i="8"/>
  <c r="S1837" i="8"/>
  <c r="O1837" i="8"/>
  <c r="S1836" i="8"/>
  <c r="R1836" i="8"/>
  <c r="S1835" i="8"/>
  <c r="O1835" i="8"/>
  <c r="S1834" i="8"/>
  <c r="O1834" i="8"/>
  <c r="S1833" i="8"/>
  <c r="O1833" i="8"/>
  <c r="S1832" i="8"/>
  <c r="O1832" i="8"/>
  <c r="S1831" i="8"/>
  <c r="O1831" i="8"/>
  <c r="S1830" i="8"/>
  <c r="S1829" i="8" s="1"/>
  <c r="O1830" i="8"/>
  <c r="R1829" i="8"/>
  <c r="S1828" i="8"/>
  <c r="O1828" i="8"/>
  <c r="S1827" i="8"/>
  <c r="O1827" i="8"/>
  <c r="S1826" i="8"/>
  <c r="O1826" i="8"/>
  <c r="S1825" i="8"/>
  <c r="S1823" i="8" s="1"/>
  <c r="O1825" i="8"/>
  <c r="S1824" i="8"/>
  <c r="O1824" i="8"/>
  <c r="R1823" i="8"/>
  <c r="S1821" i="8"/>
  <c r="O1821" i="8"/>
  <c r="S1820" i="8"/>
  <c r="S1819" i="8" s="1"/>
  <c r="R1820" i="8"/>
  <c r="R1819" i="8" s="1"/>
  <c r="S1816" i="8"/>
  <c r="O1816" i="8"/>
  <c r="S1815" i="8"/>
  <c r="S1814" i="8" s="1"/>
  <c r="R1815" i="8"/>
  <c r="R1814" i="8" s="1"/>
  <c r="S1813" i="8"/>
  <c r="O1813" i="8"/>
  <c r="S1812" i="8"/>
  <c r="S1811" i="8" s="1"/>
  <c r="R1812" i="8"/>
  <c r="R1811" i="8" s="1"/>
  <c r="S1810" i="8"/>
  <c r="S1809" i="8" s="1"/>
  <c r="S1807" i="8"/>
  <c r="S1806" i="8" s="1"/>
  <c r="S1805" i="8" s="1"/>
  <c r="O1807" i="8"/>
  <c r="R1806" i="8"/>
  <c r="R1805" i="8"/>
  <c r="S1804" i="8"/>
  <c r="O1804" i="8"/>
  <c r="S1803" i="8"/>
  <c r="O1803" i="8"/>
  <c r="S1802" i="8"/>
  <c r="S1801" i="8" s="1"/>
  <c r="R1802" i="8"/>
  <c r="R1801" i="8"/>
  <c r="S1800" i="8"/>
  <c r="O1800" i="8"/>
  <c r="S1799" i="8"/>
  <c r="O1799" i="8"/>
  <c r="S1798" i="8"/>
  <c r="S1797" i="8" s="1"/>
  <c r="O1798" i="8"/>
  <c r="R1797" i="8"/>
  <c r="R1794" i="8" s="1"/>
  <c r="S1796" i="8"/>
  <c r="S1795" i="8" s="1"/>
  <c r="S1794" i="8" s="1"/>
  <c r="O1796" i="8"/>
  <c r="R1795" i="8"/>
  <c r="S1793" i="8"/>
  <c r="S1792" i="8" s="1"/>
  <c r="O1793" i="8"/>
  <c r="R1792" i="8"/>
  <c r="S1791" i="8"/>
  <c r="S1790" i="8" s="1"/>
  <c r="O1791" i="8"/>
  <c r="R1790" i="8"/>
  <c r="R1786" i="8" s="1"/>
  <c r="S1789" i="8"/>
  <c r="O1789" i="8"/>
  <c r="S1788" i="8"/>
  <c r="S1787" i="8" s="1"/>
  <c r="S1786" i="8" s="1"/>
  <c r="O1788" i="8"/>
  <c r="R1787" i="8"/>
  <c r="S1785" i="8"/>
  <c r="S1784" i="8" s="1"/>
  <c r="O1785" i="8"/>
  <c r="R1784" i="8"/>
  <c r="S1783" i="8"/>
  <c r="S1782" i="8" s="1"/>
  <c r="O1783" i="8"/>
  <c r="R1782" i="8"/>
  <c r="R1781" i="8"/>
  <c r="R1776" i="8" s="1"/>
  <c r="S1780" i="8"/>
  <c r="O1780" i="8"/>
  <c r="S1779" i="8"/>
  <c r="O1779" i="8"/>
  <c r="S1778" i="8"/>
  <c r="S1777" i="8" s="1"/>
  <c r="R1778" i="8"/>
  <c r="R1777" i="8"/>
  <c r="S1775" i="8"/>
  <c r="S1774" i="8" s="1"/>
  <c r="S1773" i="8" s="1"/>
  <c r="S1772" i="8" s="1"/>
  <c r="O1775" i="8"/>
  <c r="R1774" i="8"/>
  <c r="R1773" i="8"/>
  <c r="R1772" i="8" s="1"/>
  <c r="S1770" i="8"/>
  <c r="S1769" i="8" s="1"/>
  <c r="S1768" i="8" s="1"/>
  <c r="O1770" i="8"/>
  <c r="R1769" i="8"/>
  <c r="R1768" i="8"/>
  <c r="S1767" i="8"/>
  <c r="O1767" i="8"/>
  <c r="S1766" i="8"/>
  <c r="O1766" i="8"/>
  <c r="S1765" i="8"/>
  <c r="O1765" i="8"/>
  <c r="S1764" i="8"/>
  <c r="S1763" i="8" s="1"/>
  <c r="O1764" i="8"/>
  <c r="R1763" i="8"/>
  <c r="S1762" i="8"/>
  <c r="S1761" i="8" s="1"/>
  <c r="O1762" i="8"/>
  <c r="R1761" i="8"/>
  <c r="S1760" i="8"/>
  <c r="O1760" i="8"/>
  <c r="S1759" i="8"/>
  <c r="O1759" i="8"/>
  <c r="S1758" i="8"/>
  <c r="S1757" i="8" s="1"/>
  <c r="O1758" i="8"/>
  <c r="R1757" i="8"/>
  <c r="R1753" i="8" s="1"/>
  <c r="R1752" i="8" s="1"/>
  <c r="R1751" i="8" s="1"/>
  <c r="S1756" i="8"/>
  <c r="O1756" i="8"/>
  <c r="S1755" i="8"/>
  <c r="O1755" i="8"/>
  <c r="S1754" i="8"/>
  <c r="S1753" i="8" s="1"/>
  <c r="S1752" i="8" s="1"/>
  <c r="S1751" i="8" s="1"/>
  <c r="R1754" i="8"/>
  <c r="S1749" i="8"/>
  <c r="O1749" i="8"/>
  <c r="S1748" i="8"/>
  <c r="S1747" i="8" s="1"/>
  <c r="R1748" i="8"/>
  <c r="R1747" i="8" s="1"/>
  <c r="S1746" i="8"/>
  <c r="O1746" i="8"/>
  <c r="S1745" i="8"/>
  <c r="O1745" i="8"/>
  <c r="S1744" i="8"/>
  <c r="O1744" i="8"/>
  <c r="S1743" i="8"/>
  <c r="O1743" i="8"/>
  <c r="S1742" i="8"/>
  <c r="S1741" i="8" s="1"/>
  <c r="O1742" i="8"/>
  <c r="R1741" i="8"/>
  <c r="R1736" i="8" s="1"/>
  <c r="S1740" i="8"/>
  <c r="O1740" i="8"/>
  <c r="S1739" i="8"/>
  <c r="O1739" i="8"/>
  <c r="S1738" i="8"/>
  <c r="S1737" i="8" s="1"/>
  <c r="S1736" i="8" s="1"/>
  <c r="O1738" i="8"/>
  <c r="R1737" i="8"/>
  <c r="S1735" i="8"/>
  <c r="S1734" i="8" s="1"/>
  <c r="O1735" i="8"/>
  <c r="R1734" i="8"/>
  <c r="S1733" i="8"/>
  <c r="O1733" i="8"/>
  <c r="S1732" i="8"/>
  <c r="O1732" i="8"/>
  <c r="S1731" i="8"/>
  <c r="O1731" i="8"/>
  <c r="S1730" i="8"/>
  <c r="R1730" i="8"/>
  <c r="S1729" i="8"/>
  <c r="S1728" i="8" s="1"/>
  <c r="O1729" i="8"/>
  <c r="R1728" i="8"/>
  <c r="R1727" i="8"/>
  <c r="S1726" i="8"/>
  <c r="O1726" i="8"/>
  <c r="S1725" i="8"/>
  <c r="O1725" i="8"/>
  <c r="S1724" i="8"/>
  <c r="S1723" i="8" s="1"/>
  <c r="R1724" i="8"/>
  <c r="R1723" i="8" s="1"/>
  <c r="S1721" i="8"/>
  <c r="S1720" i="8" s="1"/>
  <c r="O1721" i="8"/>
  <c r="R1720" i="8"/>
  <c r="S1719" i="8"/>
  <c r="S1718" i="8" s="1"/>
  <c r="O1719" i="8"/>
  <c r="R1718" i="8"/>
  <c r="R1717" i="8"/>
  <c r="R1716" i="8" s="1"/>
  <c r="S1714" i="8"/>
  <c r="S1713" i="8" s="1"/>
  <c r="S1712" i="8" s="1"/>
  <c r="O1714" i="8"/>
  <c r="R1713" i="8"/>
  <c r="R1712" i="8"/>
  <c r="S1711" i="8"/>
  <c r="O1711" i="8"/>
  <c r="S1710" i="8"/>
  <c r="O1710" i="8"/>
  <c r="S1709" i="8"/>
  <c r="O1709" i="8"/>
  <c r="S1708" i="8"/>
  <c r="O1708" i="8"/>
  <c r="S1707" i="8"/>
  <c r="O1707" i="8"/>
  <c r="S1706" i="8"/>
  <c r="S1705" i="8" s="1"/>
  <c r="O1706" i="8"/>
  <c r="R1705" i="8"/>
  <c r="S1704" i="8"/>
  <c r="O1704" i="8"/>
  <c r="S1703" i="8"/>
  <c r="S1702" i="8" s="1"/>
  <c r="O1703" i="8"/>
  <c r="R1702" i="8"/>
  <c r="S1701" i="8"/>
  <c r="O1701" i="8"/>
  <c r="S1700" i="8"/>
  <c r="R1700" i="8"/>
  <c r="S1699" i="8"/>
  <c r="O1699" i="8"/>
  <c r="S1698" i="8"/>
  <c r="R1698" i="8"/>
  <c r="S1697" i="8"/>
  <c r="S1696" i="8" s="1"/>
  <c r="O1697" i="8"/>
  <c r="R1696" i="8"/>
  <c r="R1681" i="8" s="1"/>
  <c r="S1695" i="8"/>
  <c r="O1695" i="8"/>
  <c r="S1694" i="8"/>
  <c r="O1694" i="8"/>
  <c r="S1693" i="8"/>
  <c r="O1693" i="8"/>
  <c r="S1692" i="8"/>
  <c r="O1692" i="8"/>
  <c r="S1691" i="8"/>
  <c r="O1691" i="8"/>
  <c r="S1690" i="8"/>
  <c r="R1690" i="8"/>
  <c r="S1689" i="8"/>
  <c r="O1689" i="8"/>
  <c r="S1688" i="8"/>
  <c r="O1688" i="8"/>
  <c r="S1687" i="8"/>
  <c r="O1687" i="8"/>
  <c r="S1686" i="8"/>
  <c r="O1686" i="8"/>
  <c r="S1685" i="8"/>
  <c r="O1685" i="8"/>
  <c r="S1684" i="8"/>
  <c r="O1684" i="8"/>
  <c r="S1683" i="8"/>
  <c r="O1683" i="8"/>
  <c r="S1682" i="8"/>
  <c r="S1681" i="8" s="1"/>
  <c r="R1682" i="8"/>
  <c r="S1680" i="8"/>
  <c r="O1680" i="8"/>
  <c r="S1679" i="8"/>
  <c r="S1678" i="8" s="1"/>
  <c r="R1679" i="8"/>
  <c r="R1678" i="8" s="1"/>
  <c r="R1677" i="8" s="1"/>
  <c r="R1676" i="8" s="1"/>
  <c r="S1674" i="8"/>
  <c r="S1673" i="8" s="1"/>
  <c r="O1674" i="8"/>
  <c r="R1673" i="8"/>
  <c r="S1672" i="8"/>
  <c r="O1672" i="8"/>
  <c r="S1671" i="8"/>
  <c r="O1671" i="8"/>
  <c r="S1670" i="8"/>
  <c r="S1669" i="8" s="1"/>
  <c r="O1670" i="8"/>
  <c r="R1669" i="8"/>
  <c r="R1668" i="8" s="1"/>
  <c r="S1667" i="8"/>
  <c r="O1667" i="8"/>
  <c r="S1666" i="8"/>
  <c r="O1666" i="8"/>
  <c r="S1665" i="8"/>
  <c r="O1665" i="8"/>
  <c r="S1664" i="8"/>
  <c r="O1664" i="8"/>
  <c r="S1663" i="8"/>
  <c r="O1663" i="8"/>
  <c r="R1662" i="8"/>
  <c r="S1661" i="8"/>
  <c r="O1661" i="8"/>
  <c r="S1660" i="8"/>
  <c r="O1660" i="8"/>
  <c r="S1659" i="8"/>
  <c r="O1659" i="8"/>
  <c r="S1658" i="8"/>
  <c r="R1658" i="8"/>
  <c r="R1657" i="8"/>
  <c r="S1656" i="8"/>
  <c r="O1656" i="8"/>
  <c r="AG1655" i="8"/>
  <c r="AD1655" i="8"/>
  <c r="S1655" i="8" s="1"/>
  <c r="O1655" i="8"/>
  <c r="AG1654" i="8"/>
  <c r="S1654" i="8"/>
  <c r="O1654" i="8"/>
  <c r="AG1653" i="8"/>
  <c r="S1653" i="8"/>
  <c r="O1653" i="8"/>
  <c r="S1652" i="8"/>
  <c r="O1652" i="8"/>
  <c r="S1651" i="8"/>
  <c r="O1651" i="8"/>
  <c r="S1650" i="8"/>
  <c r="O1650" i="8"/>
  <c r="R1649" i="8"/>
  <c r="S1648" i="8"/>
  <c r="S1647" i="8" s="1"/>
  <c r="O1648" i="8"/>
  <c r="R1647" i="8"/>
  <c r="R1646" i="8" s="1"/>
  <c r="AD1645" i="8"/>
  <c r="S1645" i="8" s="1"/>
  <c r="S1644" i="8" s="1"/>
  <c r="O1645" i="8"/>
  <c r="R1644" i="8"/>
  <c r="AG1643" i="8"/>
  <c r="AD1643" i="8"/>
  <c r="S1643" i="8"/>
  <c r="O1643" i="8"/>
  <c r="AG1642" i="8"/>
  <c r="AD1642" i="8"/>
  <c r="S1642" i="8" s="1"/>
  <c r="O1642" i="8"/>
  <c r="AG1641" i="8"/>
  <c r="S1641" i="8" s="1"/>
  <c r="S1640" i="8" s="1"/>
  <c r="O1641" i="8"/>
  <c r="R1640" i="8"/>
  <c r="AD1639" i="8"/>
  <c r="S1639" i="8" s="1"/>
  <c r="S1637" i="8" s="1"/>
  <c r="S1636" i="8" s="1"/>
  <c r="O1639" i="8"/>
  <c r="AG1638" i="8"/>
  <c r="AD1638" i="8"/>
  <c r="S1638" i="8"/>
  <c r="O1638" i="8"/>
  <c r="R1637" i="8"/>
  <c r="R1636" i="8" s="1"/>
  <c r="S1635" i="8"/>
  <c r="O1635" i="8"/>
  <c r="S1634" i="8"/>
  <c r="S1633" i="8" s="1"/>
  <c r="S1632" i="8" s="1"/>
  <c r="O1634" i="8"/>
  <c r="R1633" i="8"/>
  <c r="R1632" i="8" s="1"/>
  <c r="AG1630" i="8"/>
  <c r="S1630" i="8"/>
  <c r="S1629" i="8" s="1"/>
  <c r="O1630" i="8"/>
  <c r="R1629" i="8"/>
  <c r="AG1628" i="8"/>
  <c r="S1628" i="8"/>
  <c r="S1627" i="8" s="1"/>
  <c r="S1626" i="8" s="1"/>
  <c r="S1625" i="8" s="1"/>
  <c r="O1628" i="8"/>
  <c r="R1627" i="8"/>
  <c r="R1626" i="8"/>
  <c r="R1625" i="8" s="1"/>
  <c r="S1623" i="8"/>
  <c r="O1623" i="8"/>
  <c r="S1622" i="8"/>
  <c r="S1621" i="8" s="1"/>
  <c r="R1622" i="8"/>
  <c r="R1621" i="8" s="1"/>
  <c r="S1620" i="8"/>
  <c r="O1620" i="8"/>
  <c r="S1619" i="8"/>
  <c r="O1619" i="8"/>
  <c r="R1618" i="8"/>
  <c r="R1600" i="8" s="1"/>
  <c r="S1617" i="8"/>
  <c r="O1617" i="8"/>
  <c r="S1616" i="8"/>
  <c r="R1616" i="8"/>
  <c r="S1615" i="8"/>
  <c r="O1615" i="8"/>
  <c r="S1614" i="8"/>
  <c r="O1614" i="8"/>
  <c r="S1613" i="8"/>
  <c r="O1613" i="8"/>
  <c r="AG1612" i="8"/>
  <c r="S1612" i="8" s="1"/>
  <c r="O1612" i="8"/>
  <c r="S1611" i="8"/>
  <c r="O1611" i="8"/>
  <c r="AG1610" i="8"/>
  <c r="S1610" i="8" s="1"/>
  <c r="O1610" i="8"/>
  <c r="R1609" i="8"/>
  <c r="AG1608" i="8"/>
  <c r="AD1608" i="8"/>
  <c r="S1608" i="8" s="1"/>
  <c r="O1608" i="8"/>
  <c r="AG1607" i="8"/>
  <c r="AD1607" i="8"/>
  <c r="S1607" i="8"/>
  <c r="O1607" i="8"/>
  <c r="AG1606" i="8"/>
  <c r="AD1606" i="8"/>
  <c r="S1606" i="8" s="1"/>
  <c r="O1606" i="8"/>
  <c r="AG1605" i="8"/>
  <c r="AD1605" i="8"/>
  <c r="S1605" i="8" s="1"/>
  <c r="O1605" i="8"/>
  <c r="AG1604" i="8"/>
  <c r="S1604" i="8"/>
  <c r="O1604" i="8"/>
  <c r="AG1603" i="8"/>
  <c r="S1603" i="8" s="1"/>
  <c r="O1603" i="8"/>
  <c r="AG1602" i="8"/>
  <c r="S1602" i="8" s="1"/>
  <c r="O1602" i="8"/>
  <c r="R1601" i="8"/>
  <c r="S1599" i="8"/>
  <c r="S1598" i="8" s="1"/>
  <c r="S1597" i="8" s="1"/>
  <c r="O1599" i="8"/>
  <c r="R1598" i="8"/>
  <c r="R1597" i="8"/>
  <c r="R1596" i="8" s="1"/>
  <c r="R1595" i="8"/>
  <c r="S1593" i="8"/>
  <c r="O1593" i="8"/>
  <c r="S1592" i="8"/>
  <c r="R1592" i="8"/>
  <c r="S1591" i="8"/>
  <c r="O1591" i="8"/>
  <c r="S1590" i="8"/>
  <c r="O1590" i="8"/>
  <c r="S1589" i="8"/>
  <c r="S1588" i="8" s="1"/>
  <c r="O1589" i="8"/>
  <c r="R1588" i="8"/>
  <c r="R1587" i="8"/>
  <c r="S1586" i="8"/>
  <c r="O1586" i="8"/>
  <c r="S1585" i="8"/>
  <c r="O1585" i="8"/>
  <c r="S1584" i="8"/>
  <c r="S1583" i="8" s="1"/>
  <c r="R1584" i="8"/>
  <c r="R1583" i="8"/>
  <c r="S1582" i="8"/>
  <c r="O1582" i="8"/>
  <c r="S1581" i="8"/>
  <c r="O1581" i="8"/>
  <c r="S1580" i="8"/>
  <c r="O1580" i="8"/>
  <c r="S1579" i="8"/>
  <c r="O1579" i="8"/>
  <c r="S1578" i="8"/>
  <c r="O1578" i="8"/>
  <c r="S1577" i="8"/>
  <c r="O1577" i="8"/>
  <c r="S1576" i="8"/>
  <c r="S1575" i="8" s="1"/>
  <c r="O1576" i="8"/>
  <c r="R1575" i="8"/>
  <c r="S1574" i="8"/>
  <c r="O1574" i="8"/>
  <c r="S1573" i="8"/>
  <c r="R1573" i="8"/>
  <c r="R1572" i="8" s="1"/>
  <c r="S1571" i="8"/>
  <c r="O1571" i="8"/>
  <c r="S1570" i="8"/>
  <c r="R1570" i="8"/>
  <c r="S1569" i="8"/>
  <c r="O1569" i="8"/>
  <c r="S1568" i="8"/>
  <c r="O1568" i="8"/>
  <c r="S1567" i="8"/>
  <c r="S1566" i="8" s="1"/>
  <c r="O1567" i="8"/>
  <c r="R1566" i="8"/>
  <c r="S1565" i="8"/>
  <c r="S1564" i="8" s="1"/>
  <c r="O1565" i="8"/>
  <c r="R1564" i="8"/>
  <c r="R1563" i="8"/>
  <c r="R1558" i="8" s="1"/>
  <c r="S1562" i="8"/>
  <c r="O1562" i="8"/>
  <c r="S1561" i="8"/>
  <c r="O1561" i="8"/>
  <c r="S1560" i="8"/>
  <c r="S1559" i="8" s="1"/>
  <c r="R1560" i="8"/>
  <c r="R1559" i="8"/>
  <c r="S1557" i="8"/>
  <c r="S1556" i="8" s="1"/>
  <c r="O1557" i="8"/>
  <c r="R1556" i="8"/>
  <c r="S1555" i="8"/>
  <c r="O1555" i="8"/>
  <c r="S1554" i="8"/>
  <c r="S1553" i="8" s="1"/>
  <c r="S1552" i="8" s="1"/>
  <c r="R1554" i="8"/>
  <c r="R1553" i="8" s="1"/>
  <c r="R1552" i="8" s="1"/>
  <c r="R1551" i="8" s="1"/>
  <c r="S1550" i="8"/>
  <c r="O1550" i="8"/>
  <c r="S1549" i="8"/>
  <c r="O1549" i="8"/>
  <c r="S1548" i="8"/>
  <c r="O1548" i="8"/>
  <c r="S1547" i="8"/>
  <c r="O1547" i="8"/>
  <c r="S1546" i="8"/>
  <c r="O1546" i="8"/>
  <c r="S1545" i="8"/>
  <c r="O1545" i="8"/>
  <c r="S1544" i="8"/>
  <c r="R1544" i="8"/>
  <c r="S1543" i="8"/>
  <c r="S1541" i="8" s="1"/>
  <c r="O1543" i="8"/>
  <c r="S1542" i="8"/>
  <c r="O1542" i="8"/>
  <c r="R1541" i="8"/>
  <c r="S1540" i="8"/>
  <c r="S1539" i="8" s="1"/>
  <c r="O1540" i="8"/>
  <c r="R1539" i="8"/>
  <c r="S1538" i="8"/>
  <c r="O1538" i="8"/>
  <c r="S1537" i="8"/>
  <c r="O1537" i="8"/>
  <c r="S1536" i="8"/>
  <c r="O1536" i="8"/>
  <c r="S1535" i="8"/>
  <c r="O1535" i="8"/>
  <c r="S1534" i="8"/>
  <c r="O1534" i="8"/>
  <c r="S1533" i="8"/>
  <c r="O1533" i="8"/>
  <c r="S1532" i="8"/>
  <c r="S1531" i="8" s="1"/>
  <c r="S1530" i="8" s="1"/>
  <c r="O1532" i="8"/>
  <c r="R1531" i="8"/>
  <c r="R1530" i="8" s="1"/>
  <c r="R1525" i="8" s="1"/>
  <c r="R1524" i="8" s="1"/>
  <c r="S1529" i="8"/>
  <c r="O1529" i="8"/>
  <c r="S1528" i="8"/>
  <c r="S1527" i="8" s="1"/>
  <c r="S1526" i="8" s="1"/>
  <c r="O1528" i="8"/>
  <c r="R1527" i="8"/>
  <c r="R1526" i="8"/>
  <c r="R1523" i="8"/>
  <c r="S1522" i="8"/>
  <c r="S1521" i="8" s="1"/>
  <c r="O1522" i="8"/>
  <c r="R1521" i="8"/>
  <c r="S1520" i="8"/>
  <c r="O1520" i="8"/>
  <c r="S1519" i="8"/>
  <c r="O1519" i="8"/>
  <c r="S1518" i="8"/>
  <c r="O1518" i="8"/>
  <c r="R1517" i="8"/>
  <c r="R1516" i="8" s="1"/>
  <c r="S1515" i="8"/>
  <c r="O1515" i="8"/>
  <c r="S1514" i="8"/>
  <c r="O1514" i="8"/>
  <c r="S1513" i="8"/>
  <c r="O1513" i="8"/>
  <c r="S1512" i="8"/>
  <c r="O1512" i="8"/>
  <c r="S1511" i="8"/>
  <c r="S1506" i="8" s="1"/>
  <c r="O1511" i="8"/>
  <c r="S1510" i="8"/>
  <c r="O1510" i="8"/>
  <c r="S1509" i="8"/>
  <c r="O1509" i="8"/>
  <c r="S1508" i="8"/>
  <c r="O1508" i="8"/>
  <c r="S1507" i="8"/>
  <c r="O1507" i="8"/>
  <c r="R1506" i="8"/>
  <c r="S1505" i="8"/>
  <c r="O1505" i="8"/>
  <c r="S1504" i="8"/>
  <c r="O1504" i="8"/>
  <c r="S1503" i="8"/>
  <c r="O1503" i="8"/>
  <c r="S1502" i="8"/>
  <c r="O1502" i="8"/>
  <c r="S1501" i="8"/>
  <c r="O1501" i="8"/>
  <c r="S1500" i="8"/>
  <c r="O1500" i="8"/>
  <c r="S1499" i="8"/>
  <c r="O1499" i="8"/>
  <c r="S1498" i="8"/>
  <c r="O1498" i="8"/>
  <c r="R1497" i="8"/>
  <c r="R1496" i="8" s="1"/>
  <c r="S1495" i="8"/>
  <c r="O1495" i="8"/>
  <c r="S1494" i="8"/>
  <c r="O1494" i="8"/>
  <c r="S1493" i="8"/>
  <c r="O1493" i="8"/>
  <c r="S1492" i="8"/>
  <c r="O1492" i="8"/>
  <c r="S1491" i="8"/>
  <c r="O1491" i="8"/>
  <c r="S1490" i="8"/>
  <c r="O1490" i="8"/>
  <c r="S1489" i="8"/>
  <c r="O1489" i="8"/>
  <c r="S1488" i="8"/>
  <c r="R1488" i="8"/>
  <c r="S1487" i="8"/>
  <c r="O1487" i="8"/>
  <c r="S1486" i="8"/>
  <c r="O1486" i="8"/>
  <c r="S1485" i="8"/>
  <c r="S1484" i="8" s="1"/>
  <c r="S1483" i="8" s="1"/>
  <c r="O1485" i="8"/>
  <c r="R1484" i="8"/>
  <c r="R1483" i="8"/>
  <c r="R1459" i="8" s="1"/>
  <c r="R1458" i="8" s="1"/>
  <c r="S1482" i="8"/>
  <c r="O1482" i="8"/>
  <c r="S1481" i="8"/>
  <c r="O1481" i="8"/>
  <c r="S1480" i="8"/>
  <c r="R1480" i="8"/>
  <c r="S1479" i="8"/>
  <c r="S1474" i="8" s="1"/>
  <c r="O1479" i="8"/>
  <c r="S1478" i="8"/>
  <c r="O1478" i="8"/>
  <c r="S1477" i="8"/>
  <c r="O1477" i="8"/>
  <c r="S1476" i="8"/>
  <c r="O1476" i="8"/>
  <c r="S1475" i="8"/>
  <c r="O1475" i="8"/>
  <c r="R1474" i="8"/>
  <c r="S1473" i="8"/>
  <c r="O1473" i="8"/>
  <c r="S1472" i="8"/>
  <c r="O1472" i="8"/>
  <c r="S1471" i="8"/>
  <c r="O1471" i="8"/>
  <c r="S1470" i="8"/>
  <c r="O1470" i="8"/>
  <c r="R1469" i="8"/>
  <c r="R1468" i="8" s="1"/>
  <c r="S1467" i="8"/>
  <c r="O1467" i="8"/>
  <c r="S1466" i="8"/>
  <c r="O1466" i="8"/>
  <c r="S1465" i="8"/>
  <c r="O1465" i="8"/>
  <c r="S1464" i="8"/>
  <c r="O1464" i="8"/>
  <c r="S1463" i="8"/>
  <c r="O1463" i="8"/>
  <c r="S1462" i="8"/>
  <c r="O1462" i="8"/>
  <c r="R1461" i="8"/>
  <c r="R1460" i="8" s="1"/>
  <c r="S1457" i="8"/>
  <c r="O1457" i="8"/>
  <c r="S1456" i="8"/>
  <c r="O1456" i="8"/>
  <c r="S1455" i="8"/>
  <c r="O1455" i="8"/>
  <c r="S1454" i="8"/>
  <c r="O1454" i="8"/>
  <c r="S1453" i="8"/>
  <c r="S1452" i="8" s="1"/>
  <c r="O1453" i="8"/>
  <c r="R1452" i="8"/>
  <c r="S1451" i="8"/>
  <c r="O1451" i="8"/>
  <c r="S1450" i="8"/>
  <c r="O1450" i="8"/>
  <c r="S1449" i="8"/>
  <c r="O1449" i="8"/>
  <c r="S1448" i="8"/>
  <c r="O1448" i="8"/>
  <c r="S1447" i="8"/>
  <c r="S1446" i="8" s="1"/>
  <c r="O1447" i="8"/>
  <c r="R1446" i="8"/>
  <c r="S1445" i="8"/>
  <c r="S1444" i="8" s="1"/>
  <c r="O1445" i="8"/>
  <c r="R1444" i="8"/>
  <c r="S1443" i="8"/>
  <c r="O1443" i="8"/>
  <c r="S1442" i="8"/>
  <c r="R1442" i="8"/>
  <c r="S1441" i="8"/>
  <c r="O1441" i="8"/>
  <c r="S1440" i="8"/>
  <c r="R1440" i="8"/>
  <c r="S1439" i="8"/>
  <c r="O1439" i="8"/>
  <c r="S1438" i="8"/>
  <c r="O1438" i="8"/>
  <c r="S1437" i="8"/>
  <c r="O1437" i="8"/>
  <c r="S1436" i="8"/>
  <c r="O1436" i="8"/>
  <c r="S1435" i="8"/>
  <c r="O1435" i="8"/>
  <c r="S1434" i="8"/>
  <c r="O1434" i="8"/>
  <c r="S1433" i="8"/>
  <c r="O1433" i="8"/>
  <c r="S1432" i="8"/>
  <c r="R1432" i="8"/>
  <c r="S1431" i="8"/>
  <c r="O1431" i="8"/>
  <c r="S1430" i="8"/>
  <c r="O1430" i="8"/>
  <c r="S1429" i="8"/>
  <c r="O1429" i="8"/>
  <c r="S1428" i="8"/>
  <c r="O1428" i="8"/>
  <c r="S1427" i="8"/>
  <c r="O1427" i="8"/>
  <c r="S1426" i="8"/>
  <c r="O1426" i="8"/>
  <c r="S1425" i="8"/>
  <c r="O1425" i="8"/>
  <c r="S1424" i="8"/>
  <c r="O1424" i="8"/>
  <c r="S1423" i="8"/>
  <c r="O1423" i="8"/>
  <c r="S1422" i="8"/>
  <c r="O1422" i="8"/>
  <c r="S1421" i="8"/>
  <c r="O1421" i="8"/>
  <c r="R1420" i="8"/>
  <c r="R1419" i="8"/>
  <c r="S1418" i="8"/>
  <c r="O1418" i="8"/>
  <c r="S1417" i="8"/>
  <c r="O1417" i="8"/>
  <c r="S1416" i="8"/>
  <c r="S1415" i="8" s="1"/>
  <c r="S1414" i="8" s="1"/>
  <c r="O1416" i="8"/>
  <c r="R1415" i="8"/>
  <c r="R1414" i="8"/>
  <c r="R1413" i="8" s="1"/>
  <c r="R1412" i="8" s="1"/>
  <c r="R1411" i="8" s="1"/>
  <c r="S1410" i="8"/>
  <c r="O1410" i="8"/>
  <c r="S1409" i="8"/>
  <c r="R1409" i="8"/>
  <c r="R1408" i="8" s="1"/>
  <c r="S1408" i="8"/>
  <c r="S1407" i="8"/>
  <c r="O1407" i="8"/>
  <c r="S1406" i="8"/>
  <c r="O1406" i="8"/>
  <c r="S1405" i="8"/>
  <c r="O1405" i="8"/>
  <c r="S1404" i="8"/>
  <c r="O1404" i="8"/>
  <c r="S1403" i="8"/>
  <c r="O1403" i="8"/>
  <c r="S1402" i="8"/>
  <c r="O1402" i="8"/>
  <c r="S1401" i="8"/>
  <c r="O1401" i="8"/>
  <c r="S1400" i="8"/>
  <c r="O1400" i="8"/>
  <c r="S1399" i="8"/>
  <c r="O1399" i="8"/>
  <c r="S1398" i="8"/>
  <c r="O1398" i="8"/>
  <c r="S1397" i="8"/>
  <c r="O1397" i="8"/>
  <c r="S1396" i="8"/>
  <c r="O1396" i="8"/>
  <c r="R1395" i="8"/>
  <c r="R1390" i="8" s="1"/>
  <c r="S1394" i="8"/>
  <c r="O1394" i="8"/>
  <c r="S1393" i="8"/>
  <c r="O1393" i="8"/>
  <c r="S1392" i="8"/>
  <c r="S1391" i="8" s="1"/>
  <c r="O1392" i="8"/>
  <c r="R1391" i="8"/>
  <c r="S1389" i="8"/>
  <c r="S1388" i="8" s="1"/>
  <c r="O1389" i="8"/>
  <c r="R1388" i="8"/>
  <c r="S1387" i="8"/>
  <c r="O1387" i="8"/>
  <c r="S1386" i="8"/>
  <c r="O1386" i="8"/>
  <c r="S1385" i="8"/>
  <c r="O1385" i="8"/>
  <c r="AJ1384" i="8"/>
  <c r="S1384" i="8" s="1"/>
  <c r="S1383" i="8" s="1"/>
  <c r="O1384" i="8"/>
  <c r="R1383" i="8"/>
  <c r="S1382" i="8"/>
  <c r="O1382" i="8"/>
  <c r="S1381" i="8"/>
  <c r="O1381" i="8"/>
  <c r="S1380" i="8"/>
  <c r="O1380" i="8"/>
  <c r="S1379" i="8"/>
  <c r="O1379" i="8"/>
  <c r="S1378" i="8"/>
  <c r="O1378" i="8"/>
  <c r="S1377" i="8"/>
  <c r="O1377" i="8"/>
  <c r="R1376" i="8"/>
  <c r="R1375" i="8" s="1"/>
  <c r="S1374" i="8"/>
  <c r="O1374" i="8"/>
  <c r="S1373" i="8"/>
  <c r="O1373" i="8"/>
  <c r="S1372" i="8"/>
  <c r="O1372" i="8"/>
  <c r="S1371" i="8"/>
  <c r="O1371" i="8"/>
  <c r="S1370" i="8"/>
  <c r="O1370" i="8"/>
  <c r="S1369" i="8"/>
  <c r="O1369" i="8"/>
  <c r="S1368" i="8"/>
  <c r="O1368" i="8"/>
  <c r="S1367" i="8"/>
  <c r="O1367" i="8"/>
  <c r="S1366" i="8"/>
  <c r="S1365" i="8" s="1"/>
  <c r="S1364" i="8" s="1"/>
  <c r="O1366" i="8"/>
  <c r="R1365" i="8"/>
  <c r="R1364" i="8" s="1"/>
  <c r="S1363" i="8"/>
  <c r="O1363" i="8"/>
  <c r="S1362" i="8"/>
  <c r="O1362" i="8"/>
  <c r="S1361" i="8"/>
  <c r="O1361" i="8"/>
  <c r="S1360" i="8"/>
  <c r="O1360" i="8"/>
  <c r="R1359" i="8"/>
  <c r="R1358" i="8"/>
  <c r="S1356" i="8"/>
  <c r="O1356" i="8"/>
  <c r="S1355" i="8"/>
  <c r="R1355" i="8"/>
  <c r="R1352" i="8" s="1"/>
  <c r="R1351" i="8" s="1"/>
  <c r="AJ1354" i="8"/>
  <c r="S1354" i="8"/>
  <c r="O1354" i="8"/>
  <c r="S1353" i="8"/>
  <c r="R1353" i="8"/>
  <c r="S1349" i="8"/>
  <c r="O1349" i="8"/>
  <c r="S1348" i="8"/>
  <c r="O1348" i="8"/>
  <c r="S1347" i="8"/>
  <c r="O1347" i="8"/>
  <c r="S1346" i="8"/>
  <c r="R1346" i="8"/>
  <c r="R1345" i="8" s="1"/>
  <c r="S1345" i="8"/>
  <c r="S1344" i="8"/>
  <c r="S1339" i="8" s="1"/>
  <c r="O1344" i="8"/>
  <c r="S1343" i="8"/>
  <c r="O1343" i="8"/>
  <c r="S1342" i="8"/>
  <c r="O1342" i="8"/>
  <c r="S1341" i="8"/>
  <c r="O1341" i="8"/>
  <c r="S1340" i="8"/>
  <c r="O1340" i="8"/>
  <c r="R1339" i="8"/>
  <c r="S1338" i="8"/>
  <c r="O1338" i="8"/>
  <c r="S1337" i="8"/>
  <c r="R1337" i="8"/>
  <c r="S1336" i="8"/>
  <c r="O1336" i="8"/>
  <c r="S1335" i="8"/>
  <c r="O1335" i="8"/>
  <c r="S1334" i="8"/>
  <c r="S1333" i="8" s="1"/>
  <c r="O1334" i="8"/>
  <c r="R1333" i="8"/>
  <c r="S1332" i="8"/>
  <c r="O1332" i="8"/>
  <c r="S1331" i="8"/>
  <c r="O1331" i="8"/>
  <c r="S1330" i="8"/>
  <c r="O1330" i="8"/>
  <c r="S1329" i="8"/>
  <c r="O1329" i="8"/>
  <c r="S1328" i="8"/>
  <c r="O1328" i="8"/>
  <c r="S1327" i="8"/>
  <c r="O1327" i="8"/>
  <c r="S1326" i="8"/>
  <c r="O1326" i="8"/>
  <c r="AG1325" i="8"/>
  <c r="S1325" i="8" s="1"/>
  <c r="O1325" i="8"/>
  <c r="S1324" i="8"/>
  <c r="O1324" i="8"/>
  <c r="R1323" i="8"/>
  <c r="S1322" i="8"/>
  <c r="O1322" i="8"/>
  <c r="S1321" i="8"/>
  <c r="O1321" i="8"/>
  <c r="S1320" i="8"/>
  <c r="O1320" i="8"/>
  <c r="S1319" i="8"/>
  <c r="O1319" i="8"/>
  <c r="S1318" i="8"/>
  <c r="O1318" i="8"/>
  <c r="S1317" i="8"/>
  <c r="O1317" i="8"/>
  <c r="S1316" i="8"/>
  <c r="O1316" i="8"/>
  <c r="S1315" i="8"/>
  <c r="O1315" i="8"/>
  <c r="S1314" i="8"/>
  <c r="S1313" i="8" s="1"/>
  <c r="O1314" i="8"/>
  <c r="R1313" i="8"/>
  <c r="R1312" i="8" s="1"/>
  <c r="S1311" i="8"/>
  <c r="S1310" i="8" s="1"/>
  <c r="S1309" i="8" s="1"/>
  <c r="O1311" i="8"/>
  <c r="R1310" i="8"/>
  <c r="R1309" i="8" s="1"/>
  <c r="S1305" i="8"/>
  <c r="O1305" i="8"/>
  <c r="S1304" i="8"/>
  <c r="R1304" i="8"/>
  <c r="S1303" i="8"/>
  <c r="O1303" i="8"/>
  <c r="S1302" i="8"/>
  <c r="S1301" i="8" s="1"/>
  <c r="O1302" i="8"/>
  <c r="R1301" i="8"/>
  <c r="S1300" i="8"/>
  <c r="R1300" i="8"/>
  <c r="S1299" i="8"/>
  <c r="O1299" i="8"/>
  <c r="S1298" i="8"/>
  <c r="O1298" i="8"/>
  <c r="S1297" i="8"/>
  <c r="O1297" i="8"/>
  <c r="S1296" i="8"/>
  <c r="O1296" i="8"/>
  <c r="S1295" i="8"/>
  <c r="O1295" i="8"/>
  <c r="S1294" i="8"/>
  <c r="O1294" i="8"/>
  <c r="S1293" i="8"/>
  <c r="O1293" i="8"/>
  <c r="S1292" i="8"/>
  <c r="S1287" i="8" s="1"/>
  <c r="O1292" i="8"/>
  <c r="S1291" i="8"/>
  <c r="O1291" i="8"/>
  <c r="S1290" i="8"/>
  <c r="O1290" i="8"/>
  <c r="S1289" i="8"/>
  <c r="O1289" i="8"/>
  <c r="S1288" i="8"/>
  <c r="O1288" i="8"/>
  <c r="R1287" i="8"/>
  <c r="S1286" i="8"/>
  <c r="O1286" i="8"/>
  <c r="S1285" i="8"/>
  <c r="O1285" i="8"/>
  <c r="S1284" i="8"/>
  <c r="O1284" i="8"/>
  <c r="S1283" i="8"/>
  <c r="O1283" i="8"/>
  <c r="S1282" i="8"/>
  <c r="O1282" i="8"/>
  <c r="S1281" i="8"/>
  <c r="O1281" i="8"/>
  <c r="S1280" i="8"/>
  <c r="O1280" i="8"/>
  <c r="S1279" i="8"/>
  <c r="O1279" i="8"/>
  <c r="S1278" i="8"/>
  <c r="O1278" i="8"/>
  <c r="S1277" i="8"/>
  <c r="O1277" i="8"/>
  <c r="S1276" i="8"/>
  <c r="O1276" i="8"/>
  <c r="S1275" i="8"/>
  <c r="O1275" i="8"/>
  <c r="R1274" i="8"/>
  <c r="R1273" i="8" s="1"/>
  <c r="S1272" i="8"/>
  <c r="O1272" i="8"/>
  <c r="S1271" i="8"/>
  <c r="O1271" i="8"/>
  <c r="S1270" i="8"/>
  <c r="O1270" i="8"/>
  <c r="S1269" i="8"/>
  <c r="O1269" i="8"/>
  <c r="S1268" i="8"/>
  <c r="O1268" i="8"/>
  <c r="S1267" i="8"/>
  <c r="O1267" i="8"/>
  <c r="AG1266" i="8"/>
  <c r="S1266" i="8" s="1"/>
  <c r="AI1266" i="8" s="1"/>
  <c r="O1266" i="8"/>
  <c r="AG1265" i="8"/>
  <c r="S1265" i="8"/>
  <c r="AI1265" i="8" s="1"/>
  <c r="O1265" i="8"/>
  <c r="AG1264" i="8"/>
  <c r="S1264" i="8" s="1"/>
  <c r="AI1264" i="8" s="1"/>
  <c r="O1264" i="8"/>
  <c r="AI1263" i="8"/>
  <c r="AG1263" i="8"/>
  <c r="S1263" i="8" s="1"/>
  <c r="O1263" i="8"/>
  <c r="AG1262" i="8"/>
  <c r="S1262" i="8" s="1"/>
  <c r="AI1262" i="8" s="1"/>
  <c r="O1262" i="8"/>
  <c r="AG1261" i="8"/>
  <c r="S1261" i="8"/>
  <c r="AI1261" i="8" s="1"/>
  <c r="O1261" i="8"/>
  <c r="R1260" i="8"/>
  <c r="S1259" i="8"/>
  <c r="O1259" i="8"/>
  <c r="S1258" i="8"/>
  <c r="O1258" i="8"/>
  <c r="S1257" i="8"/>
  <c r="O1257" i="8"/>
  <c r="S1256" i="8"/>
  <c r="O1256" i="8"/>
  <c r="R1255" i="8"/>
  <c r="R1254" i="8" s="1"/>
  <c r="S1253" i="8"/>
  <c r="O1253" i="8"/>
  <c r="S1252" i="8"/>
  <c r="S1251" i="8" s="1"/>
  <c r="O1252" i="8"/>
  <c r="R1251" i="8"/>
  <c r="S1250" i="8"/>
  <c r="O1250" i="8"/>
  <c r="S1249" i="8"/>
  <c r="O1249" i="8"/>
  <c r="S1248" i="8"/>
  <c r="O1248" i="8"/>
  <c r="S1247" i="8"/>
  <c r="O1247" i="8"/>
  <c r="R1246" i="8"/>
  <c r="S1245" i="8"/>
  <c r="S1244" i="8" s="1"/>
  <c r="O1245" i="8"/>
  <c r="R1244" i="8"/>
  <c r="R1243" i="8" s="1"/>
  <c r="R1232" i="8" s="1"/>
  <c r="S1242" i="8"/>
  <c r="O1242" i="8"/>
  <c r="S1241" i="8"/>
  <c r="O1241" i="8"/>
  <c r="S1240" i="8"/>
  <c r="O1240" i="8"/>
  <c r="S1239" i="8"/>
  <c r="O1239" i="8"/>
  <c r="S1238" i="8"/>
  <c r="O1238" i="8"/>
  <c r="S1237" i="8"/>
  <c r="O1237" i="8"/>
  <c r="S1236" i="8"/>
  <c r="O1236" i="8"/>
  <c r="S1235" i="8"/>
  <c r="O1235" i="8"/>
  <c r="S1234" i="8"/>
  <c r="S1233" i="8" s="1"/>
  <c r="R1234" i="8"/>
  <c r="R1233" i="8"/>
  <c r="AG1231" i="8"/>
  <c r="S1231" i="8" s="1"/>
  <c r="O1231" i="8"/>
  <c r="R1230" i="8"/>
  <c r="AG1229" i="8"/>
  <c r="S1229" i="8" s="1"/>
  <c r="AI1229" i="8" s="1"/>
  <c r="O1229" i="8"/>
  <c r="R1228" i="8"/>
  <c r="R1227" i="8"/>
  <c r="R1226" i="8"/>
  <c r="S1224" i="8"/>
  <c r="O1224" i="8"/>
  <c r="S1223" i="8"/>
  <c r="S1222" i="8" s="1"/>
  <c r="R1223" i="8"/>
  <c r="R1222" i="8" s="1"/>
  <c r="S1221" i="8"/>
  <c r="O1221" i="8"/>
  <c r="S1220" i="8"/>
  <c r="O1220" i="8"/>
  <c r="S1219" i="8"/>
  <c r="O1219" i="8"/>
  <c r="S1218" i="8"/>
  <c r="O1218" i="8"/>
  <c r="S1217" i="8"/>
  <c r="O1217" i="8"/>
  <c r="S1216" i="8"/>
  <c r="O1216" i="8"/>
  <c r="S1215" i="8"/>
  <c r="O1215" i="8"/>
  <c r="S1214" i="8"/>
  <c r="O1214" i="8"/>
  <c r="S1213" i="8"/>
  <c r="O1213" i="8"/>
  <c r="S1212" i="8"/>
  <c r="R1212" i="8"/>
  <c r="S1211" i="8"/>
  <c r="S1208" i="8" s="1"/>
  <c r="O1211" i="8"/>
  <c r="S1210" i="8"/>
  <c r="O1210" i="8"/>
  <c r="S1209" i="8"/>
  <c r="O1209" i="8"/>
  <c r="R1208" i="8"/>
  <c r="S1207" i="8"/>
  <c r="O1207" i="8"/>
  <c r="S1206" i="8"/>
  <c r="O1206" i="8"/>
  <c r="S1205" i="8"/>
  <c r="O1205" i="8"/>
  <c r="S1204" i="8"/>
  <c r="R1204" i="8"/>
  <c r="S1203" i="8"/>
  <c r="S1202" i="8" s="1"/>
  <c r="O1203" i="8"/>
  <c r="R1202" i="8"/>
  <c r="S1201" i="8"/>
  <c r="O1201" i="8"/>
  <c r="S1200" i="8"/>
  <c r="R1200" i="8"/>
  <c r="S1199" i="8"/>
  <c r="O1199" i="8"/>
  <c r="S1198" i="8"/>
  <c r="O1198" i="8"/>
  <c r="S1197" i="8"/>
  <c r="O1197" i="8"/>
  <c r="S1196" i="8"/>
  <c r="S1195" i="8" s="1"/>
  <c r="O1196" i="8"/>
  <c r="R1195" i="8"/>
  <c r="S1194" i="8"/>
  <c r="O1194" i="8"/>
  <c r="S1193" i="8"/>
  <c r="O1193" i="8"/>
  <c r="S1192" i="8"/>
  <c r="O1192" i="8"/>
  <c r="S1191" i="8"/>
  <c r="O1191" i="8"/>
  <c r="S1190" i="8"/>
  <c r="O1190" i="8"/>
  <c r="S1189" i="8"/>
  <c r="O1189" i="8"/>
  <c r="S1188" i="8"/>
  <c r="O1188" i="8"/>
  <c r="S1187" i="8"/>
  <c r="O1187" i="8"/>
  <c r="S1186" i="8"/>
  <c r="S1185" i="8" s="1"/>
  <c r="S1184" i="8" s="1"/>
  <c r="O1186" i="8"/>
  <c r="R1185" i="8"/>
  <c r="R1184" i="8" s="1"/>
  <c r="S1183" i="8"/>
  <c r="O1183" i="8"/>
  <c r="S1182" i="8"/>
  <c r="S1181" i="8" s="1"/>
  <c r="O1182" i="8"/>
  <c r="R1181" i="8"/>
  <c r="S1180" i="8"/>
  <c r="R1180" i="8"/>
  <c r="AG1177" i="8"/>
  <c r="S1177" i="8" s="1"/>
  <c r="O1177" i="8"/>
  <c r="R1176" i="8"/>
  <c r="R1175" i="8" s="1"/>
  <c r="R1174" i="8" s="1"/>
  <c r="R1173" i="8" s="1"/>
  <c r="S1171" i="8"/>
  <c r="S1170" i="8" s="1"/>
  <c r="S1169" i="8" s="1"/>
  <c r="O1171" i="8"/>
  <c r="R1170" i="8"/>
  <c r="R1169" i="8" s="1"/>
  <c r="S1168" i="8"/>
  <c r="O1168" i="8"/>
  <c r="S1167" i="8"/>
  <c r="O1167" i="8"/>
  <c r="S1166" i="8"/>
  <c r="O1166" i="8"/>
  <c r="S1165" i="8"/>
  <c r="O1165" i="8"/>
  <c r="S1164" i="8"/>
  <c r="O1164" i="8"/>
  <c r="S1163" i="8"/>
  <c r="O1163" i="8"/>
  <c r="S1162" i="8"/>
  <c r="O1162" i="8"/>
  <c r="S1161" i="8"/>
  <c r="O1161" i="8"/>
  <c r="S1160" i="8"/>
  <c r="O1160" i="8"/>
  <c r="S1159" i="8"/>
  <c r="O1159" i="8"/>
  <c r="S1158" i="8"/>
  <c r="O1158" i="8"/>
  <c r="S1157" i="8"/>
  <c r="O1157" i="8"/>
  <c r="S1156" i="8"/>
  <c r="O1156" i="8"/>
  <c r="S1155" i="8"/>
  <c r="O1155" i="8"/>
  <c r="S1154" i="8"/>
  <c r="O1154" i="8"/>
  <c r="R1153" i="8"/>
  <c r="S1152" i="8"/>
  <c r="O1152" i="8"/>
  <c r="S1151" i="8"/>
  <c r="O1151" i="8"/>
  <c r="S1150" i="8"/>
  <c r="O1150" i="8"/>
  <c r="S1149" i="8"/>
  <c r="O1149" i="8"/>
  <c r="S1148" i="8"/>
  <c r="O1148" i="8"/>
  <c r="S1147" i="8"/>
  <c r="O1147" i="8"/>
  <c r="S1146" i="8"/>
  <c r="O1146" i="8"/>
  <c r="S1145" i="8"/>
  <c r="O1145" i="8"/>
  <c r="S1144" i="8"/>
  <c r="O1144" i="8"/>
  <c r="S1143" i="8"/>
  <c r="S1142" i="8" s="1"/>
  <c r="O1143" i="8"/>
  <c r="R1142" i="8"/>
  <c r="R1141" i="8"/>
  <c r="S1140" i="8"/>
  <c r="O1140" i="8"/>
  <c r="S1139" i="8"/>
  <c r="O1139" i="8"/>
  <c r="S1138" i="8"/>
  <c r="O1138" i="8"/>
  <c r="S1137" i="8"/>
  <c r="O1137" i="8"/>
  <c r="S1136" i="8"/>
  <c r="O1136" i="8"/>
  <c r="S1135" i="8"/>
  <c r="O1135" i="8"/>
  <c r="S1134" i="8"/>
  <c r="O1134" i="8"/>
  <c r="S1133" i="8"/>
  <c r="O1133" i="8"/>
  <c r="S1132" i="8"/>
  <c r="O1132" i="8"/>
  <c r="S1131" i="8"/>
  <c r="O1131" i="8"/>
  <c r="S1130" i="8"/>
  <c r="O1130" i="8"/>
  <c r="S1129" i="8"/>
  <c r="O1129" i="8"/>
  <c r="S1128" i="8"/>
  <c r="S1127" i="8" s="1"/>
  <c r="O1128" i="8"/>
  <c r="R1127" i="8"/>
  <c r="S1126" i="8"/>
  <c r="O1126" i="8"/>
  <c r="S1125" i="8"/>
  <c r="O1125" i="8"/>
  <c r="S1124" i="8"/>
  <c r="S1121" i="8" s="1"/>
  <c r="O1124" i="8"/>
  <c r="S1123" i="8"/>
  <c r="O1123" i="8"/>
  <c r="S1122" i="8"/>
  <c r="O1122" i="8"/>
  <c r="R1121" i="8"/>
  <c r="R1120" i="8"/>
  <c r="S1119" i="8"/>
  <c r="O1119" i="8"/>
  <c r="S1118" i="8"/>
  <c r="O1118" i="8"/>
  <c r="S1117" i="8"/>
  <c r="R1117" i="8"/>
  <c r="S1116" i="8"/>
  <c r="O1116" i="8"/>
  <c r="S1115" i="8"/>
  <c r="O1115" i="8"/>
  <c r="S1114" i="8"/>
  <c r="O1114" i="8"/>
  <c r="S1113" i="8"/>
  <c r="O1113" i="8"/>
  <c r="S1112" i="8"/>
  <c r="S1111" i="8" s="1"/>
  <c r="O1112" i="8"/>
  <c r="R1111" i="8"/>
  <c r="S1110" i="8"/>
  <c r="O1110" i="8"/>
  <c r="S1109" i="8"/>
  <c r="S1108" i="8" s="1"/>
  <c r="S1107" i="8" s="1"/>
  <c r="O1109" i="8"/>
  <c r="R1108" i="8"/>
  <c r="R1107" i="8"/>
  <c r="S1106" i="8"/>
  <c r="O1106" i="8"/>
  <c r="S1105" i="8"/>
  <c r="O1105" i="8"/>
  <c r="S1104" i="8"/>
  <c r="O1104" i="8"/>
  <c r="S1103" i="8"/>
  <c r="O1103" i="8"/>
  <c r="S1102" i="8"/>
  <c r="O1102" i="8"/>
  <c r="S1101" i="8"/>
  <c r="O1101" i="8"/>
  <c r="S1100" i="8"/>
  <c r="O1100" i="8"/>
  <c r="R1099" i="8"/>
  <c r="R1098" i="8" s="1"/>
  <c r="R1097" i="8" s="1"/>
  <c r="S1096" i="8"/>
  <c r="S1095" i="8" s="1"/>
  <c r="O1096" i="8"/>
  <c r="R1095" i="8"/>
  <c r="S1094" i="8"/>
  <c r="O1094" i="8"/>
  <c r="S1093" i="8"/>
  <c r="S1092" i="8" s="1"/>
  <c r="S1091" i="8" s="1"/>
  <c r="R1093" i="8"/>
  <c r="R1092" i="8"/>
  <c r="R1091" i="8"/>
  <c r="S1089" i="8"/>
  <c r="O1089" i="8"/>
  <c r="S1088" i="8"/>
  <c r="O1088" i="8"/>
  <c r="S1087" i="8"/>
  <c r="O1087" i="8"/>
  <c r="S1086" i="8"/>
  <c r="O1086" i="8"/>
  <c r="S1085" i="8"/>
  <c r="O1085" i="8"/>
  <c r="S1084" i="8"/>
  <c r="O1084" i="8"/>
  <c r="S1083" i="8"/>
  <c r="O1083" i="8"/>
  <c r="S1082" i="8"/>
  <c r="O1082" i="8"/>
  <c r="S1081" i="8"/>
  <c r="O1081" i="8"/>
  <c r="S1080" i="8"/>
  <c r="O1080" i="8"/>
  <c r="S1079" i="8"/>
  <c r="O1079" i="8"/>
  <c r="S1078" i="8"/>
  <c r="O1078" i="8"/>
  <c r="S1077" i="8"/>
  <c r="R1077" i="8"/>
  <c r="S1076" i="8"/>
  <c r="O1076" i="8"/>
  <c r="S1075" i="8"/>
  <c r="S1074" i="8" s="1"/>
  <c r="O1075" i="8"/>
  <c r="R1074" i="8"/>
  <c r="S1073" i="8"/>
  <c r="O1073" i="8"/>
  <c r="S1072" i="8"/>
  <c r="S1071" i="8" s="1"/>
  <c r="O1072" i="8"/>
  <c r="R1071" i="8"/>
  <c r="S1070" i="8"/>
  <c r="O1070" i="8"/>
  <c r="S1069" i="8"/>
  <c r="R1069" i="8"/>
  <c r="S1068" i="8"/>
  <c r="S1067" i="8" s="1"/>
  <c r="O1068" i="8"/>
  <c r="R1067" i="8"/>
  <c r="S1066" i="8"/>
  <c r="O1066" i="8"/>
  <c r="S1065" i="8"/>
  <c r="O1065" i="8"/>
  <c r="S1064" i="8"/>
  <c r="O1064" i="8"/>
  <c r="S1063" i="8"/>
  <c r="O1063" i="8"/>
  <c r="S1062" i="8"/>
  <c r="O1062" i="8"/>
  <c r="S1061" i="8"/>
  <c r="S1060" i="8" s="1"/>
  <c r="O1061" i="8"/>
  <c r="R1060" i="8"/>
  <c r="S1059" i="8"/>
  <c r="O1059" i="8"/>
  <c r="S1058" i="8"/>
  <c r="O1058" i="8"/>
  <c r="S1057" i="8"/>
  <c r="O1057" i="8"/>
  <c r="S1056" i="8"/>
  <c r="O1056" i="8"/>
  <c r="S1055" i="8"/>
  <c r="O1055" i="8"/>
  <c r="S1054" i="8"/>
  <c r="O1054" i="8"/>
  <c r="S1053" i="8"/>
  <c r="S1048" i="8" s="1"/>
  <c r="O1053" i="8"/>
  <c r="S1052" i="8"/>
  <c r="O1052" i="8"/>
  <c r="S1051" i="8"/>
  <c r="O1051" i="8"/>
  <c r="S1050" i="8"/>
  <c r="O1050" i="8"/>
  <c r="S1049" i="8"/>
  <c r="O1049" i="8"/>
  <c r="R1048" i="8"/>
  <c r="S1046" i="8"/>
  <c r="O1046" i="8"/>
  <c r="S1045" i="8"/>
  <c r="O1045" i="8"/>
  <c r="S1044" i="8"/>
  <c r="S1043" i="8" s="1"/>
  <c r="S1042" i="8" s="1"/>
  <c r="O1044" i="8"/>
  <c r="R1043" i="8"/>
  <c r="R1042" i="8" s="1"/>
  <c r="S1038" i="8"/>
  <c r="O1038" i="8"/>
  <c r="S1037" i="8"/>
  <c r="S1036" i="8" s="1"/>
  <c r="R1037" i="8"/>
  <c r="R1036" i="8"/>
  <c r="S1035" i="8"/>
  <c r="O1035" i="8"/>
  <c r="S1034" i="8"/>
  <c r="O1034" i="8"/>
  <c r="S1033" i="8"/>
  <c r="O1033" i="8"/>
  <c r="S1032" i="8"/>
  <c r="O1032" i="8"/>
  <c r="S1031" i="8"/>
  <c r="O1031" i="8"/>
  <c r="S1030" i="8"/>
  <c r="O1030" i="8"/>
  <c r="S1029" i="8"/>
  <c r="O1029" i="8"/>
  <c r="S1028" i="8"/>
  <c r="O1028" i="8"/>
  <c r="S1027" i="8"/>
  <c r="O1027" i="8"/>
  <c r="S1026" i="8"/>
  <c r="O1026" i="8"/>
  <c r="S1025" i="8"/>
  <c r="O1025" i="8"/>
  <c r="S1024" i="8"/>
  <c r="O1024" i="8"/>
  <c r="S1023" i="8"/>
  <c r="O1023" i="8"/>
  <c r="S1022" i="8"/>
  <c r="O1022" i="8"/>
  <c r="S1021" i="8"/>
  <c r="S1020" i="8" s="1"/>
  <c r="O1021" i="8"/>
  <c r="R1020" i="8"/>
  <c r="S1019" i="8"/>
  <c r="O1019" i="8"/>
  <c r="S1018" i="8"/>
  <c r="O1018" i="8"/>
  <c r="S1017" i="8"/>
  <c r="O1017" i="8"/>
  <c r="S1016" i="8"/>
  <c r="O1016" i="8"/>
  <c r="S1015" i="8"/>
  <c r="O1015" i="8"/>
  <c r="S1014" i="8"/>
  <c r="O1014" i="8"/>
  <c r="S1013" i="8"/>
  <c r="O1013" i="8"/>
  <c r="S1012" i="8"/>
  <c r="O1012" i="8"/>
  <c r="S1011" i="8"/>
  <c r="O1011" i="8"/>
  <c r="S1010" i="8"/>
  <c r="O1010" i="8"/>
  <c r="S1009" i="8"/>
  <c r="O1009" i="8"/>
  <c r="S1008" i="8"/>
  <c r="S1007" i="8" s="1"/>
  <c r="O1008" i="8"/>
  <c r="R1007" i="8"/>
  <c r="R1006" i="8" s="1"/>
  <c r="S1005" i="8"/>
  <c r="O1005" i="8"/>
  <c r="S1004" i="8"/>
  <c r="O1004" i="8"/>
  <c r="S1003" i="8"/>
  <c r="O1003" i="8"/>
  <c r="S1002" i="8"/>
  <c r="O1002" i="8"/>
  <c r="S1001" i="8"/>
  <c r="O1001" i="8"/>
  <c r="S1000" i="8"/>
  <c r="O1000" i="8"/>
  <c r="S999" i="8"/>
  <c r="O999" i="8"/>
  <c r="S998" i="8"/>
  <c r="O998" i="8"/>
  <c r="S997" i="8"/>
  <c r="O997" i="8"/>
  <c r="S996" i="8"/>
  <c r="O996" i="8"/>
  <c r="S995" i="8"/>
  <c r="O995" i="8"/>
  <c r="S994" i="8"/>
  <c r="O994" i="8"/>
  <c r="S993" i="8"/>
  <c r="O993" i="8"/>
  <c r="S992" i="8"/>
  <c r="O992" i="8"/>
  <c r="S991" i="8"/>
  <c r="O991" i="8"/>
  <c r="R990" i="8"/>
  <c r="S989" i="8"/>
  <c r="O989" i="8"/>
  <c r="S988" i="8"/>
  <c r="O988" i="8"/>
  <c r="S987" i="8"/>
  <c r="O987" i="8"/>
  <c r="S986" i="8"/>
  <c r="O986" i="8"/>
  <c r="R985" i="8"/>
  <c r="R984" i="8"/>
  <c r="S983" i="8"/>
  <c r="S982" i="8" s="1"/>
  <c r="O983" i="8"/>
  <c r="R982" i="8"/>
  <c r="S981" i="8"/>
  <c r="S976" i="8" s="1"/>
  <c r="O981" i="8"/>
  <c r="S980" i="8"/>
  <c r="O980" i="8"/>
  <c r="S979" i="8"/>
  <c r="O979" i="8"/>
  <c r="S978" i="8"/>
  <c r="O978" i="8"/>
  <c r="S977" i="8"/>
  <c r="O977" i="8"/>
  <c r="R976" i="8"/>
  <c r="R972" i="8" s="1"/>
  <c r="S975" i="8"/>
  <c r="O975" i="8"/>
  <c r="S974" i="8"/>
  <c r="O974" i="8"/>
  <c r="S973" i="8"/>
  <c r="S972" i="8" s="1"/>
  <c r="R973" i="8"/>
  <c r="S971" i="8"/>
  <c r="S970" i="8" s="1"/>
  <c r="S969" i="8" s="1"/>
  <c r="O971" i="8"/>
  <c r="R970" i="8"/>
  <c r="R969" i="8" s="1"/>
  <c r="S968" i="8"/>
  <c r="O968" i="8"/>
  <c r="S967" i="8"/>
  <c r="O967" i="8"/>
  <c r="S966" i="8"/>
  <c r="O966" i="8"/>
  <c r="S965" i="8"/>
  <c r="O965" i="8"/>
  <c r="S964" i="8"/>
  <c r="O964" i="8"/>
  <c r="S963" i="8"/>
  <c r="O963" i="8"/>
  <c r="R962" i="8"/>
  <c r="R961" i="8" s="1"/>
  <c r="R960" i="8" s="1"/>
  <c r="S959" i="8"/>
  <c r="S958" i="8" s="1"/>
  <c r="O959" i="8"/>
  <c r="R958" i="8"/>
  <c r="S957" i="8"/>
  <c r="S956" i="8" s="1"/>
  <c r="O957" i="8"/>
  <c r="R956" i="8"/>
  <c r="S955" i="8"/>
  <c r="S954" i="8" s="1"/>
  <c r="O955" i="8"/>
  <c r="R954" i="8"/>
  <c r="R953" i="8" s="1"/>
  <c r="R952" i="8"/>
  <c r="S950" i="8"/>
  <c r="O950" i="8"/>
  <c r="S949" i="8"/>
  <c r="S948" i="8" s="1"/>
  <c r="S947" i="8" s="1"/>
  <c r="O949" i="8"/>
  <c r="R948" i="8"/>
  <c r="R947" i="8" s="1"/>
  <c r="S946" i="8"/>
  <c r="O946" i="8"/>
  <c r="S945" i="8"/>
  <c r="O945" i="8"/>
  <c r="S944" i="8"/>
  <c r="O944" i="8"/>
  <c r="S943" i="8"/>
  <c r="O943" i="8"/>
  <c r="S942" i="8"/>
  <c r="O942" i="8"/>
  <c r="S941" i="8"/>
  <c r="O941" i="8"/>
  <c r="S940" i="8"/>
  <c r="O940" i="8"/>
  <c r="S939" i="8"/>
  <c r="S938" i="8" s="1"/>
  <c r="O939" i="8"/>
  <c r="R938" i="8"/>
  <c r="R912" i="8" s="1"/>
  <c r="S937" i="8"/>
  <c r="O937" i="8"/>
  <c r="S936" i="8"/>
  <c r="O936" i="8"/>
  <c r="S935" i="8"/>
  <c r="S934" i="8" s="1"/>
  <c r="O935" i="8"/>
  <c r="R934" i="8"/>
  <c r="S933" i="8"/>
  <c r="O933" i="8"/>
  <c r="S932" i="8"/>
  <c r="O932" i="8"/>
  <c r="S931" i="8"/>
  <c r="O931" i="8"/>
  <c r="S930" i="8"/>
  <c r="O930" i="8"/>
  <c r="S929" i="8"/>
  <c r="O929" i="8"/>
  <c r="S928" i="8"/>
  <c r="O928" i="8"/>
  <c r="S927" i="8"/>
  <c r="O927" i="8"/>
  <c r="S926" i="8"/>
  <c r="O926" i="8"/>
  <c r="S925" i="8"/>
  <c r="R925" i="8"/>
  <c r="S924" i="8"/>
  <c r="O924" i="8"/>
  <c r="S923" i="8"/>
  <c r="O923" i="8"/>
  <c r="S922" i="8"/>
  <c r="O922" i="8"/>
  <c r="S921" i="8"/>
  <c r="O921" i="8"/>
  <c r="S920" i="8"/>
  <c r="O920" i="8"/>
  <c r="S919" i="8"/>
  <c r="O919" i="8"/>
  <c r="S918" i="8"/>
  <c r="O918" i="8"/>
  <c r="S917" i="8"/>
  <c r="O917" i="8"/>
  <c r="S916" i="8"/>
  <c r="O916" i="8"/>
  <c r="S915" i="8"/>
  <c r="O915" i="8"/>
  <c r="S914" i="8"/>
  <c r="O914" i="8"/>
  <c r="R913" i="8"/>
  <c r="S908" i="8"/>
  <c r="S907" i="8" s="1"/>
  <c r="S906" i="8" s="1"/>
  <c r="O908" i="8"/>
  <c r="R907" i="8"/>
  <c r="R906" i="8" s="1"/>
  <c r="AF905" i="8"/>
  <c r="S905" i="8"/>
  <c r="O905" i="8"/>
  <c r="AF904" i="8"/>
  <c r="S904" i="8"/>
  <c r="O904" i="8"/>
  <c r="AF903" i="8"/>
  <c r="S903" i="8"/>
  <c r="O903" i="8"/>
  <c r="AF902" i="8"/>
  <c r="S902" i="8"/>
  <c r="O902" i="8"/>
  <c r="AF901" i="8"/>
  <c r="S901" i="8"/>
  <c r="O901" i="8"/>
  <c r="AF900" i="8"/>
  <c r="S900" i="8"/>
  <c r="O900" i="8"/>
  <c r="AF899" i="8"/>
  <c r="S899" i="8"/>
  <c r="O899" i="8"/>
  <c r="AF898" i="8"/>
  <c r="S898" i="8"/>
  <c r="O898" i="8"/>
  <c r="AF897" i="8"/>
  <c r="S897" i="8"/>
  <c r="O897" i="8"/>
  <c r="AF896" i="8"/>
  <c r="S896" i="8"/>
  <c r="S895" i="8" s="1"/>
  <c r="O896" i="8"/>
  <c r="R895" i="8"/>
  <c r="AF894" i="8"/>
  <c r="S894" i="8"/>
  <c r="O894" i="8"/>
  <c r="AF893" i="8"/>
  <c r="S893" i="8"/>
  <c r="O893" i="8"/>
  <c r="AF892" i="8"/>
  <c r="S892" i="8"/>
  <c r="O892" i="8"/>
  <c r="AF891" i="8"/>
  <c r="S891" i="8"/>
  <c r="S890" i="8" s="1"/>
  <c r="O891" i="8"/>
  <c r="R890" i="8"/>
  <c r="R889" i="8"/>
  <c r="S888" i="8"/>
  <c r="O888" i="8"/>
  <c r="S887" i="8"/>
  <c r="O887" i="8"/>
  <c r="S886" i="8"/>
  <c r="O886" i="8"/>
  <c r="S885" i="8"/>
  <c r="O885" i="8"/>
  <c r="S884" i="8"/>
  <c r="O884" i="8"/>
  <c r="S883" i="8"/>
  <c r="O883" i="8"/>
  <c r="S882" i="8"/>
  <c r="O882" i="8"/>
  <c r="AJ881" i="8"/>
  <c r="S881" i="8"/>
  <c r="S879" i="8" s="1"/>
  <c r="O881" i="8"/>
  <c r="AJ880" i="8"/>
  <c r="S880" i="8"/>
  <c r="O880" i="8"/>
  <c r="R879" i="8"/>
  <c r="AF878" i="8"/>
  <c r="S878" i="8"/>
  <c r="O878" i="8"/>
  <c r="AF877" i="8"/>
  <c r="S877" i="8"/>
  <c r="O877" i="8"/>
  <c r="AF876" i="8"/>
  <c r="S876" i="8"/>
  <c r="O876" i="8"/>
  <c r="S875" i="8"/>
  <c r="R875" i="8"/>
  <c r="R874" i="8"/>
  <c r="S873" i="8"/>
  <c r="S872" i="8" s="1"/>
  <c r="O873" i="8"/>
  <c r="R872" i="8"/>
  <c r="AL871" i="8"/>
  <c r="AI871" i="8"/>
  <c r="AF871" i="8"/>
  <c r="AC871" i="8"/>
  <c r="S871" i="8"/>
  <c r="O871" i="8"/>
  <c r="AF870" i="8"/>
  <c r="AC870" i="8"/>
  <c r="S870" i="8"/>
  <c r="AL870" i="8" s="1"/>
  <c r="O870" i="8"/>
  <c r="AF869" i="8"/>
  <c r="AC869" i="8"/>
  <c r="S869" i="8"/>
  <c r="AI869" i="8" s="1"/>
  <c r="O869" i="8"/>
  <c r="AL868" i="8"/>
  <c r="AI868" i="8"/>
  <c r="AF868" i="8"/>
  <c r="AC868" i="8"/>
  <c r="S868" i="8"/>
  <c r="O868" i="8"/>
  <c r="AF867" i="8"/>
  <c r="AC867" i="8"/>
  <c r="S867" i="8"/>
  <c r="O867" i="8"/>
  <c r="AF866" i="8"/>
  <c r="AC866" i="8"/>
  <c r="S866" i="8"/>
  <c r="AL866" i="8" s="1"/>
  <c r="O866" i="8"/>
  <c r="AI865" i="8"/>
  <c r="AF865" i="8"/>
  <c r="AC865" i="8"/>
  <c r="S865" i="8"/>
  <c r="AL865" i="8" s="1"/>
  <c r="O865" i="8"/>
  <c r="AL864" i="8"/>
  <c r="AI864" i="8"/>
  <c r="AF864" i="8"/>
  <c r="AC864" i="8"/>
  <c r="S864" i="8"/>
  <c r="O864" i="8"/>
  <c r="R863" i="8"/>
  <c r="AL862" i="8"/>
  <c r="AF862" i="8"/>
  <c r="S862" i="8"/>
  <c r="O862" i="8"/>
  <c r="AF861" i="8"/>
  <c r="S861" i="8"/>
  <c r="AL861" i="8" s="1"/>
  <c r="O861" i="8"/>
  <c r="AL860" i="8"/>
  <c r="AI860" i="8"/>
  <c r="AF860" i="8"/>
  <c r="S860" i="8"/>
  <c r="S859" i="8" s="1"/>
  <c r="O860" i="8"/>
  <c r="R859" i="8"/>
  <c r="R858" i="8" s="1"/>
  <c r="S857" i="8"/>
  <c r="O857" i="8"/>
  <c r="S856" i="8"/>
  <c r="O856" i="8"/>
  <c r="S855" i="8"/>
  <c r="O855" i="8"/>
  <c r="R854" i="8"/>
  <c r="R853" i="8"/>
  <c r="AI851" i="8"/>
  <c r="S851" i="8"/>
  <c r="S850" i="8" s="1"/>
  <c r="S849" i="8" s="1"/>
  <c r="S848" i="8" s="1"/>
  <c r="O851" i="8"/>
  <c r="R850" i="8"/>
  <c r="R849" i="8" s="1"/>
  <c r="R848" i="8" s="1"/>
  <c r="S846" i="8"/>
  <c r="S845" i="8" s="1"/>
  <c r="O846" i="8"/>
  <c r="R845" i="8"/>
  <c r="AI844" i="8"/>
  <c r="S844" i="8"/>
  <c r="O844" i="8"/>
  <c r="S843" i="8"/>
  <c r="R843" i="8"/>
  <c r="AL842" i="8"/>
  <c r="AI842" i="8"/>
  <c r="AF842" i="8"/>
  <c r="S842" i="8"/>
  <c r="O842" i="8"/>
  <c r="AI841" i="8"/>
  <c r="AF841" i="8"/>
  <c r="S841" i="8"/>
  <c r="AL841" i="8" s="1"/>
  <c r="O841" i="8"/>
  <c r="AI840" i="8"/>
  <c r="AF840" i="8"/>
  <c r="S840" i="8"/>
  <c r="AL840" i="8" s="1"/>
  <c r="O840" i="8"/>
  <c r="AI839" i="8"/>
  <c r="AF839" i="8"/>
  <c r="S839" i="8"/>
  <c r="AL839" i="8" s="1"/>
  <c r="O839" i="8"/>
  <c r="AI838" i="8"/>
  <c r="AF838" i="8"/>
  <c r="S838" i="8"/>
  <c r="AL838" i="8" s="1"/>
  <c r="O838" i="8"/>
  <c r="AL837" i="8"/>
  <c r="AI837" i="8"/>
  <c r="AF837" i="8"/>
  <c r="S837" i="8"/>
  <c r="O837" i="8"/>
  <c r="AL836" i="8"/>
  <c r="AI836" i="8"/>
  <c r="AF836" i="8"/>
  <c r="S836" i="8"/>
  <c r="O836" i="8"/>
  <c r="AI835" i="8"/>
  <c r="AF835" i="8"/>
  <c r="S835" i="8"/>
  <c r="AL835" i="8" s="1"/>
  <c r="O835" i="8"/>
  <c r="S834" i="8"/>
  <c r="R834" i="8"/>
  <c r="AF833" i="8"/>
  <c r="AC833" i="8"/>
  <c r="S833" i="8"/>
  <c r="O833" i="8"/>
  <c r="AF832" i="8"/>
  <c r="AC832" i="8"/>
  <c r="S832" i="8"/>
  <c r="AI832" i="8" s="1"/>
  <c r="O832" i="8"/>
  <c r="AC831" i="8"/>
  <c r="S831" i="8"/>
  <c r="AL831" i="8" s="1"/>
  <c r="O831" i="8"/>
  <c r="AF830" i="8"/>
  <c r="AC830" i="8"/>
  <c r="S830" i="8"/>
  <c r="O830" i="8"/>
  <c r="AI829" i="8"/>
  <c r="AF829" i="8"/>
  <c r="AC829" i="8"/>
  <c r="S829" i="8"/>
  <c r="AL829" i="8" s="1"/>
  <c r="O829" i="8"/>
  <c r="AL828" i="8"/>
  <c r="AI828" i="8"/>
  <c r="AF828" i="8"/>
  <c r="AC828" i="8"/>
  <c r="S828" i="8"/>
  <c r="O828" i="8"/>
  <c r="AL827" i="8"/>
  <c r="AI827" i="8"/>
  <c r="AF827" i="8"/>
  <c r="AC827" i="8"/>
  <c r="S827" i="8"/>
  <c r="O827" i="8"/>
  <c r="AI826" i="8"/>
  <c r="AF826" i="8"/>
  <c r="AC826" i="8"/>
  <c r="S826" i="8"/>
  <c r="AL826" i="8" s="1"/>
  <c r="O826" i="8"/>
  <c r="AL825" i="8"/>
  <c r="AF825" i="8"/>
  <c r="AC825" i="8"/>
  <c r="S825" i="8"/>
  <c r="AI825" i="8" s="1"/>
  <c r="O825" i="8"/>
  <c r="AL824" i="8"/>
  <c r="AI824" i="8"/>
  <c r="AF824" i="8"/>
  <c r="AC824" i="8"/>
  <c r="S824" i="8"/>
  <c r="O824" i="8"/>
  <c r="AF823" i="8"/>
  <c r="AC823" i="8"/>
  <c r="S823" i="8"/>
  <c r="O823" i="8"/>
  <c r="AF822" i="8"/>
  <c r="AC822" i="8"/>
  <c r="S822" i="8"/>
  <c r="O822" i="8"/>
  <c r="AI821" i="8"/>
  <c r="AF821" i="8"/>
  <c r="AC821" i="8"/>
  <c r="S821" i="8"/>
  <c r="AL821" i="8" s="1"/>
  <c r="O821" i="8"/>
  <c r="AL820" i="8"/>
  <c r="AI820" i="8"/>
  <c r="AF820" i="8"/>
  <c r="AC820" i="8"/>
  <c r="S820" i="8"/>
  <c r="O820" i="8"/>
  <c r="AL819" i="8"/>
  <c r="AI819" i="8"/>
  <c r="AF819" i="8"/>
  <c r="AC819" i="8"/>
  <c r="S819" i="8"/>
  <c r="O819" i="8"/>
  <c r="AF818" i="8"/>
  <c r="AC818" i="8"/>
  <c r="S818" i="8"/>
  <c r="AL818" i="8" s="1"/>
  <c r="O818" i="8"/>
  <c r="AL817" i="8"/>
  <c r="AC817" i="8"/>
  <c r="S817" i="8"/>
  <c r="O817" i="8"/>
  <c r="R816" i="8"/>
  <c r="R815" i="8"/>
  <c r="S814" i="8"/>
  <c r="S813" i="8" s="1"/>
  <c r="S812" i="8" s="1"/>
  <c r="O814" i="8"/>
  <c r="R813" i="8"/>
  <c r="R812" i="8" s="1"/>
  <c r="R811" i="8" s="1"/>
  <c r="R810" i="8" s="1"/>
  <c r="S808" i="8"/>
  <c r="S807" i="8" s="1"/>
  <c r="S803" i="8" s="1"/>
  <c r="O808" i="8"/>
  <c r="R807" i="8"/>
  <c r="R803" i="8" s="1"/>
  <c r="S806" i="8"/>
  <c r="O806" i="8"/>
  <c r="S805" i="8"/>
  <c r="O805" i="8"/>
  <c r="S804" i="8"/>
  <c r="R804" i="8"/>
  <c r="S802" i="8"/>
  <c r="O802" i="8"/>
  <c r="S801" i="8"/>
  <c r="O801" i="8"/>
  <c r="S800" i="8"/>
  <c r="O800" i="8"/>
  <c r="S799" i="8"/>
  <c r="O799" i="8"/>
  <c r="S798" i="8"/>
  <c r="O798" i="8"/>
  <c r="S797" i="8"/>
  <c r="O797" i="8"/>
  <c r="S796" i="8"/>
  <c r="O796" i="8"/>
  <c r="S795" i="8"/>
  <c r="O795" i="8"/>
  <c r="S794" i="8"/>
  <c r="O794" i="8"/>
  <c r="R793" i="8"/>
  <c r="S792" i="8"/>
  <c r="O792" i="8"/>
  <c r="S791" i="8"/>
  <c r="O791" i="8"/>
  <c r="S790" i="8"/>
  <c r="O790" i="8"/>
  <c r="S789" i="8"/>
  <c r="O789" i="8"/>
  <c r="S788" i="8"/>
  <c r="O788" i="8"/>
  <c r="S787" i="8"/>
  <c r="R787" i="8"/>
  <c r="R786" i="8" s="1"/>
  <c r="S785" i="8"/>
  <c r="O785" i="8"/>
  <c r="S784" i="8"/>
  <c r="O784" i="8"/>
  <c r="S783" i="8"/>
  <c r="O783" i="8"/>
  <c r="S782" i="8"/>
  <c r="O782" i="8"/>
  <c r="S781" i="8"/>
  <c r="O781" i="8"/>
  <c r="S780" i="8"/>
  <c r="O780" i="8"/>
  <c r="S779" i="8"/>
  <c r="S778" i="8" s="1"/>
  <c r="O779" i="8"/>
  <c r="R778" i="8"/>
  <c r="S777" i="8"/>
  <c r="O777" i="8"/>
  <c r="S776" i="8"/>
  <c r="O776" i="8"/>
  <c r="S775" i="8"/>
  <c r="S774" i="8" s="1"/>
  <c r="O775" i="8"/>
  <c r="R774" i="8"/>
  <c r="R773" i="8" s="1"/>
  <c r="S772" i="8"/>
  <c r="O772" i="8"/>
  <c r="S771" i="8"/>
  <c r="R771" i="8"/>
  <c r="S770" i="8"/>
  <c r="O770" i="8"/>
  <c r="S769" i="8"/>
  <c r="O769" i="8"/>
  <c r="S768" i="8"/>
  <c r="S767" i="8" s="1"/>
  <c r="S762" i="8" s="1"/>
  <c r="O768" i="8"/>
  <c r="R767" i="8"/>
  <c r="S766" i="8"/>
  <c r="O766" i="8"/>
  <c r="S765" i="8"/>
  <c r="O765" i="8"/>
  <c r="S764" i="8"/>
  <c r="O764" i="8"/>
  <c r="S763" i="8"/>
  <c r="R763" i="8"/>
  <c r="S761" i="8"/>
  <c r="O761" i="8"/>
  <c r="S760" i="8"/>
  <c r="O760" i="8"/>
  <c r="S759" i="8"/>
  <c r="S758" i="8" s="1"/>
  <c r="O759" i="8"/>
  <c r="R758" i="8"/>
  <c r="S757" i="8"/>
  <c r="O757" i="8"/>
  <c r="S756" i="8"/>
  <c r="R756" i="8"/>
  <c r="S755" i="8"/>
  <c r="S754" i="8" s="1"/>
  <c r="S753" i="8" s="1"/>
  <c r="O755" i="8"/>
  <c r="R754" i="8"/>
  <c r="S752" i="8"/>
  <c r="O752" i="8"/>
  <c r="S751" i="8"/>
  <c r="O751" i="8"/>
  <c r="S750" i="8"/>
  <c r="O750" i="8"/>
  <c r="S749" i="8"/>
  <c r="O749" i="8"/>
  <c r="S748" i="8"/>
  <c r="O748" i="8"/>
  <c r="S747" i="8"/>
  <c r="O747" i="8"/>
  <c r="S746" i="8"/>
  <c r="S745" i="8" s="1"/>
  <c r="R746" i="8"/>
  <c r="R745" i="8" s="1"/>
  <c r="S743" i="8"/>
  <c r="S742" i="8" s="1"/>
  <c r="S739" i="8" s="1"/>
  <c r="S738" i="8" s="1"/>
  <c r="O743" i="8"/>
  <c r="R742" i="8"/>
  <c r="S741" i="8"/>
  <c r="O741" i="8"/>
  <c r="S740" i="8"/>
  <c r="R740" i="8"/>
  <c r="R739" i="8"/>
  <c r="R738" i="8" s="1"/>
  <c r="S736" i="8"/>
  <c r="O736" i="8"/>
  <c r="S735" i="8"/>
  <c r="S734" i="8" s="1"/>
  <c r="S733" i="8" s="1"/>
  <c r="O735" i="8"/>
  <c r="R734" i="8"/>
  <c r="R733" i="8"/>
  <c r="S732" i="8"/>
  <c r="O732" i="8"/>
  <c r="S731" i="8"/>
  <c r="R731" i="8"/>
  <c r="S730" i="8"/>
  <c r="O730" i="8"/>
  <c r="S729" i="8"/>
  <c r="O729" i="8"/>
  <c r="S728" i="8"/>
  <c r="O728" i="8"/>
  <c r="S727" i="8"/>
  <c r="O727" i="8"/>
  <c r="S726" i="8"/>
  <c r="O726" i="8"/>
  <c r="S725" i="8"/>
  <c r="O725" i="8"/>
  <c r="S724" i="8"/>
  <c r="O724" i="8"/>
  <c r="S723" i="8"/>
  <c r="O723" i="8"/>
  <c r="S722" i="8"/>
  <c r="O722" i="8"/>
  <c r="S721" i="8"/>
  <c r="O721" i="8"/>
  <c r="S720" i="8"/>
  <c r="S719" i="8" s="1"/>
  <c r="O720" i="8"/>
  <c r="R719" i="8"/>
  <c r="S718" i="8"/>
  <c r="O718" i="8"/>
  <c r="S717" i="8"/>
  <c r="O717" i="8"/>
  <c r="S716" i="8"/>
  <c r="O716" i="8"/>
  <c r="S715" i="8"/>
  <c r="R715" i="8"/>
  <c r="S714" i="8"/>
  <c r="O714" i="8"/>
  <c r="S713" i="8"/>
  <c r="O713" i="8"/>
  <c r="S712" i="8"/>
  <c r="R712" i="8"/>
  <c r="S711" i="8"/>
  <c r="S710" i="8" s="1"/>
  <c r="O711" i="8"/>
  <c r="R710" i="8"/>
  <c r="R698" i="8" s="1"/>
  <c r="S709" i="8"/>
  <c r="O709" i="8"/>
  <c r="S708" i="8"/>
  <c r="O708" i="8"/>
  <c r="S707" i="8"/>
  <c r="S706" i="8" s="1"/>
  <c r="O707" i="8"/>
  <c r="R706" i="8"/>
  <c r="S705" i="8"/>
  <c r="O705" i="8"/>
  <c r="S704" i="8"/>
  <c r="O704" i="8"/>
  <c r="S703" i="8"/>
  <c r="O703" i="8"/>
  <c r="S702" i="8"/>
  <c r="O702" i="8"/>
  <c r="S701" i="8"/>
  <c r="O701" i="8"/>
  <c r="S700" i="8"/>
  <c r="O700" i="8"/>
  <c r="S699" i="8"/>
  <c r="R699" i="8"/>
  <c r="S697" i="8"/>
  <c r="O697" i="8"/>
  <c r="S696" i="8"/>
  <c r="O696" i="8"/>
  <c r="S695" i="8"/>
  <c r="S694" i="8" s="1"/>
  <c r="S693" i="8" s="1"/>
  <c r="O695" i="8"/>
  <c r="R694" i="8"/>
  <c r="R693" i="8"/>
  <c r="S689" i="8"/>
  <c r="O689" i="8"/>
  <c r="S688" i="8"/>
  <c r="R688" i="8"/>
  <c r="S687" i="8"/>
  <c r="O687" i="8"/>
  <c r="S686" i="8"/>
  <c r="O686" i="8"/>
  <c r="R685" i="8"/>
  <c r="R684" i="8" s="1"/>
  <c r="S683" i="8"/>
  <c r="O683" i="8"/>
  <c r="S682" i="8"/>
  <c r="O682" i="8"/>
  <c r="S681" i="8"/>
  <c r="O681" i="8"/>
  <c r="S680" i="8"/>
  <c r="O680" i="8"/>
  <c r="S679" i="8"/>
  <c r="O679" i="8"/>
  <c r="S678" i="8"/>
  <c r="O678" i="8"/>
  <c r="R677" i="8"/>
  <c r="S676" i="8"/>
  <c r="O676" i="8"/>
  <c r="S675" i="8"/>
  <c r="S671" i="8" s="1"/>
  <c r="O675" i="8"/>
  <c r="S674" i="8"/>
  <c r="O674" i="8"/>
  <c r="S673" i="8"/>
  <c r="O673" i="8"/>
  <c r="S672" i="8"/>
  <c r="O672" i="8"/>
  <c r="R671" i="8"/>
  <c r="R670" i="8"/>
  <c r="S669" i="8"/>
  <c r="O669" i="8"/>
  <c r="S668" i="8"/>
  <c r="O668" i="8"/>
  <c r="S667" i="8"/>
  <c r="O667" i="8"/>
  <c r="S666" i="8"/>
  <c r="O666" i="8"/>
  <c r="R665" i="8"/>
  <c r="S664" i="8"/>
  <c r="O664" i="8"/>
  <c r="S663" i="8"/>
  <c r="O663" i="8"/>
  <c r="R662" i="8"/>
  <c r="R661" i="8" s="1"/>
  <c r="S660" i="8"/>
  <c r="O660" i="8"/>
  <c r="S659" i="8"/>
  <c r="S658" i="8" s="1"/>
  <c r="O659" i="8"/>
  <c r="R658" i="8"/>
  <c r="R651" i="8" s="1"/>
  <c r="S657" i="8"/>
  <c r="O657" i="8"/>
  <c r="S656" i="8"/>
  <c r="S655" i="8" s="1"/>
  <c r="S651" i="8" s="1"/>
  <c r="O656" i="8"/>
  <c r="R655" i="8"/>
  <c r="S654" i="8"/>
  <c r="O654" i="8"/>
  <c r="S653" i="8"/>
  <c r="O653" i="8"/>
  <c r="S652" i="8"/>
  <c r="R652" i="8"/>
  <c r="S650" i="8"/>
  <c r="O650" i="8"/>
  <c r="S649" i="8"/>
  <c r="O649" i="8"/>
  <c r="S648" i="8"/>
  <c r="S647" i="8" s="1"/>
  <c r="R648" i="8"/>
  <c r="R647" i="8" s="1"/>
  <c r="S646" i="8"/>
  <c r="O646" i="8"/>
  <c r="S645" i="8"/>
  <c r="O645" i="8"/>
  <c r="S644" i="8"/>
  <c r="O644" i="8"/>
  <c r="S643" i="8"/>
  <c r="S642" i="8" s="1"/>
  <c r="S641" i="8" s="1"/>
  <c r="O643" i="8"/>
  <c r="R642" i="8"/>
  <c r="R641" i="8" s="1"/>
  <c r="S639" i="8"/>
  <c r="S638" i="8" s="1"/>
  <c r="O639" i="8"/>
  <c r="R638" i="8"/>
  <c r="S637" i="8"/>
  <c r="O637" i="8"/>
  <c r="S636" i="8"/>
  <c r="R636" i="8"/>
  <c r="S635" i="8"/>
  <c r="S634" i="8" s="1"/>
  <c r="O635" i="8"/>
  <c r="R634" i="8"/>
  <c r="R633" i="8"/>
  <c r="R632" i="8" s="1"/>
  <c r="S630" i="8"/>
  <c r="S629" i="8" s="1"/>
  <c r="S628" i="8" s="1"/>
  <c r="O630" i="8"/>
  <c r="R629" i="8"/>
  <c r="R628" i="8" s="1"/>
  <c r="S627" i="8"/>
  <c r="O627" i="8"/>
  <c r="S626" i="8"/>
  <c r="O626" i="8"/>
  <c r="S625" i="8"/>
  <c r="O625" i="8"/>
  <c r="S624" i="8"/>
  <c r="O624" i="8"/>
  <c r="S623" i="8"/>
  <c r="O623" i="8"/>
  <c r="S622" i="8"/>
  <c r="O622" i="8"/>
  <c r="S621" i="8"/>
  <c r="O621" i="8"/>
  <c r="S620" i="8"/>
  <c r="S619" i="8" s="1"/>
  <c r="O620" i="8"/>
  <c r="R619" i="8"/>
  <c r="S618" i="8"/>
  <c r="O618" i="8"/>
  <c r="S617" i="8"/>
  <c r="O617" i="8"/>
  <c r="S616" i="8"/>
  <c r="R616" i="8"/>
  <c r="S615" i="8"/>
  <c r="O615" i="8"/>
  <c r="S614" i="8"/>
  <c r="O614" i="8"/>
  <c r="S613" i="8"/>
  <c r="O613" i="8"/>
  <c r="S612" i="8"/>
  <c r="R612" i="8"/>
  <c r="S611" i="8"/>
  <c r="O611" i="8"/>
  <c r="S610" i="8"/>
  <c r="R610" i="8"/>
  <c r="S609" i="8"/>
  <c r="O609" i="8"/>
  <c r="S608" i="8"/>
  <c r="R608" i="8"/>
  <c r="S607" i="8"/>
  <c r="O607" i="8"/>
  <c r="S606" i="8"/>
  <c r="O606" i="8"/>
  <c r="S605" i="8"/>
  <c r="O605" i="8"/>
  <c r="S604" i="8"/>
  <c r="S602" i="8" s="1"/>
  <c r="O604" i="8"/>
  <c r="S603" i="8"/>
  <c r="O603" i="8"/>
  <c r="R602" i="8"/>
  <c r="S601" i="8"/>
  <c r="O601" i="8"/>
  <c r="S600" i="8"/>
  <c r="O600" i="8"/>
  <c r="S599" i="8"/>
  <c r="O599" i="8"/>
  <c r="S598" i="8"/>
  <c r="S597" i="8" s="1"/>
  <c r="O598" i="8"/>
  <c r="R597" i="8"/>
  <c r="R596" i="8" s="1"/>
  <c r="S595" i="8"/>
  <c r="O595" i="8"/>
  <c r="S594" i="8"/>
  <c r="S593" i="8" s="1"/>
  <c r="S592" i="8" s="1"/>
  <c r="O594" i="8"/>
  <c r="R593" i="8"/>
  <c r="R592" i="8" s="1"/>
  <c r="S589" i="8"/>
  <c r="O589" i="8"/>
  <c r="S588" i="8"/>
  <c r="S586" i="8" s="1"/>
  <c r="S585" i="8" s="1"/>
  <c r="S584" i="8" s="1"/>
  <c r="S583" i="8" s="1"/>
  <c r="O588" i="8"/>
  <c r="S587" i="8"/>
  <c r="O587" i="8"/>
  <c r="R586" i="8"/>
  <c r="R585" i="8"/>
  <c r="R584" i="8" s="1"/>
  <c r="R583" i="8" s="1"/>
  <c r="S581" i="8"/>
  <c r="O581" i="8"/>
  <c r="S580" i="8"/>
  <c r="R580" i="8"/>
  <c r="S579" i="8"/>
  <c r="O579" i="8"/>
  <c r="S578" i="8"/>
  <c r="S577" i="8" s="1"/>
  <c r="S576" i="8" s="1"/>
  <c r="O578" i="8"/>
  <c r="R577" i="8"/>
  <c r="R576" i="8" s="1"/>
  <c r="S575" i="8"/>
  <c r="O575" i="8"/>
  <c r="S574" i="8"/>
  <c r="O574" i="8"/>
  <c r="S573" i="8"/>
  <c r="O573" i="8"/>
  <c r="S572" i="8"/>
  <c r="O572" i="8"/>
  <c r="S571" i="8"/>
  <c r="O571" i="8"/>
  <c r="S570" i="8"/>
  <c r="S569" i="8" s="1"/>
  <c r="O570" i="8"/>
  <c r="R569" i="8"/>
  <c r="S568" i="8"/>
  <c r="O568" i="8"/>
  <c r="S567" i="8"/>
  <c r="O567" i="8"/>
  <c r="S566" i="8"/>
  <c r="O566" i="8"/>
  <c r="S565" i="8"/>
  <c r="O565" i="8"/>
  <c r="S564" i="8"/>
  <c r="S563" i="8" s="1"/>
  <c r="O564" i="8"/>
  <c r="R563" i="8"/>
  <c r="R562" i="8" s="1"/>
  <c r="S561" i="8"/>
  <c r="O561" i="8"/>
  <c r="S560" i="8"/>
  <c r="O560" i="8"/>
  <c r="S559" i="8"/>
  <c r="O559" i="8"/>
  <c r="S558" i="8"/>
  <c r="O558" i="8"/>
  <c r="S557" i="8"/>
  <c r="O557" i="8"/>
  <c r="S556" i="8"/>
  <c r="S555" i="8" s="1"/>
  <c r="O556" i="8"/>
  <c r="R555" i="8"/>
  <c r="S554" i="8"/>
  <c r="O554" i="8"/>
  <c r="S553" i="8"/>
  <c r="O553" i="8"/>
  <c r="S552" i="8"/>
  <c r="R552" i="8"/>
  <c r="R551" i="8"/>
  <c r="S550" i="8"/>
  <c r="S549" i="8" s="1"/>
  <c r="O550" i="8"/>
  <c r="R549" i="8"/>
  <c r="S548" i="8"/>
  <c r="S546" i="8" s="1"/>
  <c r="O548" i="8"/>
  <c r="S547" i="8"/>
  <c r="O547" i="8"/>
  <c r="R546" i="8"/>
  <c r="S545" i="8"/>
  <c r="O545" i="8"/>
  <c r="S544" i="8"/>
  <c r="O544" i="8"/>
  <c r="S543" i="8"/>
  <c r="O543" i="8"/>
  <c r="S542" i="8"/>
  <c r="S541" i="8" s="1"/>
  <c r="S540" i="8" s="1"/>
  <c r="O542" i="8"/>
  <c r="R541" i="8"/>
  <c r="R540" i="8" s="1"/>
  <c r="S539" i="8"/>
  <c r="O539" i="8"/>
  <c r="S538" i="8"/>
  <c r="S537" i="8" s="1"/>
  <c r="O538" i="8"/>
  <c r="R537" i="8"/>
  <c r="R533" i="8" s="1"/>
  <c r="S536" i="8"/>
  <c r="O536" i="8"/>
  <c r="S535" i="8"/>
  <c r="S534" i="8" s="1"/>
  <c r="S533" i="8" s="1"/>
  <c r="O535" i="8"/>
  <c r="R534" i="8"/>
  <c r="S532" i="8"/>
  <c r="O532" i="8"/>
  <c r="S531" i="8"/>
  <c r="O531" i="8"/>
  <c r="S530" i="8"/>
  <c r="O530" i="8"/>
  <c r="S529" i="8"/>
  <c r="O529" i="8"/>
  <c r="S528" i="8"/>
  <c r="S527" i="8" s="1"/>
  <c r="R528" i="8"/>
  <c r="R527" i="8"/>
  <c r="S525" i="8"/>
  <c r="O525" i="8"/>
  <c r="S524" i="8"/>
  <c r="S523" i="8" s="1"/>
  <c r="S522" i="8" s="1"/>
  <c r="R524" i="8"/>
  <c r="R523" i="8"/>
  <c r="R522" i="8" s="1"/>
  <c r="S520" i="8"/>
  <c r="S519" i="8" s="1"/>
  <c r="S518" i="8" s="1"/>
  <c r="O520" i="8"/>
  <c r="R519" i="8"/>
  <c r="R518" i="8" s="1"/>
  <c r="S517" i="8"/>
  <c r="O517" i="8"/>
  <c r="S516" i="8"/>
  <c r="O516" i="8"/>
  <c r="S515" i="8"/>
  <c r="O515" i="8"/>
  <c r="S514" i="8"/>
  <c r="O514" i="8"/>
  <c r="S513" i="8"/>
  <c r="O513" i="8"/>
  <c r="S512" i="8"/>
  <c r="O512" i="8"/>
  <c r="S511" i="8"/>
  <c r="S509" i="8" s="1"/>
  <c r="O511" i="8"/>
  <c r="S510" i="8"/>
  <c r="O510" i="8"/>
  <c r="R509" i="8"/>
  <c r="S508" i="8"/>
  <c r="S507" i="8" s="1"/>
  <c r="O508" i="8"/>
  <c r="R507" i="8"/>
  <c r="S506" i="8"/>
  <c r="S505" i="8" s="1"/>
  <c r="O506" i="8"/>
  <c r="R505" i="8"/>
  <c r="S504" i="8"/>
  <c r="S503" i="8" s="1"/>
  <c r="O504" i="8"/>
  <c r="R503" i="8"/>
  <c r="R493" i="8" s="1"/>
  <c r="S502" i="8"/>
  <c r="O502" i="8"/>
  <c r="S501" i="8"/>
  <c r="O501" i="8"/>
  <c r="S500" i="8"/>
  <c r="S499" i="8" s="1"/>
  <c r="O500" i="8"/>
  <c r="R499" i="8"/>
  <c r="S498" i="8"/>
  <c r="O498" i="8"/>
  <c r="S497" i="8"/>
  <c r="O497" i="8"/>
  <c r="S496" i="8"/>
  <c r="O496" i="8"/>
  <c r="S495" i="8"/>
  <c r="S494" i="8" s="1"/>
  <c r="S493" i="8" s="1"/>
  <c r="O495" i="8"/>
  <c r="R494" i="8"/>
  <c r="S492" i="8"/>
  <c r="S490" i="8" s="1"/>
  <c r="S489" i="8" s="1"/>
  <c r="O492" i="8"/>
  <c r="S491" i="8"/>
  <c r="O491" i="8"/>
  <c r="R490" i="8"/>
  <c r="R489" i="8"/>
  <c r="R488" i="8" s="1"/>
  <c r="R487" i="8" s="1"/>
  <c r="S486" i="8"/>
  <c r="O486" i="8"/>
  <c r="S485" i="8"/>
  <c r="O485" i="8"/>
  <c r="S484" i="8"/>
  <c r="S483" i="8" s="1"/>
  <c r="S482" i="8" s="1"/>
  <c r="S481" i="8" s="1"/>
  <c r="S480" i="8" s="1"/>
  <c r="O484" i="8"/>
  <c r="R483" i="8"/>
  <c r="R482" i="8" s="1"/>
  <c r="R481" i="8" s="1"/>
  <c r="R480" i="8" s="1"/>
  <c r="S478" i="8"/>
  <c r="S477" i="8" s="1"/>
  <c r="O478" i="8"/>
  <c r="R477" i="8"/>
  <c r="S476" i="8"/>
  <c r="O476" i="8"/>
  <c r="S475" i="8"/>
  <c r="S474" i="8" s="1"/>
  <c r="O475" i="8"/>
  <c r="R474" i="8"/>
  <c r="R473" i="8"/>
  <c r="S472" i="8"/>
  <c r="O472" i="8"/>
  <c r="S471" i="8"/>
  <c r="O471" i="8"/>
  <c r="S470" i="8"/>
  <c r="O470" i="8"/>
  <c r="S469" i="8"/>
  <c r="O469" i="8"/>
  <c r="S468" i="8"/>
  <c r="S467" i="8" s="1"/>
  <c r="O468" i="8"/>
  <c r="R467" i="8"/>
  <c r="S466" i="8"/>
  <c r="O466" i="8"/>
  <c r="S465" i="8"/>
  <c r="O465" i="8"/>
  <c r="S464" i="8"/>
  <c r="O464" i="8"/>
  <c r="S463" i="8"/>
  <c r="O463" i="8"/>
  <c r="S462" i="8"/>
  <c r="S461" i="8" s="1"/>
  <c r="S460" i="8" s="1"/>
  <c r="O462" i="8"/>
  <c r="R461" i="8"/>
  <c r="R460" i="8" s="1"/>
  <c r="S459" i="8"/>
  <c r="O459" i="8"/>
  <c r="S458" i="8"/>
  <c r="O458" i="8"/>
  <c r="S457" i="8"/>
  <c r="O457" i="8"/>
  <c r="S456" i="8"/>
  <c r="O456" i="8"/>
  <c r="S455" i="8"/>
  <c r="O455" i="8"/>
  <c r="S454" i="8"/>
  <c r="S453" i="8" s="1"/>
  <c r="O454" i="8"/>
  <c r="R453" i="8"/>
  <c r="S452" i="8"/>
  <c r="O452" i="8"/>
  <c r="S451" i="8"/>
  <c r="S450" i="8" s="1"/>
  <c r="O451" i="8"/>
  <c r="R450" i="8"/>
  <c r="R449" i="8"/>
  <c r="S448" i="8"/>
  <c r="S447" i="8" s="1"/>
  <c r="O448" i="8"/>
  <c r="R447" i="8"/>
  <c r="S446" i="8"/>
  <c r="O446" i="8"/>
  <c r="S445" i="8"/>
  <c r="O445" i="8"/>
  <c r="S444" i="8"/>
  <c r="R444" i="8"/>
  <c r="S443" i="8"/>
  <c r="O443" i="8"/>
  <c r="S442" i="8"/>
  <c r="O442" i="8"/>
  <c r="S441" i="8"/>
  <c r="O441" i="8"/>
  <c r="S440" i="8"/>
  <c r="S439" i="8" s="1"/>
  <c r="S438" i="8" s="1"/>
  <c r="O440" i="8"/>
  <c r="R439" i="8"/>
  <c r="R438" i="8" s="1"/>
  <c r="S437" i="8"/>
  <c r="O437" i="8"/>
  <c r="S436" i="8"/>
  <c r="S435" i="8" s="1"/>
  <c r="O436" i="8"/>
  <c r="R435" i="8"/>
  <c r="S434" i="8"/>
  <c r="O434" i="8"/>
  <c r="S433" i="8"/>
  <c r="O433" i="8"/>
  <c r="S432" i="8"/>
  <c r="S431" i="8" s="1"/>
  <c r="R432" i="8"/>
  <c r="R431" i="8"/>
  <c r="S430" i="8"/>
  <c r="O430" i="8"/>
  <c r="S429" i="8"/>
  <c r="O429" i="8"/>
  <c r="S428" i="8"/>
  <c r="O428" i="8"/>
  <c r="S427" i="8"/>
  <c r="S426" i="8" s="1"/>
  <c r="S425" i="8" s="1"/>
  <c r="O427" i="8"/>
  <c r="R426" i="8"/>
  <c r="R425" i="8"/>
  <c r="R424" i="8" s="1"/>
  <c r="S423" i="8"/>
  <c r="S422" i="8" s="1"/>
  <c r="O423" i="8"/>
  <c r="R422" i="8"/>
  <c r="S421" i="8"/>
  <c r="O421" i="8"/>
  <c r="S420" i="8"/>
  <c r="R420" i="8"/>
  <c r="S419" i="8"/>
  <c r="S418" i="8" s="1"/>
  <c r="S417" i="8" s="1"/>
  <c r="S416" i="8" s="1"/>
  <c r="O419" i="8"/>
  <c r="R418" i="8"/>
  <c r="R417" i="8"/>
  <c r="R416" i="8" s="1"/>
  <c r="S414" i="8"/>
  <c r="O414" i="8"/>
  <c r="S413" i="8"/>
  <c r="O413" i="8"/>
  <c r="S412" i="8"/>
  <c r="S411" i="8" s="1"/>
  <c r="R412" i="8"/>
  <c r="R411" i="8"/>
  <c r="S410" i="8"/>
  <c r="O410" i="8"/>
  <c r="S409" i="8"/>
  <c r="O409" i="8"/>
  <c r="S408" i="8"/>
  <c r="O408" i="8"/>
  <c r="S407" i="8"/>
  <c r="O407" i="8"/>
  <c r="S406" i="8"/>
  <c r="O406" i="8"/>
  <c r="S405" i="8"/>
  <c r="O405" i="8"/>
  <c r="S404" i="8"/>
  <c r="O404" i="8"/>
  <c r="S403" i="8"/>
  <c r="S402" i="8" s="1"/>
  <c r="O403" i="8"/>
  <c r="R402" i="8"/>
  <c r="S401" i="8"/>
  <c r="O401" i="8"/>
  <c r="S400" i="8"/>
  <c r="R400" i="8"/>
  <c r="S399" i="8"/>
  <c r="O399" i="8"/>
  <c r="S398" i="8"/>
  <c r="O398" i="8"/>
  <c r="S397" i="8"/>
  <c r="O397" i="8"/>
  <c r="S396" i="8"/>
  <c r="R396" i="8"/>
  <c r="S395" i="8"/>
  <c r="O395" i="8"/>
  <c r="S394" i="8"/>
  <c r="O394" i="8"/>
  <c r="S393" i="8"/>
  <c r="O393" i="8"/>
  <c r="S392" i="8"/>
  <c r="O392" i="8"/>
  <c r="S391" i="8"/>
  <c r="O391" i="8"/>
  <c r="S390" i="8"/>
  <c r="S389" i="8" s="1"/>
  <c r="O390" i="8"/>
  <c r="R389" i="8"/>
  <c r="S388" i="8"/>
  <c r="O388" i="8"/>
  <c r="S387" i="8"/>
  <c r="O387" i="8"/>
  <c r="S386" i="8"/>
  <c r="O386" i="8"/>
  <c r="S385" i="8"/>
  <c r="O385" i="8"/>
  <c r="S384" i="8"/>
  <c r="S383" i="8" s="1"/>
  <c r="S382" i="8" s="1"/>
  <c r="O384" i="8"/>
  <c r="R383" i="8"/>
  <c r="R382" i="8" s="1"/>
  <c r="S381" i="8"/>
  <c r="O381" i="8"/>
  <c r="S380" i="8"/>
  <c r="O380" i="8"/>
  <c r="S379" i="8"/>
  <c r="O379" i="8"/>
  <c r="S378" i="8"/>
  <c r="S377" i="8" s="1"/>
  <c r="S376" i="8" s="1"/>
  <c r="O378" i="8"/>
  <c r="R377" i="8"/>
  <c r="R376" i="8" s="1"/>
  <c r="R375" i="8" s="1"/>
  <c r="R374" i="8" s="1"/>
  <c r="S372" i="8"/>
  <c r="O372" i="8"/>
  <c r="S371" i="8"/>
  <c r="O371" i="8"/>
  <c r="S370" i="8"/>
  <c r="O370" i="8"/>
  <c r="S369" i="8"/>
  <c r="O369" i="8"/>
  <c r="S368" i="8"/>
  <c r="O368" i="8"/>
  <c r="S367" i="8"/>
  <c r="O367" i="8"/>
  <c r="S366" i="8"/>
  <c r="O366" i="8"/>
  <c r="AG365" i="8"/>
  <c r="S365" i="8"/>
  <c r="O365" i="8"/>
  <c r="S364" i="8"/>
  <c r="O364" i="8"/>
  <c r="S363" i="8"/>
  <c r="O363" i="8"/>
  <c r="S362" i="8"/>
  <c r="O362" i="8"/>
  <c r="S361" i="8"/>
  <c r="O361" i="8"/>
  <c r="S360" i="8"/>
  <c r="O360" i="8"/>
  <c r="S359" i="8"/>
  <c r="S358" i="8" s="1"/>
  <c r="O359" i="8"/>
  <c r="R358" i="8"/>
  <c r="S357" i="8"/>
  <c r="O357" i="8"/>
  <c r="S356" i="8"/>
  <c r="O356" i="8"/>
  <c r="S355" i="8"/>
  <c r="O355" i="8"/>
  <c r="S354" i="8"/>
  <c r="O354" i="8"/>
  <c r="S353" i="8"/>
  <c r="O353" i="8"/>
  <c r="S352" i="8"/>
  <c r="O352" i="8"/>
  <c r="S351" i="8"/>
  <c r="S349" i="8" s="1"/>
  <c r="O351" i="8"/>
  <c r="S350" i="8"/>
  <c r="O350" i="8"/>
  <c r="R349" i="8"/>
  <c r="S348" i="8"/>
  <c r="O348" i="8"/>
  <c r="S347" i="8"/>
  <c r="O347" i="8"/>
  <c r="S346" i="8"/>
  <c r="O346" i="8"/>
  <c r="S345" i="8"/>
  <c r="O345" i="8"/>
  <c r="S344" i="8"/>
  <c r="O344" i="8"/>
  <c r="S343" i="8"/>
  <c r="O343" i="8"/>
  <c r="S342" i="8"/>
  <c r="O342" i="8"/>
  <c r="S341" i="8"/>
  <c r="O341" i="8"/>
  <c r="S340" i="8"/>
  <c r="O340" i="8"/>
  <c r="S339" i="8"/>
  <c r="O339" i="8"/>
  <c r="AG338" i="8"/>
  <c r="S338" i="8"/>
  <c r="O338" i="8"/>
  <c r="S337" i="8"/>
  <c r="O337" i="8"/>
  <c r="S336" i="8"/>
  <c r="O336" i="8"/>
  <c r="S335" i="8"/>
  <c r="O335" i="8"/>
  <c r="S334" i="8"/>
  <c r="O334" i="8"/>
  <c r="S333" i="8"/>
  <c r="O333" i="8"/>
  <c r="S332" i="8"/>
  <c r="O332" i="8"/>
  <c r="S331" i="8"/>
  <c r="O331" i="8"/>
  <c r="S330" i="8"/>
  <c r="O330" i="8"/>
  <c r="S329" i="8"/>
  <c r="O329" i="8"/>
  <c r="S328" i="8"/>
  <c r="O328" i="8"/>
  <c r="S327" i="8"/>
  <c r="S326" i="8" s="1"/>
  <c r="S325" i="8" s="1"/>
  <c r="S324" i="8" s="1"/>
  <c r="S323" i="8" s="1"/>
  <c r="S322" i="8" s="1"/>
  <c r="O327" i="8"/>
  <c r="R326" i="8"/>
  <c r="R325" i="8" s="1"/>
  <c r="R324" i="8" s="1"/>
  <c r="R323" i="8" s="1"/>
  <c r="R322" i="8" s="1"/>
  <c r="S321" i="8"/>
  <c r="S320" i="8" s="1"/>
  <c r="S319" i="8" s="1"/>
  <c r="S318" i="8" s="1"/>
  <c r="S317" i="8" s="1"/>
  <c r="S316" i="8" s="1"/>
  <c r="O321" i="8"/>
  <c r="R320" i="8"/>
  <c r="R319" i="8" s="1"/>
  <c r="R318" i="8" s="1"/>
  <c r="R317" i="8" s="1"/>
  <c r="R316" i="8" s="1"/>
  <c r="S315" i="8"/>
  <c r="O315" i="8"/>
  <c r="S314" i="8"/>
  <c r="O314" i="8"/>
  <c r="S313" i="8"/>
  <c r="S312" i="8" s="1"/>
  <c r="O313" i="8"/>
  <c r="R312" i="8"/>
  <c r="S311" i="8"/>
  <c r="S310" i="8" s="1"/>
  <c r="S309" i="8" s="1"/>
  <c r="S308" i="8" s="1"/>
  <c r="S307" i="8" s="1"/>
  <c r="S306" i="8" s="1"/>
  <c r="O311" i="8"/>
  <c r="R310" i="8"/>
  <c r="R309" i="8" s="1"/>
  <c r="R308" i="8" s="1"/>
  <c r="R307" i="8" s="1"/>
  <c r="R306" i="8" s="1"/>
  <c r="S305" i="8"/>
  <c r="O305" i="8"/>
  <c r="S304" i="8"/>
  <c r="O304" i="8"/>
  <c r="S303" i="8"/>
  <c r="O303" i="8"/>
  <c r="S302" i="8"/>
  <c r="O302" i="8"/>
  <c r="S301" i="8"/>
  <c r="O301" i="8"/>
  <c r="S300" i="8"/>
  <c r="O300" i="8"/>
  <c r="S299" i="8"/>
  <c r="O299" i="8"/>
  <c r="S298" i="8"/>
  <c r="O298" i="8"/>
  <c r="S297" i="8"/>
  <c r="O297" i="8"/>
  <c r="S296" i="8"/>
  <c r="O296" i="8"/>
  <c r="S295" i="8"/>
  <c r="O295" i="8"/>
  <c r="S294" i="8"/>
  <c r="O294" i="8"/>
  <c r="S293" i="8"/>
  <c r="O293" i="8"/>
  <c r="S292" i="8"/>
  <c r="O292" i="8"/>
  <c r="S291" i="8"/>
  <c r="O291" i="8"/>
  <c r="S290" i="8"/>
  <c r="O290" i="8"/>
  <c r="S289" i="8"/>
  <c r="S285" i="8" s="1"/>
  <c r="S284" i="8" s="1"/>
  <c r="S283" i="8" s="1"/>
  <c r="S282" i="8" s="1"/>
  <c r="O289" i="8"/>
  <c r="S288" i="8"/>
  <c r="O288" i="8"/>
  <c r="S287" i="8"/>
  <c r="O287" i="8"/>
  <c r="S286" i="8"/>
  <c r="O286" i="8"/>
  <c r="R285" i="8"/>
  <c r="R284" i="8"/>
  <c r="R283" i="8" s="1"/>
  <c r="R282" i="8" s="1"/>
  <c r="S281" i="8"/>
  <c r="O281" i="8"/>
  <c r="S280" i="8"/>
  <c r="O280" i="8"/>
  <c r="S279" i="8"/>
  <c r="O279" i="8"/>
  <c r="S278" i="8"/>
  <c r="O278" i="8"/>
  <c r="S277" i="8"/>
  <c r="O277" i="8"/>
  <c r="S276" i="8"/>
  <c r="O276" i="8"/>
  <c r="S275" i="8"/>
  <c r="O275" i="8"/>
  <c r="S274" i="8"/>
  <c r="O274" i="8"/>
  <c r="S273" i="8"/>
  <c r="S269" i="8" s="1"/>
  <c r="S268" i="8" s="1"/>
  <c r="S267" i="8" s="1"/>
  <c r="S266" i="8" s="1"/>
  <c r="S265" i="8" s="1"/>
  <c r="O273" i="8"/>
  <c r="S272" i="8"/>
  <c r="O272" i="8"/>
  <c r="S271" i="8"/>
  <c r="O271" i="8"/>
  <c r="S270" i="8"/>
  <c r="O270" i="8"/>
  <c r="R269" i="8"/>
  <c r="R268" i="8"/>
  <c r="R267" i="8" s="1"/>
  <c r="R266" i="8" s="1"/>
  <c r="R265" i="8" s="1"/>
  <c r="S264" i="8"/>
  <c r="O264" i="8"/>
  <c r="S263" i="8"/>
  <c r="O263" i="8"/>
  <c r="AJ262" i="8"/>
  <c r="S262" i="8"/>
  <c r="O262" i="8"/>
  <c r="S261" i="8"/>
  <c r="O261" i="8"/>
  <c r="AG260" i="8"/>
  <c r="S260" i="8" s="1"/>
  <c r="O260" i="8"/>
  <c r="S259" i="8"/>
  <c r="O259" i="8"/>
  <c r="S258" i="8"/>
  <c r="O258" i="8"/>
  <c r="S257" i="8"/>
  <c r="O257" i="8"/>
  <c r="S256" i="8"/>
  <c r="O256" i="8"/>
  <c r="AJ255" i="8"/>
  <c r="S255" i="8"/>
  <c r="O255" i="8"/>
  <c r="S254" i="8"/>
  <c r="O254" i="8"/>
  <c r="S253" i="8"/>
  <c r="O253" i="8"/>
  <c r="S252" i="8"/>
  <c r="O252" i="8"/>
  <c r="AG251" i="8"/>
  <c r="S251" i="8" s="1"/>
  <c r="O251" i="8"/>
  <c r="S250" i="8"/>
  <c r="O250" i="8"/>
  <c r="S249" i="8"/>
  <c r="O249" i="8"/>
  <c r="S248" i="8"/>
  <c r="O248" i="8"/>
  <c r="S247" i="8"/>
  <c r="O247" i="8"/>
  <c r="S246" i="8"/>
  <c r="O246" i="8"/>
  <c r="S245" i="8"/>
  <c r="O245" i="8"/>
  <c r="S244" i="8"/>
  <c r="O244" i="8"/>
  <c r="S243" i="8"/>
  <c r="O243" i="8"/>
  <c r="S242" i="8"/>
  <c r="O242" i="8"/>
  <c r="S241" i="8"/>
  <c r="O241" i="8"/>
  <c r="S240" i="8"/>
  <c r="O240" i="8"/>
  <c r="S239" i="8"/>
  <c r="O239" i="8"/>
  <c r="S238" i="8"/>
  <c r="O238" i="8"/>
  <c r="S237" i="8"/>
  <c r="O237" i="8"/>
  <c r="S236" i="8"/>
  <c r="O236" i="8"/>
  <c r="S235" i="8"/>
  <c r="O235" i="8"/>
  <c r="S234" i="8"/>
  <c r="O234" i="8"/>
  <c r="S233" i="8"/>
  <c r="O233" i="8"/>
  <c r="S232" i="8"/>
  <c r="O232" i="8"/>
  <c r="S231" i="8"/>
  <c r="O231" i="8"/>
  <c r="S230" i="8"/>
  <c r="O230" i="8"/>
  <c r="AD229" i="8"/>
  <c r="S229" i="8" s="1"/>
  <c r="O229" i="8"/>
  <c r="S228" i="8"/>
  <c r="O228" i="8"/>
  <c r="S227" i="8"/>
  <c r="O227" i="8"/>
  <c r="S226" i="8"/>
  <c r="O226" i="8"/>
  <c r="AG225" i="8"/>
  <c r="S225" i="8" s="1"/>
  <c r="O225" i="8"/>
  <c r="AA224" i="8"/>
  <c r="S224" i="8" s="1"/>
  <c r="O224" i="8"/>
  <c r="AA223" i="8"/>
  <c r="S223" i="8" s="1"/>
  <c r="O223" i="8"/>
  <c r="X222" i="8"/>
  <c r="S222" i="8"/>
  <c r="O222" i="8"/>
  <c r="S221" i="8"/>
  <c r="O221" i="8"/>
  <c r="S220" i="8"/>
  <c r="O220" i="8"/>
  <c r="S219" i="8"/>
  <c r="O219" i="8"/>
  <c r="S218" i="8"/>
  <c r="O218" i="8"/>
  <c r="S217" i="8"/>
  <c r="O217" i="8"/>
  <c r="S216" i="8"/>
  <c r="O216" i="8"/>
  <c r="S215" i="8"/>
  <c r="O215" i="8"/>
  <c r="S214" i="8"/>
  <c r="O214" i="8"/>
  <c r="S213" i="8"/>
  <c r="O213" i="8"/>
  <c r="S212" i="8"/>
  <c r="O212" i="8"/>
  <c r="S211" i="8"/>
  <c r="O211" i="8"/>
  <c r="S210" i="8"/>
  <c r="O210" i="8"/>
  <c r="X209" i="8"/>
  <c r="S209" i="8"/>
  <c r="O209" i="8"/>
  <c r="S208" i="8"/>
  <c r="O208" i="8"/>
  <c r="X207" i="8"/>
  <c r="S207" i="8"/>
  <c r="O207" i="8"/>
  <c r="S206" i="8"/>
  <c r="O206" i="8"/>
  <c r="S205" i="8"/>
  <c r="O205" i="8"/>
  <c r="S204" i="8"/>
  <c r="O204" i="8"/>
  <c r="S203" i="8"/>
  <c r="O203" i="8"/>
  <c r="S202" i="8"/>
  <c r="O202" i="8"/>
  <c r="X201" i="8"/>
  <c r="S201" i="8" s="1"/>
  <c r="O201" i="8"/>
  <c r="X200" i="8"/>
  <c r="S200" i="8"/>
  <c r="O200" i="8"/>
  <c r="AG199" i="8"/>
  <c r="S199" i="8"/>
  <c r="O199" i="8"/>
  <c r="S198" i="8"/>
  <c r="O198" i="8"/>
  <c r="S197" i="8"/>
  <c r="O197" i="8"/>
  <c r="S196" i="8"/>
  <c r="O196" i="8"/>
  <c r="S195" i="8"/>
  <c r="O195" i="8"/>
  <c r="S194" i="8"/>
  <c r="O194" i="8"/>
  <c r="S193" i="8"/>
  <c r="O193" i="8"/>
  <c r="S192" i="8"/>
  <c r="O192" i="8"/>
  <c r="S191" i="8"/>
  <c r="O191" i="8"/>
  <c r="S190" i="8"/>
  <c r="O190" i="8"/>
  <c r="S189" i="8"/>
  <c r="O189" i="8"/>
  <c r="S188" i="8"/>
  <c r="O188" i="8"/>
  <c r="S187" i="8"/>
  <c r="O187" i="8"/>
  <c r="AA186" i="8"/>
  <c r="S186" i="8"/>
  <c r="O186" i="8"/>
  <c r="S185" i="8"/>
  <c r="O185" i="8"/>
  <c r="S184" i="8"/>
  <c r="O184" i="8"/>
  <c r="S183" i="8"/>
  <c r="O183" i="8"/>
  <c r="S182" i="8"/>
  <c r="O182" i="8"/>
  <c r="S181" i="8"/>
  <c r="O181" i="8"/>
  <c r="S180" i="8"/>
  <c r="O180" i="8"/>
  <c r="S179" i="8"/>
  <c r="O179" i="8"/>
  <c r="S178" i="8"/>
  <c r="O178" i="8"/>
  <c r="S177" i="8"/>
  <c r="O177" i="8"/>
  <c r="S176" i="8"/>
  <c r="O176" i="8"/>
  <c r="S175" i="8"/>
  <c r="O175" i="8"/>
  <c r="S174" i="8"/>
  <c r="O174" i="8"/>
  <c r="S173" i="8"/>
  <c r="O173" i="8"/>
  <c r="S172" i="8"/>
  <c r="O172" i="8"/>
  <c r="S171" i="8"/>
  <c r="O171" i="8"/>
  <c r="S170" i="8"/>
  <c r="O170" i="8"/>
  <c r="S169" i="8"/>
  <c r="O169" i="8"/>
  <c r="S168" i="8"/>
  <c r="O168" i="8"/>
  <c r="S167" i="8"/>
  <c r="O167" i="8"/>
  <c r="S166" i="8"/>
  <c r="O166" i="8"/>
  <c r="S165" i="8"/>
  <c r="O165" i="8"/>
  <c r="S164" i="8"/>
  <c r="O164" i="8"/>
  <c r="S163" i="8"/>
  <c r="O163" i="8"/>
  <c r="S162" i="8"/>
  <c r="O162" i="8"/>
  <c r="S161" i="8"/>
  <c r="O161" i="8"/>
  <c r="S160" i="8"/>
  <c r="O160" i="8"/>
  <c r="S159" i="8"/>
  <c r="O159" i="8"/>
  <c r="S158" i="8"/>
  <c r="O158" i="8"/>
  <c r="S157" i="8"/>
  <c r="O157" i="8"/>
  <c r="S156" i="8"/>
  <c r="O156" i="8"/>
  <c r="S155" i="8"/>
  <c r="O155" i="8"/>
  <c r="S154" i="8"/>
  <c r="O154" i="8"/>
  <c r="S153" i="8"/>
  <c r="O153" i="8"/>
  <c r="S152" i="8"/>
  <c r="O152" i="8"/>
  <c r="S151" i="8"/>
  <c r="O151" i="8"/>
  <c r="S150" i="8"/>
  <c r="O150" i="8"/>
  <c r="S149" i="8"/>
  <c r="O149" i="8"/>
  <c r="S148" i="8"/>
  <c r="O148" i="8"/>
  <c r="S147" i="8"/>
  <c r="O147" i="8"/>
  <c r="S146" i="8"/>
  <c r="O146" i="8"/>
  <c r="S145" i="8"/>
  <c r="O145" i="8"/>
  <c r="S144" i="8"/>
  <c r="O144" i="8"/>
  <c r="S143" i="8"/>
  <c r="O143" i="8"/>
  <c r="S142" i="8"/>
  <c r="O142" i="8"/>
  <c r="S141" i="8"/>
  <c r="O141" i="8"/>
  <c r="S140" i="8"/>
  <c r="O140" i="8"/>
  <c r="S139" i="8"/>
  <c r="O139" i="8"/>
  <c r="S138" i="8"/>
  <c r="O138" i="8"/>
  <c r="S137" i="8"/>
  <c r="O137" i="8"/>
  <c r="S136" i="8"/>
  <c r="O136" i="8"/>
  <c r="S135" i="8"/>
  <c r="O135" i="8"/>
  <c r="S134" i="8"/>
  <c r="O134" i="8"/>
  <c r="S133" i="8"/>
  <c r="O133" i="8"/>
  <c r="S132" i="8"/>
  <c r="O132" i="8"/>
  <c r="S131" i="8"/>
  <c r="O131" i="8"/>
  <c r="X130" i="8"/>
  <c r="S130" i="8" s="1"/>
  <c r="O130" i="8"/>
  <c r="S129" i="8"/>
  <c r="O129" i="8"/>
  <c r="S128" i="8"/>
  <c r="O128" i="8"/>
  <c r="S127" i="8"/>
  <c r="O127" i="8"/>
  <c r="S126" i="8"/>
  <c r="O126" i="8"/>
  <c r="S125" i="8"/>
  <c r="O125" i="8"/>
  <c r="S124" i="8"/>
  <c r="O124" i="8"/>
  <c r="S123" i="8"/>
  <c r="O123" i="8"/>
  <c r="S122" i="8"/>
  <c r="O122" i="8"/>
  <c r="S121" i="8"/>
  <c r="O121" i="8"/>
  <c r="S120" i="8"/>
  <c r="O120" i="8"/>
  <c r="S119" i="8"/>
  <c r="O119" i="8"/>
  <c r="S118" i="8"/>
  <c r="O118" i="8"/>
  <c r="S117" i="8"/>
  <c r="O117" i="8"/>
  <c r="S116" i="8"/>
  <c r="O116" i="8"/>
  <c r="S115" i="8"/>
  <c r="O115" i="8"/>
  <c r="S114" i="8"/>
  <c r="O114" i="8"/>
  <c r="S113" i="8"/>
  <c r="O113" i="8"/>
  <c r="S112" i="8"/>
  <c r="O112" i="8"/>
  <c r="S111" i="8"/>
  <c r="O111" i="8"/>
  <c r="S110" i="8"/>
  <c r="O110" i="8"/>
  <c r="S109" i="8"/>
  <c r="O109" i="8"/>
  <c r="S108" i="8"/>
  <c r="O108" i="8"/>
  <c r="S107" i="8"/>
  <c r="O107" i="8"/>
  <c r="S106" i="8"/>
  <c r="O106" i="8"/>
  <c r="S105" i="8"/>
  <c r="O105" i="8"/>
  <c r="X104" i="8"/>
  <c r="S104" i="8"/>
  <c r="O104" i="8"/>
  <c r="S103" i="8"/>
  <c r="O103" i="8"/>
  <c r="S102" i="8"/>
  <c r="O102" i="8"/>
  <c r="S101" i="8"/>
  <c r="O101" i="8"/>
  <c r="S100" i="8"/>
  <c r="O100" i="8"/>
  <c r="S99" i="8"/>
  <c r="O99" i="8"/>
  <c r="AJ98" i="8"/>
  <c r="AG98" i="8"/>
  <c r="AD98" i="8"/>
  <c r="X98" i="8"/>
  <c r="U98" i="8"/>
  <c r="T98" i="8"/>
  <c r="R98" i="8"/>
  <c r="S97" i="8"/>
  <c r="S93" i="8" s="1"/>
  <c r="O97" i="8"/>
  <c r="S96" i="8"/>
  <c r="O96" i="8"/>
  <c r="S95" i="8"/>
  <c r="O95" i="8"/>
  <c r="S94" i="8"/>
  <c r="O94" i="8"/>
  <c r="R93" i="8"/>
  <c r="R92" i="8"/>
  <c r="S91" i="8"/>
  <c r="S90" i="8" s="1"/>
  <c r="S89" i="8" s="1"/>
  <c r="O91" i="8"/>
  <c r="R90" i="8"/>
  <c r="R89" i="8" s="1"/>
  <c r="R88" i="8" s="1"/>
  <c r="R87" i="8" s="1"/>
  <c r="S86" i="8"/>
  <c r="O86" i="8"/>
  <c r="S85" i="8"/>
  <c r="S84" i="8" s="1"/>
  <c r="R85" i="8"/>
  <c r="R84" i="8"/>
  <c r="S83" i="8"/>
  <c r="O83" i="8"/>
  <c r="S82" i="8"/>
  <c r="O82" i="8"/>
  <c r="S81" i="8"/>
  <c r="O81" i="8"/>
  <c r="S80" i="8"/>
  <c r="O80" i="8"/>
  <c r="S79" i="8"/>
  <c r="O79" i="8"/>
  <c r="S78" i="8"/>
  <c r="O78" i="8"/>
  <c r="S77" i="8"/>
  <c r="O77" i="8"/>
  <c r="S76" i="8"/>
  <c r="O76" i="8"/>
  <c r="S75" i="8"/>
  <c r="O75" i="8"/>
  <c r="S74" i="8"/>
  <c r="O74" i="8"/>
  <c r="S73" i="8"/>
  <c r="O73" i="8"/>
  <c r="S72" i="8"/>
  <c r="O72" i="8"/>
  <c r="S71" i="8"/>
  <c r="O71" i="8"/>
  <c r="S70" i="8"/>
  <c r="O70" i="8"/>
  <c r="S69" i="8"/>
  <c r="S67" i="8" s="1"/>
  <c r="S66" i="8" s="1"/>
  <c r="O69" i="8"/>
  <c r="S68" i="8"/>
  <c r="O68" i="8"/>
  <c r="R67" i="8"/>
  <c r="R66" i="8"/>
  <c r="S65" i="8"/>
  <c r="O65" i="8"/>
  <c r="S64" i="8"/>
  <c r="O64" i="8"/>
  <c r="S63" i="8"/>
  <c r="O63" i="8"/>
  <c r="S62" i="8"/>
  <c r="O62" i="8"/>
  <c r="S61" i="8"/>
  <c r="O61" i="8"/>
  <c r="S60" i="8"/>
  <c r="O60" i="8"/>
  <c r="S59" i="8"/>
  <c r="O59" i="8"/>
  <c r="S58" i="8"/>
  <c r="O58" i="8"/>
  <c r="S57" i="8"/>
  <c r="O57" i="8"/>
  <c r="S56" i="8"/>
  <c r="O56" i="8"/>
  <c r="S55" i="8"/>
  <c r="O55" i="8"/>
  <c r="S54" i="8"/>
  <c r="O54" i="8"/>
  <c r="S53" i="8"/>
  <c r="O53" i="8"/>
  <c r="S52" i="8"/>
  <c r="O52" i="8"/>
  <c r="S51" i="8"/>
  <c r="O51" i="8"/>
  <c r="S50" i="8"/>
  <c r="O50" i="8"/>
  <c r="S49" i="8"/>
  <c r="O49" i="8"/>
  <c r="S48" i="8"/>
  <c r="O48" i="8"/>
  <c r="S47" i="8"/>
  <c r="O47" i="8"/>
  <c r="S46" i="8"/>
  <c r="O46" i="8"/>
  <c r="S45" i="8"/>
  <c r="O45" i="8"/>
  <c r="S44" i="8"/>
  <c r="O44" i="8"/>
  <c r="S43" i="8"/>
  <c r="O43" i="8"/>
  <c r="S42" i="8"/>
  <c r="O42" i="8"/>
  <c r="S41" i="8"/>
  <c r="O41" i="8"/>
  <c r="S40" i="8"/>
  <c r="O40" i="8"/>
  <c r="S39" i="8"/>
  <c r="O39" i="8"/>
  <c r="S38" i="8"/>
  <c r="O38" i="8"/>
  <c r="S37" i="8"/>
  <c r="O37" i="8"/>
  <c r="S36" i="8"/>
  <c r="O36" i="8"/>
  <c r="S35" i="8"/>
  <c r="O35" i="8"/>
  <c r="S34" i="8"/>
  <c r="O34" i="8"/>
  <c r="S33" i="8"/>
  <c r="O33" i="8"/>
  <c r="S32" i="8"/>
  <c r="O32" i="8"/>
  <c r="S31" i="8"/>
  <c r="O31" i="8"/>
  <c r="S30" i="8"/>
  <c r="O30" i="8"/>
  <c r="S29" i="8"/>
  <c r="O29" i="8"/>
  <c r="S28" i="8"/>
  <c r="O28" i="8"/>
  <c r="S27" i="8"/>
  <c r="O27" i="8"/>
  <c r="S26" i="8"/>
  <c r="O26" i="8"/>
  <c r="S25" i="8"/>
  <c r="S24" i="8" s="1"/>
  <c r="O25" i="8"/>
  <c r="R24" i="8"/>
  <c r="S23" i="8"/>
  <c r="O23" i="8"/>
  <c r="S22" i="8"/>
  <c r="O22" i="8"/>
  <c r="S21" i="8"/>
  <c r="O21" i="8"/>
  <c r="S20" i="8"/>
  <c r="O20" i="8"/>
  <c r="S19" i="8"/>
  <c r="O19" i="8"/>
  <c r="S18" i="8"/>
  <c r="O18" i="8"/>
  <c r="S17" i="8"/>
  <c r="O17" i="8"/>
  <c r="S16" i="8"/>
  <c r="O16" i="8"/>
  <c r="S15" i="8"/>
  <c r="O15" i="8"/>
  <c r="S14" i="8"/>
  <c r="O14" i="8"/>
  <c r="S13" i="8"/>
  <c r="O13" i="8"/>
  <c r="S12" i="8"/>
  <c r="O12" i="8"/>
  <c r="S11" i="8"/>
  <c r="S10" i="8" s="1"/>
  <c r="O11" i="8"/>
  <c r="R10" i="8"/>
  <c r="R9" i="8" s="1"/>
  <c r="R8" i="8" s="1"/>
  <c r="R7" i="8" s="1"/>
  <c r="S591" i="8" l="1"/>
  <c r="S590" i="8" s="1"/>
  <c r="R631" i="8"/>
  <c r="R582" i="8" s="1"/>
  <c r="R2330" i="8"/>
  <c r="S375" i="8"/>
  <c r="S374" i="8" s="1"/>
  <c r="S633" i="8"/>
  <c r="S632" i="8" s="1"/>
  <c r="S698" i="8"/>
  <c r="S692" i="8" s="1"/>
  <c r="S691" i="8" s="1"/>
  <c r="S551" i="8"/>
  <c r="S596" i="8"/>
  <c r="R6" i="8"/>
  <c r="S98" i="8"/>
  <c r="S92" i="8" s="1"/>
  <c r="S88" i="8" s="1"/>
  <c r="S87" i="8" s="1"/>
  <c r="S473" i="8"/>
  <c r="R415" i="8"/>
  <c r="R373" i="8" s="1"/>
  <c r="S562" i="8"/>
  <c r="R911" i="8"/>
  <c r="R910" i="8" s="1"/>
  <c r="S9" i="8"/>
  <c r="S8" i="8" s="1"/>
  <c r="S7" i="8" s="1"/>
  <c r="S488" i="8"/>
  <c r="S487" i="8" s="1"/>
  <c r="S479" i="8" s="1"/>
  <c r="R526" i="8"/>
  <c r="R521" i="8" s="1"/>
  <c r="R479" i="8" s="1"/>
  <c r="R640" i="8"/>
  <c r="S449" i="8"/>
  <c r="S424" i="8" s="1"/>
  <c r="S415" i="8" s="1"/>
  <c r="S526" i="8"/>
  <c r="S521" i="8" s="1"/>
  <c r="R591" i="8"/>
  <c r="R590" i="8" s="1"/>
  <c r="AA98" i="8"/>
  <c r="AL867" i="8"/>
  <c r="AI867" i="8"/>
  <c r="S985" i="8"/>
  <c r="S984" i="8" s="1"/>
  <c r="S1274" i="8"/>
  <c r="S1273" i="8" s="1"/>
  <c r="S1461" i="8"/>
  <c r="S1460" i="8" s="1"/>
  <c r="S2200" i="8"/>
  <c r="S2360" i="8"/>
  <c r="R2403" i="8"/>
  <c r="R2402" i="8" s="1"/>
  <c r="R692" i="8"/>
  <c r="R691" i="8" s="1"/>
  <c r="R1750" i="8"/>
  <c r="S665" i="8"/>
  <c r="S1047" i="8"/>
  <c r="S1099" i="8"/>
  <c r="S1098" i="8" s="1"/>
  <c r="R1179" i="8"/>
  <c r="R1178" i="8" s="1"/>
  <c r="R1172" i="8" s="1"/>
  <c r="S1246" i="8"/>
  <c r="S1243" i="8" s="1"/>
  <c r="S1587" i="8"/>
  <c r="S1662" i="8"/>
  <c r="S1657" i="8" s="1"/>
  <c r="S2354" i="8"/>
  <c r="S2373" i="8"/>
  <c r="AL833" i="8"/>
  <c r="AI833" i="8"/>
  <c r="AL830" i="8"/>
  <c r="AI830" i="8"/>
  <c r="AI870" i="8"/>
  <c r="S889" i="8"/>
  <c r="S1041" i="8"/>
  <c r="S1040" i="8" s="1"/>
  <c r="S1601" i="8"/>
  <c r="S2231" i="8"/>
  <c r="S2220" i="8" s="1"/>
  <c r="S2490" i="8"/>
  <c r="S773" i="8"/>
  <c r="AI1231" i="8"/>
  <c r="S1230" i="8"/>
  <c r="R2211" i="8"/>
  <c r="R2171" i="8" s="1"/>
  <c r="S2403" i="8"/>
  <c r="S2402" i="8" s="1"/>
  <c r="S685" i="8"/>
  <c r="S684" i="8" s="1"/>
  <c r="S1006" i="8"/>
  <c r="S1517" i="8"/>
  <c r="S1516" i="8" s="1"/>
  <c r="S1781" i="8"/>
  <c r="S1776" i="8" s="1"/>
  <c r="S1771" i="8" s="1"/>
  <c r="S1750" i="8" s="1"/>
  <c r="S990" i="8"/>
  <c r="S1323" i="8"/>
  <c r="S1312" i="8" s="1"/>
  <c r="S1308" i="8" s="1"/>
  <c r="S1307" i="8" s="1"/>
  <c r="S1359" i="8"/>
  <c r="S1358" i="8" s="1"/>
  <c r="S1420" i="8"/>
  <c r="S1419" i="8" s="1"/>
  <c r="S1413" i="8" s="1"/>
  <c r="S1412" i="8" s="1"/>
  <c r="S1572" i="8"/>
  <c r="S1887" i="8"/>
  <c r="S1919" i="8"/>
  <c r="S1918" i="8" s="1"/>
  <c r="S1917" i="8" s="1"/>
  <c r="S1916" i="8" s="1"/>
  <c r="S2243" i="8"/>
  <c r="S2486" i="8"/>
  <c r="S2485" i="8" s="1"/>
  <c r="AI818" i="8"/>
  <c r="R1090" i="8"/>
  <c r="S1352" i="8"/>
  <c r="S1351" i="8" s="1"/>
  <c r="S1677" i="8"/>
  <c r="S1676" i="8" s="1"/>
  <c r="R1715" i="8"/>
  <c r="R1675" i="8" s="1"/>
  <c r="R1771" i="8"/>
  <c r="S1951" i="8"/>
  <c r="S1988" i="8"/>
  <c r="S2213" i="8"/>
  <c r="S2212" i="8" s="1"/>
  <c r="R2337" i="8"/>
  <c r="H38" i="14"/>
  <c r="S677" i="8"/>
  <c r="S670" i="8" s="1"/>
  <c r="S793" i="8"/>
  <c r="S786" i="8" s="1"/>
  <c r="S744" i="8" s="1"/>
  <c r="S737" i="8" s="1"/>
  <c r="R852" i="8"/>
  <c r="R847" i="8" s="1"/>
  <c r="R809" i="8" s="1"/>
  <c r="S962" i="8"/>
  <c r="S961" i="8" s="1"/>
  <c r="R1047" i="8"/>
  <c r="R1041" i="8" s="1"/>
  <c r="R1040" i="8" s="1"/>
  <c r="R1039" i="8" s="1"/>
  <c r="S1609" i="8"/>
  <c r="S1727" i="8"/>
  <c r="S1722" i="8" s="1"/>
  <c r="R1855" i="8"/>
  <c r="S2529" i="8"/>
  <c r="S2525" i="8" s="1"/>
  <c r="S2518" i="8" s="1"/>
  <c r="H3" i="14"/>
  <c r="S863" i="8"/>
  <c r="S858" i="8" s="1"/>
  <c r="R1624" i="8"/>
  <c r="R1594" i="8" s="1"/>
  <c r="AI831" i="8"/>
  <c r="AI1177" i="8"/>
  <c r="S1176" i="8"/>
  <c r="S1175" i="8" s="1"/>
  <c r="S1174" i="8" s="1"/>
  <c r="S1173" i="8" s="1"/>
  <c r="S1563" i="8"/>
  <c r="S1558" i="8" s="1"/>
  <c r="S1551" i="8" s="1"/>
  <c r="S1618" i="8"/>
  <c r="R1631" i="8"/>
  <c r="S1649" i="8"/>
  <c r="S1646" i="8" s="1"/>
  <c r="R1822" i="8"/>
  <c r="R1818" i="8" s="1"/>
  <c r="R1817" i="8" s="1"/>
  <c r="S1880" i="8"/>
  <c r="S2024" i="8"/>
  <c r="S2010" i="8" s="1"/>
  <c r="S2005" i="8" s="1"/>
  <c r="S2004" i="8" s="1"/>
  <c r="S1994" i="8" s="1"/>
  <c r="R2043" i="8"/>
  <c r="R1994" i="8" s="1"/>
  <c r="R2289" i="8"/>
  <c r="R2437" i="8"/>
  <c r="I3" i="14"/>
  <c r="I38" i="14"/>
  <c r="AL822" i="8"/>
  <c r="AI822" i="8"/>
  <c r="S913" i="8"/>
  <c r="S912" i="8" s="1"/>
  <c r="S911" i="8" s="1"/>
  <c r="S910" i="8" s="1"/>
  <c r="S1153" i="8"/>
  <c r="S1141" i="8" s="1"/>
  <c r="S1717" i="8"/>
  <c r="S1716" i="8" s="1"/>
  <c r="R1910" i="8"/>
  <c r="S2096" i="8"/>
  <c r="S2095" i="8" s="1"/>
  <c r="S2094" i="8" s="1"/>
  <c r="S2179" i="8"/>
  <c r="S2450" i="8"/>
  <c r="S2444" i="8" s="1"/>
  <c r="R2518" i="8"/>
  <c r="R2484" i="8" s="1"/>
  <c r="R2587" i="8"/>
  <c r="R2580" i="8" s="1"/>
  <c r="R2561" i="8" s="1"/>
  <c r="R951" i="8"/>
  <c r="S2292" i="8"/>
  <c r="S2291" i="8" s="1"/>
  <c r="S2290" i="8" s="1"/>
  <c r="S2439" i="8"/>
  <c r="S2438" i="8" s="1"/>
  <c r="S2549" i="8"/>
  <c r="S2564" i="8"/>
  <c r="S2563" i="8" s="1"/>
  <c r="S2562" i="8" s="1"/>
  <c r="S874" i="8"/>
  <c r="S854" i="8"/>
  <c r="S853" i="8" s="1"/>
  <c r="S1179" i="8"/>
  <c r="S1178" i="8" s="1"/>
  <c r="R1225" i="8"/>
  <c r="S1255" i="8"/>
  <c r="R1810" i="8"/>
  <c r="R1809" i="8" s="1"/>
  <c r="R1862" i="8"/>
  <c r="S2043" i="8"/>
  <c r="S2057" i="8"/>
  <c r="S2050" i="8" s="1"/>
  <c r="S662" i="8"/>
  <c r="S661" i="8" s="1"/>
  <c r="S640" i="8" s="1"/>
  <c r="R753" i="8"/>
  <c r="R762" i="8"/>
  <c r="AI873" i="8"/>
  <c r="S1120" i="8"/>
  <c r="S1668" i="8"/>
  <c r="S1822" i="8"/>
  <c r="S1818" i="8" s="1"/>
  <c r="S1817" i="8" s="1"/>
  <c r="S1873" i="8"/>
  <c r="S1883" i="8"/>
  <c r="S1892" i="8"/>
  <c r="S1965" i="8"/>
  <c r="S1961" i="8" s="1"/>
  <c r="S2125" i="8"/>
  <c r="S2120" i="8" s="1"/>
  <c r="S2189" i="8"/>
  <c r="S2368" i="8"/>
  <c r="S2587" i="8"/>
  <c r="S2580" i="8" s="1"/>
  <c r="S816" i="8"/>
  <c r="S815" i="8" s="1"/>
  <c r="S811" i="8" s="1"/>
  <c r="S810" i="8" s="1"/>
  <c r="AL823" i="8"/>
  <c r="AI823" i="8"/>
  <c r="AL832" i="8"/>
  <c r="AL869" i="8"/>
  <c r="S953" i="8"/>
  <c r="S952" i="8" s="1"/>
  <c r="R1308" i="8"/>
  <c r="R1307" i="8" s="1"/>
  <c r="S1376" i="8"/>
  <c r="S1375" i="8" s="1"/>
  <c r="S1395" i="8"/>
  <c r="S1390" i="8" s="1"/>
  <c r="S1469" i="8"/>
  <c r="S1468" i="8" s="1"/>
  <c r="J46" i="14"/>
  <c r="J38" i="14" s="1"/>
  <c r="J3" i="14" s="1"/>
  <c r="S1228" i="8"/>
  <c r="R1357" i="8"/>
  <c r="R1350" i="8" s="1"/>
  <c r="S1497" i="8"/>
  <c r="S1496" i="8" s="1"/>
  <c r="S1525" i="8"/>
  <c r="S1524" i="8" s="1"/>
  <c r="R1722" i="8"/>
  <c r="S1864" i="8"/>
  <c r="S1863" i="8" s="1"/>
  <c r="R2220" i="8"/>
  <c r="S2471" i="8"/>
  <c r="AI866" i="8"/>
  <c r="S1260" i="8"/>
  <c r="S1941" i="8" l="1"/>
  <c r="S1936" i="8" s="1"/>
  <c r="S690" i="8"/>
  <c r="S1631" i="8"/>
  <c r="S1624" i="8" s="1"/>
  <c r="S1910" i="8"/>
  <c r="S6" i="8"/>
  <c r="S852" i="8"/>
  <c r="S847" i="8" s="1"/>
  <c r="R2401" i="8"/>
  <c r="R909" i="8"/>
  <c r="S631" i="8"/>
  <c r="S582" i="8" s="1"/>
  <c r="R690" i="8"/>
  <c r="R5" i="8" s="1"/>
  <c r="R1306" i="8"/>
  <c r="S373" i="8"/>
  <c r="S1862" i="8"/>
  <c r="S1855" i="8" s="1"/>
  <c r="S1808" i="8" s="1"/>
  <c r="S2178" i="8"/>
  <c r="S2173" i="8" s="1"/>
  <c r="S2172" i="8" s="1"/>
  <c r="S1675" i="8"/>
  <c r="S2561" i="8"/>
  <c r="S1357" i="8"/>
  <c r="S2437" i="8"/>
  <c r="S2401" i="8" s="1"/>
  <c r="S2093" i="8"/>
  <c r="S1459" i="8"/>
  <c r="S1458" i="8" s="1"/>
  <c r="S1411" i="8" s="1"/>
  <c r="S2211" i="8"/>
  <c r="S1523" i="8"/>
  <c r="S1350" i="8"/>
  <c r="S1306" i="8" s="1"/>
  <c r="S2353" i="8"/>
  <c r="S2337" i="8" s="1"/>
  <c r="S2330" i="8" s="1"/>
  <c r="S2289" i="8" s="1"/>
  <c r="S809" i="8"/>
  <c r="R744" i="8"/>
  <c r="R737" i="8" s="1"/>
  <c r="S1715" i="8"/>
  <c r="S1227" i="8"/>
  <c r="S1226" i="8" s="1"/>
  <c r="S960" i="8"/>
  <c r="S951" i="8" s="1"/>
  <c r="S909" i="8" s="1"/>
  <c r="S2484" i="8"/>
  <c r="S1600" i="8"/>
  <c r="S1596" i="8" s="1"/>
  <c r="S1595" i="8" s="1"/>
  <c r="S1594" i="8" s="1"/>
  <c r="S1097" i="8"/>
  <c r="S1090" i="8" s="1"/>
  <c r="R1808" i="8"/>
  <c r="S1039" i="8"/>
  <c r="S1254" i="8"/>
  <c r="S1232" i="8" s="1"/>
  <c r="S1225" i="8" l="1"/>
  <c r="S1172" i="8" s="1"/>
  <c r="S5" i="8" s="1"/>
  <c r="S21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0" authorId="0" shapeId="0" xr:uid="{00000000-0006-0000-0700-000001000000}">
      <text>
        <r>
          <rPr>
            <sz val="11"/>
            <color theme="1"/>
            <rFont val="Calibri"/>
            <scheme val="minor"/>
          </rPr>
          <t>======
ID#AAAAyyc_9oQ
HP    (2023-06-09 09:00:58)
เดิม : บำรุงรักษาป่าปีที่ 2-6 จังหวัดภูเก็ต 09012530001003210437 
ใหม่ : บำรุงรักษาป่าปีที่ 2-6 จังหวัดระนอง  09012530001003200575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jVfe3L3tuuFgK+uh+23TlVG75w=="/>
    </ext>
  </extLst>
</comments>
</file>

<file path=xl/sharedStrings.xml><?xml version="1.0" encoding="utf-8"?>
<sst xmlns="http://schemas.openxmlformats.org/spreadsheetml/2006/main" count="30208" uniqueCount="3303">
  <si>
    <t>รหัสงบประมาณ</t>
  </si>
  <si>
    <t>จำนวน</t>
  </si>
  <si>
    <t>หน่วยนับ</t>
  </si>
  <si>
    <t>เลขที่โครงการ</t>
  </si>
  <si>
    <t>ศูนย์เทคโนโลยีสารสนเทศและการสื่อสาร</t>
  </si>
  <si>
    <t>แผน</t>
  </si>
  <si>
    <t>โครงการ</t>
  </si>
  <si>
    <t>คงเหลือ</t>
  </si>
  <si>
    <t>เครื่อง</t>
  </si>
  <si>
    <t>เครื่องพิมพ์ Multifunction เลเซอร์ หรือ LED ขาวดำ ตำบลในเมือง อำเภอเมืองอุบลราชธานี จังหวัดอุบลราชธานี</t>
  </si>
  <si>
    <t>เครื่องพิมพ์ Multifunction เลเซอร์ หรือ LED ขาวดำ ตำบลป่ามะม่วง อำเภอเมืองตาก จังหวัดตาก</t>
  </si>
  <si>
    <t>เครื่องพิมพ์ Multifunction แบบฉีดหมึกพร้อมติดตั้งถังหมึกพิมพ์ (Ink Tank Printer) ตำบลเวียง อำเภอเมืองเชียงราย จังหวัดเชียงราย</t>
  </si>
  <si>
    <t>เครื่องสำรองไฟฟ้า ขนาด 800 VA ตำบลเวียง อำเภอเมืองเชียงราย จังหวัดเชียงราย</t>
  </si>
  <si>
    <t>เครื่องสำรองไฟฟ้า ขนาด 800 VA ตำบลเวียงเหนือ อำเภอเมืองลำปาง จังหวัดลำปาง</t>
  </si>
  <si>
    <t>เครื่องสำรองไฟฟ้า ขนาด 800 VA ตำบลในเมือง อำเภอเมืองอุบลราชธานี จังหวัดอุบลราชธานี</t>
  </si>
  <si>
    <t>เครื่องสำรองไฟฟ้า ขนาด 800 VA ตำบลปรุใหญ่ อำเภอเมืองนครราชสีมา จังหวัดนครราชสีมา</t>
  </si>
  <si>
    <t>เครื่องสำรองไฟฟ้า ขนาด 800 VA ตำบลป่ามะม่วง อำเภอเมืองตาก จังหวัดตาก</t>
  </si>
  <si>
    <t>ชุด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</si>
  <si>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 อำเภอเมืองเชียงราย จังหวัดเชียงราย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</si>
  <si>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ตำบลเวียงเหนือ อำเภอเมืองลำปาง จังหวัดลำปาง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</si>
  <si>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อำเภอเมืองอุบลราชธานี จังหวัดอุบลราชธานี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</si>
  <si>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ตำบลปรุใหญ่ อำเภอเมืองนครราชสีมา จังหวัดนครราชสีมา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</si>
  <si>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ตำบลป่ามะม่วง อำเภอเมืองตาก จังหวัดตาก</t>
  </si>
  <si>
    <t>09012460004003120033</t>
  </si>
  <si>
    <t>บริษัท ไวซ์ลี่ เอพีเทค จำกัด</t>
  </si>
  <si>
    <t>บริษัท อินเทอร์แอคทีฟ อินฟอร์เมชั่น ซีสเต็มส์ จำกัด</t>
  </si>
  <si>
    <t>09012530001003110020</t>
  </si>
  <si>
    <t>จัดทำและประกาศเผยแพร่แผนจัดซื้อจัดจ้าง</t>
  </si>
  <si>
    <t>รายงานขอซื้อขอจ้าง</t>
  </si>
  <si>
    <t xml:space="preserve">เผยแพร่ร่างเอกสารประกวดราคา/ปรับปรุงร่างเอกสารประกวดราคา (ถ้ามี) </t>
  </si>
  <si>
    <t>อนุมัติและลงนามประกาศเชิญชวน</t>
  </si>
  <si>
    <t>เสนอราคาและพิจารณาผล</t>
  </si>
  <si>
    <t>ขออนุมัติรับราคา/ประกาศผู้ชนะ</t>
  </si>
  <si>
    <t>ระยะเวลาอุทธรณ์</t>
  </si>
  <si>
    <t>แจ้งลงนามในสัญญา</t>
  </si>
  <si>
    <t>ลงนามในสัญญา</t>
  </si>
  <si>
    <t>วิธีเฉพาะเจาะจง</t>
  </si>
  <si>
    <t>19/10/2023</t>
  </si>
  <si>
    <t>บริษัท ซีเอสพีเอ็ม (ประเทศไทย) จำกัด</t>
  </si>
  <si>
    <t>จ้าง เช่าเครื่ื่องสำรองข้อมูลระบบเครืองแม่ข่าย</t>
  </si>
  <si>
    <t>บริษัท สมาร์ท เทคโนโลยี โซลูชั่น จำกัด</t>
  </si>
  <si>
    <t>นายชิษณุพงศ์ สวัสดิมิลินท์</t>
  </si>
  <si>
    <t>นายเอกรัตน์ คำพระยา</t>
  </si>
  <si>
    <t>นางสาวนวรัตน์ คะณา</t>
  </si>
  <si>
    <t>บริษัท โตชิบา เทค (ประเทศไทย) จำกัด</t>
  </si>
  <si>
    <t>บริษัท โทรคมนาคมแห่งชาติ จำกัด (มหาชน)</t>
  </si>
  <si>
    <t>บริษัท ยูไนเต็ด อินฟอร์เมชั่น ไฮเวย์ จำกัด</t>
  </si>
  <si>
    <t>บริษัท เดอะแมปเปอร์ จำกัด</t>
  </si>
  <si>
    <t>บริษัท ทรู อินเทอร์เน็ต คอร์ปอเรชั่น จำกัด</t>
  </si>
  <si>
    <t>จ้าง เหมาปฏิบัติหน้าที่ด้านเครื่องคอมพิวเตอร์ นายเอกรัตน์ คำพระยา</t>
  </si>
  <si>
    <t>จ้าง เหมาปฏิบัติหน้าที่ด้านธุรการ นางสาวนวรัตน์ คะณา</t>
  </si>
  <si>
    <t xml:space="preserve">จ้าง เช่าสัญญาณเครือข่าย ครั้งที่ 1/2567 </t>
  </si>
  <si>
    <t xml:space="preserve">จ้าง บำรุงรักษาระบบบริหารจัดการเรื่องร้องเรียน ครั้งที่ 1/2567 </t>
  </si>
  <si>
    <t xml:space="preserve">จ้าง บำรุงรักษาระบบติดตามการบุกรุกทำลายป่า ครั้งที่ 1/2567 </t>
  </si>
  <si>
    <t xml:space="preserve">จ้าง บำรุงรักษาระบบงานบุคลากร กรมป่าไม้ ครั้งที่ 1/2567 </t>
  </si>
  <si>
    <t xml:space="preserve">จ้าง บำรุงรักษาระบบแจกจ่ายกล้าไม้ ครั้งที่ 1/2567 </t>
  </si>
  <si>
    <t xml:space="preserve">จ้างบำรุงรักษาระบบแผนงาน งบประมาณ และการติดตามประเมินผล ครั้งที่ 1/2567 </t>
  </si>
  <si>
    <t xml:space="preserve">จ้างบำรุงรักษาระบบการแลกเปลี่ยนข้อมูลอิเล็กทรอนิกส์ ตามระบบ NSW สำหรับการนำเข้าส่งออกสินค้าไม้และผลิตภัณฑ์จากไม้ ครั้งที่ 1/2567 </t>
  </si>
  <si>
    <t xml:space="preserve">จ้าง เช่าเครื่องถ่ายเอกสาร ครั้งที่ 1/2567 </t>
  </si>
  <si>
    <t xml:space="preserve">จ้าง เช่าสื่อสัญญาณเครือข่าย ครั้งที่ 1/2567 </t>
  </si>
  <si>
    <t xml:space="preserve">จ้างทำงาน เช่าระบบ Cloud Server ครั้งที่ 1/2567 </t>
  </si>
  <si>
    <t xml:space="preserve">จ้าง บำรุงรักษาระบบฐานข้อมูลเชิงแผนที่ กรมป่าไม้ ครั้งที่ 1/2567 </t>
  </si>
  <si>
    <t xml:space="preserve">จ้าง เช่าระบบ Zoom Meeting ครั้งที่ 1/2567 </t>
  </si>
  <si>
    <t xml:space="preserve">จ้าง บำรุงรักษาเครื่องกำเหนิดไฟฟ้า (Generator) ครั้งที่ 1/2567 </t>
  </si>
  <si>
    <t xml:space="preserve">จ้าง บำรุงรักษาเครื่องปรับอากาศควบคุมอุณหภูมิและความชื้น จำนวน 2 ตัว ครั้งที่ 1/2567 </t>
  </si>
  <si>
    <t xml:space="preserve">จ้าง ต่ออายุการใช้งานโปรแกรมป้องกันไวรัสคอมพิวเตอร์ </t>
  </si>
  <si>
    <t>รายการ</t>
  </si>
  <si>
    <t>งบประมาณ</t>
  </si>
  <si>
    <t>หมายเหตุ</t>
  </si>
  <si>
    <t>เลขประจำตัวผู้เสียภาษี</t>
  </si>
  <si>
    <t>1</t>
  </si>
  <si>
    <t>09012460004003120036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</si>
  <si>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</si>
  <si>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</si>
  <si>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</si>
  <si>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</si>
  <si>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</si>
  <si>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</si>
  <si>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</si>
  <si>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</si>
  <si>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</si>
  <si>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</si>
  <si>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</si>
  <si>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</si>
  <si>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</si>
  <si>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</si>
  <si>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วันที่ลงนามในสัญญา</t>
  </si>
  <si>
    <t>วันสิ้นสุดสัญญา</t>
  </si>
  <si>
    <t>ส่วนราชการ</t>
  </si>
  <si>
    <t>กระทรวงทรัพยากรธรรมชาติและสิ่งแวดล้อม</t>
  </si>
  <si>
    <t>ศูนย์เทคโนโลยีสารสนเทศและการสื่อสาร กรมป่าไม้</t>
  </si>
  <si>
    <t>เขตจตุจักร</t>
  </si>
  <si>
    <t>กรุงเทพมหานคร</t>
  </si>
  <si>
    <t>พ.ร.บ.งบประมาณรายจ่าย</t>
  </si>
  <si>
    <t>อยู่ระหว่างการดำเนินการและตรวจรับ</t>
  </si>
  <si>
    <t>สิ้นสุดสัญญา</t>
  </si>
  <si>
    <t>พ.ร.บ. งบประมาณรายจ่าย</t>
  </si>
  <si>
    <t>แบบฟอร์มแผนการดำเนินการรายจ่ายลงทุน ปีงบประมาณ 2023
หน่วยงาน กรมป่าไม้</t>
  </si>
  <si>
    <t>รวมผลการเบิกจ่าย</t>
  </si>
  <si>
    <t>หน่วยงาน
รับผิดชอบ</t>
  </si>
  <si>
    <t>แผนการจัดซื้อจัดจ้าง</t>
  </si>
  <si>
    <t>ต.ค. 65</t>
  </si>
  <si>
    <t>พ.ย. 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</si>
  <si>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</si>
  <si>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</si>
  <si>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</si>
  <si>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</si>
  <si>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</si>
  <si>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</si>
  <si>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</si>
  <si>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</si>
  <si>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</si>
  <si>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</si>
  <si>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ผลผลิต</t>
  </si>
  <si>
    <t>หลัก</t>
  </si>
  <si>
    <t>ย่อย</t>
  </si>
  <si>
    <t>ผลการเบิกจ่าย</t>
  </si>
  <si>
    <t>ขั้นตอนการ
ดำเนินงาน
(หมายเหตุ)</t>
  </si>
  <si>
    <t>ร้อยละของ
การดำเนินงาน
(หมายเหตุ)</t>
  </si>
  <si>
    <t>รวมทั้งสิ้น</t>
  </si>
  <si>
    <t>สำนักจัดการป่าชุมชน</t>
  </si>
  <si>
    <t>แผนงานพื้นฐานด้านการสร้างการเติบโตบนคุณภาพชีวิตที่เป็นมิตรต่อสิ่งแวดล้อม</t>
  </si>
  <si>
    <t>พื้นที่ป่าไม้ได้รับการบริหารจัดการ</t>
  </si>
  <si>
    <t>กิจกรรมหลักฟื้นฟูป่าไม้</t>
  </si>
  <si>
    <t>  - กิจกรรมเพาะชำกล้าไม้เพื่อเพิ่มพื้นที่สีเขียว (งานพัฒนาป่าชุมชนเมืองเพื่อลดสภาวะโลกร้อน)</t>
  </si>
  <si>
    <t>เพาะชำกล้าไม้ทั่วไป จังหวัดเชียงใหม่</t>
  </si>
  <si>
    <t>09012530001003210082</t>
  </si>
  <si>
    <t>#REF!</t>
  </si>
  <si>
    <t>กล้า</t>
  </si>
  <si>
    <t>(B.2.1)</t>
  </si>
  <si>
    <t>(B.2.2)</t>
  </si>
  <si>
    <t>(C)</t>
  </si>
  <si>
    <t>เพาะชำกล้าไม้ทั่วไป จังหวัดเพชรบูรณ์</t>
  </si>
  <si>
    <t>09012530001003210092</t>
  </si>
  <si>
    <t>เพาะชำกล้าไม้ทั่วไป จังหวัดเลย</t>
  </si>
  <si>
    <t>09012530001003210098</t>
  </si>
  <si>
    <t>เพาะชำกล้าไม้ทั่วไป จังหวัดขอนแก่น</t>
  </si>
  <si>
    <t>09012530001003210104</t>
  </si>
  <si>
    <t>เพาะชำกล้าไม้ทั่วไป จังหวัดตรัง</t>
  </si>
  <si>
    <t>09012530001003210508</t>
  </si>
  <si>
    <t>เพาะชำกล้าไม้ทั่วไป จังหวัดระยอง</t>
  </si>
  <si>
    <t>09012530001003210119</t>
  </si>
  <si>
    <t>เพาะชำกล้าไม้ทั่วไป จังหวัดราชบุรี</t>
  </si>
  <si>
    <t>09012530001003210121</t>
  </si>
  <si>
    <t>เพาะชำกล้าไม้ทั่วไป จังหวัดลำปาง</t>
  </si>
  <si>
    <t>09012530001003210087</t>
  </si>
  <si>
    <t>เพาะชำกล้าไม้ทั่วไป จังหวัดศรีสะเกษ</t>
  </si>
  <si>
    <t>09012530001003210106</t>
  </si>
  <si>
    <t>เพาะชำกล้าไม้ทั่วไป จังหวัดสกลนคร</t>
  </si>
  <si>
    <t>09012530001003210100</t>
  </si>
  <si>
    <t>เพาะชำกล้าไม้ทั่วไป จังหวัดสระบุรี</t>
  </si>
  <si>
    <t>09012530001003210096</t>
  </si>
  <si>
    <t>เพาะชำกล้าไม้ทั่วไป จังหวัดสุราษฎร์ธานี</t>
  </si>
  <si>
    <t>09012530001003210126</t>
  </si>
  <si>
    <t>เพาะชำกล้าไม้ทั่วไป จังหวัดอุทัยธานี</t>
  </si>
  <si>
    <t>09012530001003210498</t>
  </si>
  <si>
    <t>  - กิจกรรมบำรุงรักษาป่า (งานพัฒนาวนศาสตร์ชุมชน)</t>
  </si>
  <si>
    <t>บำรุงรักษาป่าปีที่ 2-6 จังหวัดชลบุรี</t>
  </si>
  <si>
    <t>09012530001003210423</t>
  </si>
  <si>
    <t>ไร่</t>
  </si>
  <si>
    <t>บำรุงรักษาป่าปีที่ 2-6 จังหวัดเชียงใหม่</t>
  </si>
  <si>
    <t>09012530001003210352</t>
  </si>
  <si>
    <t>บำรุงรักษาป่าปีที่ 2-6 จังหวัดเชียงราย</t>
  </si>
  <si>
    <t>09012530001003210359</t>
  </si>
  <si>
    <t>บำรุงรักษาป่าปีที่ 2-6 จังหวัดเพชรบุรี</t>
  </si>
  <si>
    <t>09012530001003210430</t>
  </si>
  <si>
    <t>บำรุงรักษาป่าปีที่ 2-6 จังหวัดเพชรบูรณ์</t>
  </si>
  <si>
    <t>09012530001003210384</t>
  </si>
  <si>
    <t>บำรุงรักษาป่าปีที่ 2-6 จังหวัดเลย</t>
  </si>
  <si>
    <t>09012530001003210397</t>
  </si>
  <si>
    <t>บำรุงรักษาป่าปีที่ 2-6 จังหวัดแพร่</t>
  </si>
  <si>
    <t>09012530001003210369</t>
  </si>
  <si>
    <t>บำรุงรักษาป่าปีที่ 2-6 จังหวัดกระบี่</t>
  </si>
  <si>
    <t>09012530001003210434</t>
  </si>
  <si>
    <t>บำรุงรักษาป่าปีที่ 2-6 จังหวัดกำแพงเพชร</t>
  </si>
  <si>
    <t>09012530001003210382</t>
  </si>
  <si>
    <t>บำรุงรักษาป่าปีที่ 2-6 จังหวัดขอนแก่น</t>
  </si>
  <si>
    <t>09012530001003210411</t>
  </si>
  <si>
    <t>บำรุงรักษาป่าปีที่ 2-6 จังหวัดจันทบุรี</t>
  </si>
  <si>
    <t>09012530001003210425</t>
  </si>
  <si>
    <t>บำรุงรักษาป่าปีที่ 2-6 จังหวัดชัยนาท</t>
  </si>
  <si>
    <t>09012530001003210393</t>
  </si>
  <si>
    <t>บำรุงรักษาป่าปีที่ 2-6 จังหวัดชัยภูมิ</t>
  </si>
  <si>
    <t>09012530001003210420</t>
  </si>
  <si>
    <t>บำรุงรักษาป่าปีที่ 2-6 จังหวัดชุมพร</t>
  </si>
  <si>
    <t>09012530001003210433</t>
  </si>
  <si>
    <t>บำรุงรักษาป่าปีที่ 2-6 จังหวัดตรัง</t>
  </si>
  <si>
    <t>09012530001003210439</t>
  </si>
  <si>
    <t>บำรุงรักษาป่าปีที่ 2-6 จังหวัดตราด</t>
  </si>
  <si>
    <t>09012530001003210426</t>
  </si>
  <si>
    <t>บำรุงรักษาป่าปีที่ 2-6 จังหวัดนครศรีธรรมราช</t>
  </si>
  <si>
    <t>09012530001003210435</t>
  </si>
  <si>
    <t>บำรุงรักษาป่าปีที่ 2-6 จังหวัดบึงกาฬ</t>
  </si>
  <si>
    <t>09012530001003210401</t>
  </si>
  <si>
    <t>บำรุงรักษาป่าปีที่ 2-6 จังหวัดบุรีรัมย์</t>
  </si>
  <si>
    <t>09012530001003210419</t>
  </si>
  <si>
    <t>บำรุงรักษาป่าปีที่ 2-6 จังหวัดประจวบคีรีขันธ์</t>
  </si>
  <si>
    <t>09012530001003210431</t>
  </si>
  <si>
    <t>บำรุงรักษาป่าปีที่ 2-6 จังหวัดพะเยา</t>
  </si>
  <si>
    <t>09012530001003210362</t>
  </si>
  <si>
    <t>บำรุงรักษาป่าปีที่ 2-6 จังหวัดพิษณุโลก</t>
  </si>
  <si>
    <t>09012530001003210375</t>
  </si>
  <si>
    <t>บำรุงรักษาป่าปีที่ 2-6 จังหวัดมหาสารคาม</t>
  </si>
  <si>
    <t>09012530001003210533</t>
  </si>
  <si>
    <t>บำรุงรักษาป่าปีที่ 2-6 จังหวัดยโสธร</t>
  </si>
  <si>
    <t>09012530001003210415</t>
  </si>
  <si>
    <t>บำรุงรักษาป่าปีที่ 2-6 จังหวัดร้อยเอ็ด</t>
  </si>
  <si>
    <t>09012530001003210413</t>
  </si>
  <si>
    <t>บำรุงรักษาป่าปีที่ 2-6 จังหวัดระนอง</t>
  </si>
  <si>
    <t>09012530001003200575</t>
  </si>
  <si>
    <t>- โอนเปลี่ยนแปลงจากรายการบำรุงรักษาป่าปีที่ 2-6 จ.ภูเก็ต ตามหนังสือสำนักแผนงานและสารสนเทศ ด่วนที่สุด ที่ ทส 1606.24/2351 ลว 20 ต.ค. 65</t>
  </si>
  <si>
    <t>บำรุงรักษาป่าปีที่ 2-6 จังหวัดระยอง</t>
  </si>
  <si>
    <t>09012530001003210424</t>
  </si>
  <si>
    <t>บำรุงรักษาป่าปีที่ 2-6 จังหวัดราชบุรี</t>
  </si>
  <si>
    <t>09012530001003210427</t>
  </si>
  <si>
    <t>บำรุงรักษาป่าปีที่ 2-6 จังหวัดลพบุรี</t>
  </si>
  <si>
    <t>09012530001003210394</t>
  </si>
  <si>
    <t>บำรุงรักษาป่าปีที่ 2-6 จังหวัดลำปาง</t>
  </si>
  <si>
    <t>09012530001003210367</t>
  </si>
  <si>
    <t>บำรุงรักษาป่าปีที่ 2-6 จังหวัดลำพูน</t>
  </si>
  <si>
    <t>09012530001003210358</t>
  </si>
  <si>
    <t>บำรุงรักษาป่าปีที่ 2-6 จังหวัดศรีสะเกษ</t>
  </si>
  <si>
    <t>09012530001003210414</t>
  </si>
  <si>
    <t>บำรุงรักษาป่าปีที่ 2-6 จังหวัดสกลนคร</t>
  </si>
  <si>
    <t>09012530001003210403</t>
  </si>
  <si>
    <t>บำรุงรักษาป่าปีที่ 2-6 จังหวัดสระแก้ว</t>
  </si>
  <si>
    <t>09012530001003210422</t>
  </si>
  <si>
    <t>บำรุงรักษาป่าปีที่ 2-6 จังหวัดสระบุรี</t>
  </si>
  <si>
    <t>09012530001003210395</t>
  </si>
  <si>
    <t>บำรุงรักษาป่าปีที่ 2-6 จังหวัดสุพรรณบุรี</t>
  </si>
  <si>
    <t>09012530001003210429</t>
  </si>
  <si>
    <t>บำรุงรักษาป่าปีที่ 2-6 จังหวัดสุราษฎร์ธานี</t>
  </si>
  <si>
    <t>09012530001003210432</t>
  </si>
  <si>
    <t>บำรุงรักษาป่าปีที่ 2-6 จังหวัดหนองคาย</t>
  </si>
  <si>
    <t>09012530001003210399</t>
  </si>
  <si>
    <t>บำรุงรักษาป่าปีที่ 2-6 จังหวัดหนองบัวลำภู</t>
  </si>
  <si>
    <t>09012530001003210402</t>
  </si>
  <si>
    <t>บำรุงรักษาป่าปีที่ 2-6 จังหวัดอำนาจเจริญ</t>
  </si>
  <si>
    <t>09012530001003210417</t>
  </si>
  <si>
    <t>บำรุงรักษาป่าปีที่ 2-6 จังหวัดอุทัยธานี</t>
  </si>
  <si>
    <t>09012530001003210389</t>
  </si>
  <si>
    <t>กิจกรรมหลักส่งเสริมและพัฒนาการป่าไม้</t>
  </si>
  <si>
    <t>กิจกรรมพัฒนาวนศาสตร์ชุมชน</t>
  </si>
  <si>
    <t>จัดทำแปลงสาธิตโครงการธนาคารอาหารชุมชน จังหวัดเชียงใหม่</t>
  </si>
  <si>
    <t>09012530001003210047</t>
  </si>
  <si>
    <t>จัดทำแปลงสาธิตโครงการธนาคารอาหารชุมชน จังหวัดเพชรบูรณ์</t>
  </si>
  <si>
    <t>09012530001003210049</t>
  </si>
  <si>
    <t>จัดทำแปลงสาธิตโครงการธนาคารอาหารชุมชน จังหวัดขอนแก่น</t>
  </si>
  <si>
    <t>09012530001003210053</t>
  </si>
  <si>
    <t>จัดทำแปลงสาธิตโครงการธนาคารอาหารชุมชน จังหวัดชัยนาท</t>
  </si>
  <si>
    <t>09012530001003210072</t>
  </si>
  <si>
    <t>จัดทำแปลงสาธิตโครงการธนาคารอาหารชุมชน จังหวัดตรัง</t>
  </si>
  <si>
    <t>09012530001003210056</t>
  </si>
  <si>
    <t>จัดทำแปลงสาธิตโครงการธนาคารอาหารชุมชน จังหวัดตราด</t>
  </si>
  <si>
    <t>09012530001003210081</t>
  </si>
  <si>
    <t>จัดทำแปลงสาธิตโครงการธนาคารอาหารชุมชน จังหวัดตาก</t>
  </si>
  <si>
    <t>09012530001003210070</t>
  </si>
  <si>
    <t>จัดทำแปลงสาธิตโครงการธนาคารอาหารชุมชน จังหวัดน่าน</t>
  </si>
  <si>
    <t>09012530001003210078</t>
  </si>
  <si>
    <t>จัดทำแปลงสาธิตโครงการธนาคารอาหารชุมชน จังหวัดพิษณุโลก</t>
  </si>
  <si>
    <t>09012530001003210074</t>
  </si>
  <si>
    <t>จัดทำแปลงสาธิตโครงการธนาคารอาหารชุมชน จังหวัดราชบุรี</t>
  </si>
  <si>
    <t>09012530001003210071</t>
  </si>
  <si>
    <t>จัดทำแปลงสาธิตโครงการธนาคารอาหารชุมชน จังหวัดลำพูน</t>
  </si>
  <si>
    <t>09012530001003210073</t>
  </si>
  <si>
    <t>จัดทำแปลงสาธิตโครงการธนาคารอาหารชุมชน จังหวัดศรีสะเกษ</t>
  </si>
  <si>
    <t>09012530001003210054</t>
  </si>
  <si>
    <t>จัดทำแปลงสาธิตโครงการธนาคารอาหารชุมชน จังหวัดสระบุรี</t>
  </si>
  <si>
    <t>09012530001003210052</t>
  </si>
  <si>
    <t>จัดทำแปลงสาธิตโครงการธนาคารอาหารชุมชน จังหวัดสุรินทร์</t>
  </si>
  <si>
    <t>09012530001003210080</t>
  </si>
  <si>
    <t>จัดทำแปลงสาธิตโครงการธนาคารอาหารชุมชน จังหวัดอุดรธานี</t>
  </si>
  <si>
    <t>09012530001003210079</t>
  </si>
  <si>
    <t>จัดทำแปลงสาธิตโครงการธนาคารอาหารชุมชน จังหวัดอุทัยธานี</t>
  </si>
  <si>
    <t>09012530001003210050</t>
  </si>
  <si>
    <t>กิจกรรมหลักส่งเสริมการปลูกไม้เศรษฐกิจและเพิ่มพื้นที่สีเขียว</t>
  </si>
  <si>
    <t>กิจกรรมพัฒนาป่าชุมชนเมืองเพื่อลดสภาวะโลกร้อน</t>
  </si>
  <si>
    <t>จัดสร้างการพัฒนาแหล่งเรียนรู้การกักเก็บคาร์บอนในป่าชุมชนเมือง จังหวัดชัยนาท</t>
  </si>
  <si>
    <t>09012530001003210574</t>
  </si>
  <si>
    <t>แห่ง</t>
  </si>
  <si>
    <t>แผนงานยุทธศาสตร์สร้างการเติบโตอย่างยั่งยืน อนุรักษ์ ฟื้นฟู และป้องกันการทำลายทรัพยากรธรรมชาติ</t>
  </si>
  <si>
    <t>โครงการป้องกันรักษาป่า พัฒนาและเพิ่มพื้นที่สีเขียว</t>
  </si>
  <si>
    <t>กิจกรรมหลักขับเคลื่อนงานป่าไม้เพื่อรองรับการกักเก็บคาร์บอน</t>
  </si>
  <si>
    <t>โครงการการกักเก็บคาร์บอนของป่าชุมชนเพื่อลดสภาวะโลกร้อน</t>
  </si>
  <si>
    <t>การดำเนินการฟื้นฟูป่าชุมชนลดก๊าซเรือนกระจก แขวงลาดยาว เขตจตุจักร กรุงเทพมหานคร</t>
  </si>
  <si>
    <t>09012460004005000167</t>
  </si>
  <si>
    <t>กิจกรรมหลักส่งเสริมการบริหารจัดการป่าชุมชน</t>
  </si>
  <si>
    <t>  - กิจกรรมส่งเสริมการปลูกสมุนไพรในป่าชุมชน</t>
  </si>
  <si>
    <t>ปลูกพืชสมุนไพร จังหวัดเพชรบูรณ์</t>
  </si>
  <si>
    <t>09012460004003210131</t>
  </si>
  <si>
    <t>ปลูกพืชสมุนไพร จังหวัดน่าน</t>
  </si>
  <si>
    <t>09012460004003210132</t>
  </si>
  <si>
    <t>ปลูกพืชสมุนไพร จังหวัดราชบุรี</t>
  </si>
  <si>
    <t>09012460004003210130</t>
  </si>
  <si>
    <t>ปลูกพืชสมุนไพร จังหวัดสระแก้ว</t>
  </si>
  <si>
    <t>09012460004003210133</t>
  </si>
  <si>
    <t>กิจกรรมส่งเสริมการจัดการป่าชุมชน</t>
  </si>
  <si>
    <t>ค่าใช้จ่ายในการจัดตั้งป่าชุมชน จังหวัดเชียงใหม่</t>
  </si>
  <si>
    <t>09012460004005000016</t>
  </si>
  <si>
    <t>ป่าชุมชน</t>
  </si>
  <si>
    <t>ค่าใช้จ่ายในการจัดตั้งป่าชุมชน จังหวัดเชียงราย</t>
  </si>
  <si>
    <t>09012460004005000001</t>
  </si>
  <si>
    <t>ค่าใช้จ่ายในการจัดตั้งป่าชุมชน จังหวัดเพชรบุรี</t>
  </si>
  <si>
    <t>09012460004005000014</t>
  </si>
  <si>
    <t>ค่าใช้จ่ายในการจัดตั้งป่าชุมชน จังหวัดเพชรบูรณ์</t>
  </si>
  <si>
    <t>09012460004005000049</t>
  </si>
  <si>
    <t>ค่าใช้จ่ายในการจัดตั้งป่าชุมชน จังหวัดเลย</t>
  </si>
  <si>
    <t>09012460004005000022</t>
  </si>
  <si>
    <t>ค่าใช้จ่ายในการจัดตั้งป่าชุมชน จังหวัดแม่ฮ่องสอน</t>
  </si>
  <si>
    <t>09012460004005000009</t>
  </si>
  <si>
    <t>ค่าใช้จ่ายในการจัดตั้งป่าชุมชน จังหวัดกาฬสินธุ์</t>
  </si>
  <si>
    <t>09012460004005000027</t>
  </si>
  <si>
    <t>ค่าใช้จ่ายในการจัดตั้งป่าชุมชน จังหวัดจันทบุรี</t>
  </si>
  <si>
    <t>09012460004005000034</t>
  </si>
  <si>
    <t>ค่าใช้จ่ายในการจัดตั้งป่าชุมชน จังหวัดชลบุรี</t>
  </si>
  <si>
    <t>09012460004005000006</t>
  </si>
  <si>
    <t>ค่าใช้จ่ายในการจัดตั้งป่าชุมชน จังหวัดชัยนาท</t>
  </si>
  <si>
    <t>09012460004005000020</t>
  </si>
  <si>
    <t>ค่าใช้จ่ายในการจัดตั้งป่าชุมชน จังหวัดชัยภูมิ</t>
  </si>
  <si>
    <t>09012460004005000032</t>
  </si>
  <si>
    <t>ค่าใช้จ่ายในการจัดตั้งป่าชุมชน จังหวัดชุมพร</t>
  </si>
  <si>
    <t>09012460004005000037</t>
  </si>
  <si>
    <t>ค่าใช้จ่ายในการจัดตั้งป่าชุมชน จังหวัดตรัง</t>
  </si>
  <si>
    <t>09012460004005000039</t>
  </si>
  <si>
    <t>ค่าใช้จ่ายในการจัดตั้งป่าชุมชน จังหวัดตราด</t>
  </si>
  <si>
    <t>09012460004005000035</t>
  </si>
  <si>
    <t>ค่าใช้จ่ายในการจัดตั้งป่าชุมชน จังหวัดตาก</t>
  </si>
  <si>
    <t>09012460004005000003</t>
  </si>
  <si>
    <t>ค่าใช้จ่ายในการจัดตั้งป่าชุมชน จังหวัดนครนายก</t>
  </si>
  <si>
    <t>09012460004005000045</t>
  </si>
  <si>
    <t>ค่าใช้จ่ายในการจัดตั้งป่าชุมชน จังหวัดนครพนม</t>
  </si>
  <si>
    <t>09012460004005000012</t>
  </si>
  <si>
    <t>ค่าใช้จ่ายในการจัดตั้งป่าชุมชน จังหวัดนครราชสีมา</t>
  </si>
  <si>
    <t>09012460004005000005</t>
  </si>
  <si>
    <t>ค่าใช้จ่ายในการจัดตั้งป่าชุมชน จังหวัดนครศรีธรรมราช</t>
  </si>
  <si>
    <t>09012460004005000008</t>
  </si>
  <si>
    <t>ค่าใช้จ่ายในการจัดตั้งป่าชุมชน จังหวัดนครสวรรค์</t>
  </si>
  <si>
    <t>09012460004005000010</t>
  </si>
  <si>
    <t>ค่าใช้จ่ายในการจัดตั้งป่าชุมชน จังหวัดน่าน</t>
  </si>
  <si>
    <t>09012460004005000015</t>
  </si>
  <si>
    <t>ค่าใช้จ่ายในการจัดตั้งป่าชุมชน จังหวัดบึงกาฬ</t>
  </si>
  <si>
    <t>09012460004005000025</t>
  </si>
  <si>
    <t>ค่าใช้จ่ายในการจัดตั้งป่าชุมชน จังหวัดบุรีรัมย์</t>
  </si>
  <si>
    <t>09012460004005000031</t>
  </si>
  <si>
    <t>ค่าใช้จ่ายในการจัดตั้งป่าชุมชน จังหวัดประจวบคีรีขันธ์</t>
  </si>
  <si>
    <t>09012460004005000046</t>
  </si>
  <si>
    <t>ค่าใช้จ่ายในการจัดตั้งป่าชุมชน จังหวัดพะเยา</t>
  </si>
  <si>
    <t>09012460004005000018</t>
  </si>
  <si>
    <t>ค่าใช้จ่ายในการจัดตั้งป่าชุมชน จังหวัดพิษณุโลก</t>
  </si>
  <si>
    <t>09012460004005000011</t>
  </si>
  <si>
    <t>ค่าใช้จ่ายในการจัดตั้งป่าชุมชน จังหวัดภูเก็ต</t>
  </si>
  <si>
    <t>09012460004005000047</t>
  </si>
  <si>
    <t>ค่าใช้จ่ายในการจัดตั้งป่าชุมชน จังหวัดมหาสารคาม</t>
  </si>
  <si>
    <t>09012460004005000026</t>
  </si>
  <si>
    <t>ค่าใช้จ่ายในการจัดตั้งป่าชุมชน จังหวัดมุกดาหาร</t>
  </si>
  <si>
    <t>09012460004005000029</t>
  </si>
  <si>
    <t>ค่าใช้จ่ายในการจัดตั้งป่าชุมชน จังหวัดยโสธร</t>
  </si>
  <si>
    <t>09012460004005000043</t>
  </si>
  <si>
    <t>ค่าใช้จ่ายในการจัดตั้งป่าชุมชน จังหวัดยะลา</t>
  </si>
  <si>
    <t>09012460004005000048</t>
  </si>
  <si>
    <t>ค่าใช้จ่ายในการจัดตั้งป่าชุมชน จังหวัดร้อยเอ็ด</t>
  </si>
  <si>
    <t>09012460004005000028</t>
  </si>
  <si>
    <t>ค่าใช้จ่ายในการจัดตั้งป่าชุมชน จังหวัดระนอง</t>
  </si>
  <si>
    <t>09012460004005000038</t>
  </si>
  <si>
    <t>ค่าใช้จ่ายในการจัดตั้งป่าชุมชน จังหวัดระยอง</t>
  </si>
  <si>
    <t>09012460004005000033</t>
  </si>
  <si>
    <t>ค่าใช้จ่ายในการจัดตั้งป่าชุมชน จังหวัดราชบุรี</t>
  </si>
  <si>
    <t>09012460004005000007</t>
  </si>
  <si>
    <t>ค่าใช้จ่ายในการจัดตั้งป่าชุมชน จังหวัดลพบุรี</t>
  </si>
  <si>
    <t>09012460004005000021</t>
  </si>
  <si>
    <t>ค่าใช้จ่ายในการจัดตั้งป่าชุมชน จังหวัดลำปาง</t>
  </si>
  <si>
    <t>09012460004005000002</t>
  </si>
  <si>
    <t>ค่าใช้จ่ายในการจัดตั้งป่าชุมชน จังหวัดลำพูน</t>
  </si>
  <si>
    <t>09012460004005000017</t>
  </si>
  <si>
    <t>ค่าใช้จ่ายในการจัดตั้งป่าชุมชน จังหวัดศรีสะเกษ</t>
  </si>
  <si>
    <t>09012460004005000044</t>
  </si>
  <si>
    <t>ค่าใช้จ่ายในการจัดตั้งป่าชุมชน จังหวัดสกลนคร</t>
  </si>
  <si>
    <t>09012460004005000041</t>
  </si>
  <si>
    <t>ค่าใช้จ่ายในการจัดตั้งป่าชุมชน จังหวัดสตูล</t>
  </si>
  <si>
    <t>09012460004005000040</t>
  </si>
  <si>
    <t>ค่าใช้จ่ายในการจัดตั้งป่าชุมชน จังหวัดสิงห์บุรี</t>
  </si>
  <si>
    <t>09012460004005000050</t>
  </si>
  <si>
    <t>ค่าใช้จ่ายในการจัดตั้งป่าชุมชน จังหวัดสุโขทัย</t>
  </si>
  <si>
    <t>09012460004005000019</t>
  </si>
  <si>
    <t>ค่าใช้จ่ายในการจัดตั้งป่าชุมชน จังหวัดสุพรรณบุรี</t>
  </si>
  <si>
    <t>09012460004005000036</t>
  </si>
  <si>
    <t>ค่าใช้จ่ายในการจัดตั้งป่าชุมชน จังหวัดสุรินทร์</t>
  </si>
  <si>
    <t>09012460004005000030</t>
  </si>
  <si>
    <t>ค่าใช้จ่ายในการจัดตั้งป่าชุมชน จังหวัดหนองคาย</t>
  </si>
  <si>
    <t>09012460004005000023</t>
  </si>
  <si>
    <t>ค่าใช้จ่ายในการจัดตั้งป่าชุมชน จังหวัดหนองบัวลำภู</t>
  </si>
  <si>
    <t>09012460004005000024</t>
  </si>
  <si>
    <t>ค่าใช้จ่ายในการจัดตั้งป่าชุมชน จังหวัดอำนาจเจริญ</t>
  </si>
  <si>
    <t>09012460004005000042</t>
  </si>
  <si>
    <t>ค่าใช้จ่ายในการจัดตั้งป่าชุมชน จังหวัดอุดรธานี</t>
  </si>
  <si>
    <t>09012460004005000004</t>
  </si>
  <si>
    <t>ค่าใช้จ่ายในการจัดตั้งป่าชุมชน จังหวัดอุบลราชธานี</t>
  </si>
  <si>
    <t>09012460004005000013</t>
  </si>
  <si>
    <t>ค่าใช้จ่ายในการตรวจสอบและรังวัดจัดทำแผนที่แสดงแนวเขตของป่าชุมชน จังหวัดเชียงใหม่</t>
  </si>
  <si>
    <t>09012460004005000051</t>
  </si>
  <si>
    <t>กิโลเมตร</t>
  </si>
  <si>
    <t>ค่าใช้จ่ายในการตรวจสอบและรังวัดจัดทำแผนที่แสดงแนวเขตของป่าชุมชน จังหวัดเชียงราย</t>
  </si>
  <si>
    <t>09012460004005000053</t>
  </si>
  <si>
    <t>ค่าใช้จ่ายในการตรวจสอบและรังวัดจัดทำแผนที่แสดงแนวเขตของป่าชุมชน จังหวัดเพชรบุรี</t>
  </si>
  <si>
    <t>09012460004005000096</t>
  </si>
  <si>
    <t>ค่าใช้จ่ายในการตรวจสอบและรังวัดจัดทำแผนที่แสดงแนวเขตของป่าชุมชน จังหวัดเพชรบูรณ์</t>
  </si>
  <si>
    <t>09012460004005000088</t>
  </si>
  <si>
    <t>ค่าใช้จ่ายในการตรวจสอบและรังวัดจัดทำแผนที่แสดงแนวเขตของป่าชุมชน จังหวัดเลย</t>
  </si>
  <si>
    <t>09012460004005000061</t>
  </si>
  <si>
    <t>ค่าใช้จ่ายในการตรวจสอบและรังวัดจัดทำแผนที่แสดงแนวเขตของป่าชุมชน จังหวัดแม่ฮ่องสอน</t>
  </si>
  <si>
    <t>09012460004005000084</t>
  </si>
  <si>
    <t>ค่าใช้จ่ายในการตรวจสอบและรังวัดจัดทำแผนที่แสดงแนวเขตของป่าชุมชน จังหวัดกาฬสินธุ์</t>
  </si>
  <si>
    <t>09012460004005000066</t>
  </si>
  <si>
    <t>ค่าใช้จ่ายในการตรวจสอบและรังวัดจัดทำแผนที่แสดงแนวเขตของป่าชุมชน จังหวัดจันทบุรี</t>
  </si>
  <si>
    <t>09012460004005000075</t>
  </si>
  <si>
    <t>ค่าใช้จ่ายในการตรวจสอบและรังวัดจัดทำแผนที่แสดงแนวเขตของป่าชุมชน จังหวัดชลบุรี</t>
  </si>
  <si>
    <t>09012460004005000073</t>
  </si>
  <si>
    <t>ค่าใช้จ่ายในการตรวจสอบและรังวัดจัดทำแผนที่แสดงแนวเขตของป่าชุมชน จังหวัดชัยนาท</t>
  </si>
  <si>
    <t>09012460004005000058</t>
  </si>
  <si>
    <t>ค่าใช้จ่ายในการตรวจสอบและรังวัดจัดทำแผนที่แสดงแนวเขตของป่าชุมชน จังหวัดชัยภูมิ</t>
  </si>
  <si>
    <t>09012460004005000072</t>
  </si>
  <si>
    <t>ค่าใช้จ่ายในการตรวจสอบและรังวัดจัดทำแผนที่แสดงแนวเขตของป่าชุมชน จังหวัดชุมพร</t>
  </si>
  <si>
    <t>09012460004005000079</t>
  </si>
  <si>
    <t>ค่าใช้จ่ายในการตรวจสอบและรังวัดจัดทำแผนที่แสดงแนวเขตของป่าชุมชน จังหวัดตรัง</t>
  </si>
  <si>
    <t>09012460004005000082</t>
  </si>
  <si>
    <t>ค่าใช้จ่ายในการตรวจสอบและรังวัดจัดทำแผนที่แสดงแนวเขตของป่าชุมชน จังหวัดตราด</t>
  </si>
  <si>
    <t>09012460004005000076</t>
  </si>
  <si>
    <t>ค่าใช้จ่ายในการตรวจสอบและรังวัดจัดทำแผนที่แสดงแนวเขตของป่าชุมชน จังหวัดตาก</t>
  </si>
  <si>
    <t>09012460004005000056</t>
  </si>
  <si>
    <t>ค่าใช้จ่ายในการตรวจสอบและรังวัดจัดทำแผนที่แสดงแนวเขตของป่าชุมชน จังหวัดนครนายก</t>
  </si>
  <si>
    <t>09012460004005000095</t>
  </si>
  <si>
    <t>ค่าใช้จ่ายในการตรวจสอบและรังวัดจัดทำแผนที่แสดงแนวเขตของป่าชุมชน จังหวัดนครพนม</t>
  </si>
  <si>
    <t>09012460004005000089</t>
  </si>
  <si>
    <t>ค่าใช้จ่ายในการตรวจสอบและรังวัดจัดทำแผนที่แสดงแนวเขตของป่าชุมชน จังหวัดนครราชสีมา</t>
  </si>
  <si>
    <t>09012460004005000069</t>
  </si>
  <si>
    <t>ค่าใช้จ่ายในการตรวจสอบและรังวัดจัดทำแผนที่แสดงแนวเขตของป่าชุมชน จังหวัดนครศรีธรรมราช</t>
  </si>
  <si>
    <t>09012460004005000081</t>
  </si>
  <si>
    <t>ค่าใช้จ่ายในการตรวจสอบและรังวัดจัดทำแผนที่แสดงแนวเขตของป่าชุมชน จังหวัดนครสวรรค์</t>
  </si>
  <si>
    <t>09012460004005000086</t>
  </si>
  <si>
    <t>ค่าใช้จ่ายในการตรวจสอบและรังวัดจัดทำแผนที่แสดงแนวเขตของป่าชุมชน จังหวัดน่าน</t>
  </si>
  <si>
    <t>09012460004005000085</t>
  </si>
  <si>
    <t>ค่าใช้จ่ายในการตรวจสอบและรังวัดจัดทำแผนที่แสดงแนวเขตของป่าชุมชน จังหวัดบึงกาฬ</t>
  </si>
  <si>
    <t>09012460004005000064</t>
  </si>
  <si>
    <t>ค่าใช้จ่ายในการตรวจสอบและรังวัดจัดทำแผนที่แสดงแนวเขตของป่าชุมชน จังหวัดบุรีรัมย์</t>
  </si>
  <si>
    <t>09012460004005000071</t>
  </si>
  <si>
    <t>ค่าใช้จ่ายในการตรวจสอบและรังวัดจัดทำแผนที่แสดงแนวเขตของป่าชุมชน จังหวัดประจวบคีรีขันธ์</t>
  </si>
  <si>
    <t>09012460004005000097</t>
  </si>
  <si>
    <t>ค่าใช้จ่ายในการตรวจสอบและรังวัดจัดทำแผนที่แสดงแนวเขตของป่าชุมชน จังหวัดพะเยา</t>
  </si>
  <si>
    <t>09012460004005000054</t>
  </si>
  <si>
    <t>ค่าใช้จ่ายในการตรวจสอบและรังวัดจัดทำแผนที่แสดงแนวเขตของป่าชุมชน จังหวัดพิษณุโลก</t>
  </si>
  <si>
    <t>09012460004005000087</t>
  </si>
  <si>
    <t>ค่าใช้จ่ายในการตรวจสอบและรังวัดจัดทำแผนที่แสดงแนวเขตของป่าชุมชน จังหวัดภูเก็ต</t>
  </si>
  <si>
    <t>09012460004005000165</t>
  </si>
  <si>
    <t>ค่าใช้จ่ายในการตรวจสอบและรังวัดจัดทำแผนที่แสดงแนวเขตของป่าชุมชน จังหวัดมหาสารคาม</t>
  </si>
  <si>
    <t>09012460004005000065</t>
  </si>
  <si>
    <t>ค่าใช้จ่ายในการตรวจสอบและรังวัดจัดทำแผนที่แสดงแนวเขตของป่าชุมชน จังหวัดมุกดาหาร</t>
  </si>
  <si>
    <t>09012460004005000068</t>
  </si>
  <si>
    <t>ค่าใช้จ่ายในการตรวจสอบและรังวัดจัดทำแผนที่แสดงแนวเขตของป่าชุมชน จังหวัดยโสธร</t>
  </si>
  <si>
    <t>09012460004005000093</t>
  </si>
  <si>
    <t>ค่าใช้จ่ายในการตรวจสอบและรังวัดจัดทำแผนที่แสดงแนวเขตของป่าชุมชน จังหวัดยะลา</t>
  </si>
  <si>
    <t>09012460004005000166</t>
  </si>
  <si>
    <t>ค่าใช้จ่ายในการตรวจสอบและรังวัดจัดทำแผนที่แสดงแนวเขตของป่าชุมชน จังหวัดร้อยเอ็ด</t>
  </si>
  <si>
    <t>09012460004005000067</t>
  </si>
  <si>
    <t>ค่าใช้จ่ายในการตรวจสอบและรังวัดจัดทำแผนที่แสดงแนวเขตของป่าชุมชน จังหวัดระนอง</t>
  </si>
  <si>
    <t>09012460004005000080</t>
  </si>
  <si>
    <t>ค่าใช้จ่ายในการตรวจสอบและรังวัดจัดทำแผนที่แสดงแนวเขตของป่าชุมชน จังหวัดระยอง</t>
  </si>
  <si>
    <t>09012460004005000074</t>
  </si>
  <si>
    <t>ค่าใช้จ่ายในการตรวจสอบและรังวัดจัดทำแผนที่แสดงแนวเขตของป่าชุมชน จังหวัดราชบุรี</t>
  </si>
  <si>
    <t>09012460004005000077</t>
  </si>
  <si>
    <t>ค่าใช้จ่ายในการตรวจสอบและรังวัดจัดทำแผนที่แสดงแนวเขตของป่าชุมชน จังหวัดลพบุรี</t>
  </si>
  <si>
    <t>09012460004005000059</t>
  </si>
  <si>
    <t>ค่าใช้จ่ายในการตรวจสอบและรังวัดจัดทำแผนที่แสดงแนวเขตของป่าชุมชน จังหวัดลำปาง</t>
  </si>
  <si>
    <t>09012460004005000055</t>
  </si>
  <si>
    <t>ค่าใช้จ่ายในการตรวจสอบและรังวัดจัดทำแผนที่แสดงแนวเขตของป่าชุมชน จังหวัดลำพูน</t>
  </si>
  <si>
    <t>09012460004005000052</t>
  </si>
  <si>
    <t>ค่าใช้จ่ายในการตรวจสอบและรังวัดจัดทำแผนที่แสดงแนวเขตของป่าชุมชน จังหวัดศรีสะเกษ</t>
  </si>
  <si>
    <t>09012460004005000094</t>
  </si>
  <si>
    <t>ค่าใช้จ่ายในการตรวจสอบและรังวัดจัดทำแผนที่แสดงแนวเขตของป่าชุมชน จังหวัดสกลนคร</t>
  </si>
  <si>
    <t>09012460004005000090</t>
  </si>
  <si>
    <t>ค่าใช้จ่ายในการตรวจสอบและรังวัดจัดทำแผนที่แสดงแนวเขตของป่าชุมชน จังหวัดสตูล</t>
  </si>
  <si>
    <t>09012460004005000083</t>
  </si>
  <si>
    <t>ค่าใช้จ่ายในการตรวจสอบและรังวัดจัดทำแผนที่แสดงแนวเขตของป่าชุมชน จังหวัดสิงห์บุรี</t>
  </si>
  <si>
    <t>09012460004005000164</t>
  </si>
  <si>
    <t>ค่าใช้จ่ายในการตรวจสอบและรังวัดจัดทำแผนที่แสดงแนวเขตของป่าชุมชน จังหวัดสุโขทัย</t>
  </si>
  <si>
    <t>09012460004005000057</t>
  </si>
  <si>
    <t>ค่าใช้จ่ายในการตรวจสอบและรังวัดจัดทำแผนที่แสดงแนวเขตของป่าชุมชน จังหวัดสุพรรณบุรี</t>
  </si>
  <si>
    <t>09012460004005000078</t>
  </si>
  <si>
    <t>ค่าใช้จ่ายในการตรวจสอบและรังวัดจัดทำแผนที่แสดงแนวเขตของป่าชุมชน จังหวัดสุรินทร์</t>
  </si>
  <si>
    <t>09012460004005000070</t>
  </si>
  <si>
    <t>ค่าใช้จ่ายในการตรวจสอบและรังวัดจัดทำแผนที่แสดงแนวเขตของป่าชุมชน จังหวัดหนองคาย</t>
  </si>
  <si>
    <t>09012460004005000062</t>
  </si>
  <si>
    <t>ค่าใช้จ่ายในการตรวจสอบและรังวัดจัดทำแผนที่แสดงแนวเขตของป่าชุมชน จังหวัดหนองบัวลำภู</t>
  </si>
  <si>
    <t>09012460004005000063</t>
  </si>
  <si>
    <t>ค่าใช้จ่ายในการตรวจสอบและรังวัดจัดทำแผนที่แสดงแนวเขตของป่าชุมชน จังหวัดอำนาจเจริญ</t>
  </si>
  <si>
    <t>09012460004005000092</t>
  </si>
  <si>
    <t>ค่าใช้จ่ายในการตรวจสอบและรังวัดจัดทำแผนที่แสดงแนวเขตของป่าชุมชน จังหวัดอุดรธานี</t>
  </si>
  <si>
    <t>09012460004005000060</t>
  </si>
  <si>
    <t>ค่าใช้จ่ายในการตรวจสอบและรังวัดจัดทำแผนที่แสดงแนวเขตของป่าชุมชน จังหวัดอุบลราชธานี</t>
  </si>
  <si>
    <t>09012460004005000091</t>
  </si>
  <si>
    <t>ค่าใช้จ่ายในการส่งเสริมจัดทำหลักเขตและป้ายป่าชุมชน จังหวัดเชียงใหม่</t>
  </si>
  <si>
    <t>09012460004005000098</t>
  </si>
  <si>
    <t>ค่าใช้จ่ายในการส่งเสริมจัดทำหลักเขตและป้ายป่าชุมชน จังหวัดเชียงราย</t>
  </si>
  <si>
    <t>09012460004005000102</t>
  </si>
  <si>
    <t>ค่าใช้จ่ายในการส่งเสริมจัดทำหลักเขตและป้ายป่าชุมชน จังหวัดเพชรบุรี</t>
  </si>
  <si>
    <t>09012460004005000150</t>
  </si>
  <si>
    <t>ค่าใช้จ่ายในการส่งเสริมจัดทำหลักเขตและป้ายป่าชุมชน จังหวัดเพชรบูรณ์</t>
  </si>
  <si>
    <t>09012460004005000109</t>
  </si>
  <si>
    <t>ค่าใช้จ่ายในการส่งเสริมจัดทำหลักเขตและป้ายป่าชุมชน จังหวัดเลย</t>
  </si>
  <si>
    <t>09012460004005000116</t>
  </si>
  <si>
    <t>ค่าใช้จ่ายในการส่งเสริมจัดทำหลักเขตและป้ายป่าชุมชน จังหวัดแพร่</t>
  </si>
  <si>
    <t>09012460004005000105</t>
  </si>
  <si>
    <t>ค่าใช้จ่ายในการส่งเสริมจัดทำหลักเขตและป้ายป่าชุมชน จังหวัดแม่ฮ่องสอน</t>
  </si>
  <si>
    <t>09012460004005000099</t>
  </si>
  <si>
    <t>ค่าใช้จ่ายในการส่งเสริมจัดทำหลักเขตและป้ายป่าชุมชน จังหวัดกระบี่</t>
  </si>
  <si>
    <t>09012460004005000156</t>
  </si>
  <si>
    <t>ค่าใช้จ่ายในการส่งเสริมจัดทำหลักเขตและป้ายป่าชุมชน จังหวัดกาญจนบุรี</t>
  </si>
  <si>
    <t>09012460004005000146</t>
  </si>
  <si>
    <t>ค่าใช้จ่ายในการส่งเสริมจัดทำหลักเขตและป้ายป่าชุมชน จังหวัดกาฬสินธุ์</t>
  </si>
  <si>
    <t>09012460004005000123</t>
  </si>
  <si>
    <t>ค่าใช้จ่ายในการส่งเสริมจัดทำหลักเขตและป้ายป่าชุมชน จังหวัดกำแพงเพชร</t>
  </si>
  <si>
    <t>09012460004005000111</t>
  </si>
  <si>
    <t>ค่าใช้จ่ายในการส่งเสริมจัดทำหลักเขตและป้ายป่าชุมชน จังหวัดขอนแก่น</t>
  </si>
  <si>
    <t>09012460004005000124</t>
  </si>
  <si>
    <t>ค่าใช้จ่ายในการส่งเสริมจัดทำหลักเขตและป้ายป่าชุมชน จังหวัดจันทบุรี</t>
  </si>
  <si>
    <t>09012460004005000138</t>
  </si>
  <si>
    <t>ค่าใช้จ่ายในการส่งเสริมจัดทำหลักเขตและป้ายป่าชุมชน จังหวัดฉะเชิงเทรา</t>
  </si>
  <si>
    <t>09012460004005000135</t>
  </si>
  <si>
    <t>ค่าใช้จ่ายในการส่งเสริมจัดทำหลักเขตและป้ายป่าชุมชน จังหวัดชลบุรี</t>
  </si>
  <si>
    <t>09012460004005000136</t>
  </si>
  <si>
    <t>ค่าใช้จ่ายในการส่งเสริมจัดทำหลักเขตและป้ายป่าชุมชน จังหวัดชัยนาท</t>
  </si>
  <si>
    <t>09012460004005000143</t>
  </si>
  <si>
    <t>ค่าใช้จ่ายในการส่งเสริมจัดทำหลักเขตและป้ายป่าชุมชน จังหวัดชัยภูมิ</t>
  </si>
  <si>
    <t>09012460004005000127</t>
  </si>
  <si>
    <t>ค่าใช้จ่ายในการส่งเสริมจัดทำหลักเขตและป้ายป่าชุมชน จังหวัดชุมพร</t>
  </si>
  <si>
    <t>09012460004005000151</t>
  </si>
  <si>
    <t>ค่าใช้จ่ายในการส่งเสริมจัดทำหลักเขตและป้ายป่าชุมชน จังหวัดตรัง</t>
  </si>
  <si>
    <t>09012460004005000157</t>
  </si>
  <si>
    <t>ค่าใช้จ่ายในการส่งเสริมจัดทำหลักเขตและป้ายป่าชุมชน จังหวัดตราด</t>
  </si>
  <si>
    <t>09012460004005000139</t>
  </si>
  <si>
    <t>ค่าใช้จ่ายในการส่งเสริมจัดทำหลักเขตและป้ายป่าชุมชน จังหวัดตาก</t>
  </si>
  <si>
    <t>09012460004005000106</t>
  </si>
  <si>
    <t>ค่าใช้จ่ายในการส่งเสริมจัดทำหลักเขตและป้ายป่าชุมชน จังหวัดนครนายก</t>
  </si>
  <si>
    <t>09012460004005000140</t>
  </si>
  <si>
    <t>ค่าใช้จ่ายในการส่งเสริมจัดทำหลักเขตและป้ายป่าชุมชน จังหวัดนครพนม</t>
  </si>
  <si>
    <t>09012460004005000120</t>
  </si>
  <si>
    <t>ค่าใช้จ่ายในการส่งเสริมจัดทำหลักเขตและป้ายป่าชุมชน จังหวัดนครราชสีมา</t>
  </si>
  <si>
    <t>09012460004005000128</t>
  </si>
  <si>
    <t>ค่าใช้จ่ายในการส่งเสริมจัดทำหลักเขตและป้ายป่าชุมชน จังหวัดนครศรีธรรมราช</t>
  </si>
  <si>
    <t>09012460004005000152</t>
  </si>
  <si>
    <t>ค่าใช้จ่ายในการส่งเสริมจัดทำหลักเขตและป้ายป่าชุมชน จังหวัดนครสวรรค์</t>
  </si>
  <si>
    <t>09012460004005000112</t>
  </si>
  <si>
    <t>ค่าใช้จ่ายในการส่งเสริมจัดทำหลักเขตและป้ายป่าชุมชน จังหวัดนราธิวาส</t>
  </si>
  <si>
    <t>09012460004005000163</t>
  </si>
  <si>
    <t>ค่าใช้จ่ายในการส่งเสริมจัดทำหลักเขตและป้ายป่าชุมชน จังหวัดน่าน</t>
  </si>
  <si>
    <t>09012460004005000103</t>
  </si>
  <si>
    <t>ค่าใช้จ่ายในการส่งเสริมจัดทำหลักเขตและป้ายป่าชุมชน จังหวัดบึงกาฬ</t>
  </si>
  <si>
    <t>09012460004005000115</t>
  </si>
  <si>
    <t>ค่าใช้จ่ายในการส่งเสริมจัดทำหลักเขตและป้ายป่าชุมชน จังหวัดบุรีรัมย์</t>
  </si>
  <si>
    <t>09012460004005000129</t>
  </si>
  <si>
    <t>ค่าใช้จ่ายในการส่งเสริมจัดทำหลักเขตและป้ายป่าชุมชน จังหวัดประจวบคีรีขันธ์</t>
  </si>
  <si>
    <t>09012460004005000149</t>
  </si>
  <si>
    <t>ค่าใช้จ่ายในการส่งเสริมจัดทำหลักเขตและป้ายป่าชุมชน จังหวัดปราจีนบุรี</t>
  </si>
  <si>
    <t>09012460004005000141</t>
  </si>
  <si>
    <t>ค่าใช้จ่ายในการส่งเสริมจัดทำหลักเขตและป้ายป่าชุมชน จังหวัดปัตตานี</t>
  </si>
  <si>
    <t>09012460004005000161</t>
  </si>
  <si>
    <t>ค่าใช้จ่ายในการส่งเสริมจัดทำหลักเขตและป้ายป่าชุมชน จังหวัดพะเยา</t>
  </si>
  <si>
    <t>09012460004005000104</t>
  </si>
  <si>
    <t>ค่าใช้จ่ายในการส่งเสริมจัดทำหลักเขตและป้ายป่าชุมชน จังหวัดพัทลุง</t>
  </si>
  <si>
    <t>09012460004005000153</t>
  </si>
  <si>
    <t>ค่าใช้จ่ายในการส่งเสริมจัดทำหลักเขตและป้ายป่าชุมชน จังหวัดพิจิตร</t>
  </si>
  <si>
    <t>09012460004005000113</t>
  </si>
  <si>
    <t>ค่าใช้จ่ายในการส่งเสริมจัดทำหลักเขตและป้ายป่าชุมชน จังหวัดพิษณุโลก</t>
  </si>
  <si>
    <t>09012460004005000107</t>
  </si>
  <si>
    <t>ค่าใช้จ่ายในการส่งเสริมจัดทำหลักเขตและป้ายป่าชุมชน จังหวัดภูเก็ต</t>
  </si>
  <si>
    <t>09012460004005000158</t>
  </si>
  <si>
    <t>ค่าใช้จ่ายในการส่งเสริมจัดทำหลักเขตและป้ายป่าชุมชน จังหวัดมหาสารคาม</t>
  </si>
  <si>
    <t>09012460004005000125</t>
  </si>
  <si>
    <t>ค่าใช้จ่ายในการส่งเสริมจัดทำหลักเขตและป้ายป่าชุมชน จังหวัดมุกดาหาร</t>
  </si>
  <si>
    <t>09012460004005000121</t>
  </si>
  <si>
    <t>ค่าใช้จ่ายในการส่งเสริมจัดทำหลักเขตและป้ายป่าชุมชน จังหวัดยโสธร</t>
  </si>
  <si>
    <t>09012460004005000131</t>
  </si>
  <si>
    <t>ค่าใช้จ่ายในการส่งเสริมจัดทำหลักเขตและป้ายป่าชุมชน จังหวัดยะลา</t>
  </si>
  <si>
    <t>09012460004005000162</t>
  </si>
  <si>
    <t>ค่าใช้จ่ายในการส่งเสริมจัดทำหลักเขตและป้ายป่าชุมชน จังหวัดร้อยเอ็ด</t>
  </si>
  <si>
    <t>09012460004005000126</t>
  </si>
  <si>
    <t>ค่าใช้จ่ายในการส่งเสริมจัดทำหลักเขตและป้ายป่าชุมชน จังหวัดระนอง</t>
  </si>
  <si>
    <t>09012460004005000159</t>
  </si>
  <si>
    <t>ค่าใช้จ่ายในการส่งเสริมจัดทำหลักเขตและป้ายป่าชุมชน จังหวัดระยอง</t>
  </si>
  <si>
    <t>09012460004005000137</t>
  </si>
  <si>
    <t>ค่าใช้จ่ายในการส่งเสริมจัดทำหลักเขตและป้ายป่าชุมชน จังหวัดราชบุรี</t>
  </si>
  <si>
    <t>09012460004005000147</t>
  </si>
  <si>
    <t>ค่าใช้จ่ายในการส่งเสริมจัดทำหลักเขตและป้ายป่าชุมชน จังหวัดลพบุรี</t>
  </si>
  <si>
    <t>09012460004005000144</t>
  </si>
  <si>
    <t>ค่าใช้จ่ายในการส่งเสริมจัดทำหลักเขตและป้ายป่าชุมชน จังหวัดลำปาง</t>
  </si>
  <si>
    <t>09012460004005000100</t>
  </si>
  <si>
    <t>ค่าใช้จ่ายในการส่งเสริมจัดทำหลักเขตและป้ายป่าชุมชน จังหวัดลำพูน</t>
  </si>
  <si>
    <t>09012460004005000101</t>
  </si>
  <si>
    <t>ค่าใช้จ่ายในการส่งเสริมจัดทำหลักเขตและป้ายป่าชุมชน จังหวัดศรีสะเกษ</t>
  </si>
  <si>
    <t>09012460004005000132</t>
  </si>
  <si>
    <t>ค่าใช้จ่ายในการส่งเสริมจัดทำหลักเขตและป้ายป่าชุมชน จังหวัดสกลนคร</t>
  </si>
  <si>
    <t>09012460004005000122</t>
  </si>
  <si>
    <t>ค่าใช้จ่ายในการส่งเสริมจัดทำหลักเขตและป้ายป่าชุมชน จังหวัดสงขลา</t>
  </si>
  <si>
    <t>09012460004005000155</t>
  </si>
  <si>
    <t>ค่าใช้จ่ายในการส่งเสริมจัดทำหลักเขตและป้ายป่าชุมชน จังหวัดสตูล</t>
  </si>
  <si>
    <t>09012460004005000160</t>
  </si>
  <si>
    <t>ค่าใช้จ่ายในการส่งเสริมจัดทำหลักเขตและป้ายป่าชุมชน จังหวัดสระแก้ว</t>
  </si>
  <si>
    <t>09012460004005000142</t>
  </si>
  <si>
    <t>ค่าใช้จ่ายในการส่งเสริมจัดทำหลักเขตและป้ายป่าชุมชน จังหวัดสิงห์บุรี</t>
  </si>
  <si>
    <t>09012460004005000145</t>
  </si>
  <si>
    <t>ค่าใช้จ่ายในการส่งเสริมจัดทำหลักเขตและป้ายป่าชุมชน จังหวัดสุโขทัย</t>
  </si>
  <si>
    <t>09012460004005000108</t>
  </si>
  <si>
    <t>ค่าใช้จ่ายในการส่งเสริมจัดทำหลักเขตและป้ายป่าชุมชน จังหวัดสุพรรณบุรี</t>
  </si>
  <si>
    <t>09012460004005000148</t>
  </si>
  <si>
    <t>ค่าใช้จ่ายในการส่งเสริมจัดทำหลักเขตและป้ายป่าชุมชน จังหวัดสุราษฎร์ธานี</t>
  </si>
  <si>
    <t>09012460004005000154</t>
  </si>
  <si>
    <t>ค่าใช้จ่ายในการส่งเสริมจัดทำหลักเขตและป้ายป่าชุมชน จังหวัดสุรินทร์</t>
  </si>
  <si>
    <t>09012460004005000130</t>
  </si>
  <si>
    <t>ค่าใช้จ่ายในการส่งเสริมจัดทำหลักเขตและป้ายป่าชุมชน จังหวัดหนองคาย</t>
  </si>
  <si>
    <t>09012460004005000117</t>
  </si>
  <si>
    <t>ค่าใช้จ่ายในการส่งเสริมจัดทำหลักเขตและป้ายป่าชุมชน จังหวัดหนองบัวลำภู</t>
  </si>
  <si>
    <t>09012460004005000118</t>
  </si>
  <si>
    <t>ค่าใช้จ่ายในการส่งเสริมจัดทำหลักเขตและป้ายป่าชุมชน จังหวัดอำนาจเจริญ</t>
  </si>
  <si>
    <t>09012460004005000133</t>
  </si>
  <si>
    <t>ค่าใช้จ่ายในการส่งเสริมจัดทำหลักเขตและป้ายป่าชุมชน จังหวัดอุดรธานี</t>
  </si>
  <si>
    <t>09012460004005000119</t>
  </si>
  <si>
    <t>ค่าใช้จ่ายในการส่งเสริมจัดทำหลักเขตและป้ายป่าชุมชน จังหวัดอุตรดิตถ์</t>
  </si>
  <si>
    <t>09012460004005000110</t>
  </si>
  <si>
    <t>ค่าใช้จ่ายในการส่งเสริมจัดทำหลักเขตและป้ายป่าชุมชน จังหวัดอุทัยธานี</t>
  </si>
  <si>
    <t>09012460004005000114</t>
  </si>
  <si>
    <t>ค่าใช้จ่ายในการส่งเสริมจัดทำหลักเขตและป้ายป่าชุมชน จังหวัดอุบลราชธานี</t>
  </si>
  <si>
    <t>09012460004005000134</t>
  </si>
  <si>
    <t>สำนักส่งเสริมการปลูกป่า</t>
  </si>
  <si>
    <t>  - กิจกรรมเพาะชำกล้าไม้เพื่อเพิ่มพื้นที่สีเขียว (งานเพาะชำกล้าไม้เพื่อเพิ่มพื้นที่สีเขียว)</t>
  </si>
  <si>
    <t>เพาะชำกล้าไม้ด้วยถาดระบบรากลอย จังหวัดเพชรบุรี</t>
  </si>
  <si>
    <t>09012530001003210539</t>
  </si>
  <si>
    <t xml:space="preserve">โอนจัดสรรงบประมาณไปหน่วยงานส่วนภูมิภาค
</t>
  </si>
  <si>
    <t>เพาะชำกล้าไม้ด้วยถาดระบบรากลอย จังหวัดตาก</t>
  </si>
  <si>
    <t>09012530001003210572</t>
  </si>
  <si>
    <t>เพาะชำกล้าไม้ด้วยถาดระบบรากลอย จังหวัดนครศรีธรรมราช</t>
  </si>
  <si>
    <t>09012530001003210541</t>
  </si>
  <si>
    <t>เพาะชำกล้าไม้ด้วยถาดระบบรากลอย จังหวัดประจวบคีรีขันธ์</t>
  </si>
  <si>
    <t>09012530001003210540</t>
  </si>
  <si>
    <t>เพาะชำกล้าไม้ด้วยถาดระบบรากลอย จังหวัดปราจีนบุรี</t>
  </si>
  <si>
    <t>09012530001003210531</t>
  </si>
  <si>
    <t>เพาะชำกล้าไม้ด้วยถาดระบบรากลอย จังหวัดพระนครศรีอยุธยา</t>
  </si>
  <si>
    <t>09012530001003210248</t>
  </si>
  <si>
    <t>เพาะชำกล้าไม้ด้วยถาดระบบรากลอย จังหวัดสกลนคร</t>
  </si>
  <si>
    <t>09012530001003210537</t>
  </si>
  <si>
    <t>เพาะชำกล้าไม้ด้วยถาดระบบรากลอย จังหวัดสุรินทร์</t>
  </si>
  <si>
    <t>09012530001003210573</t>
  </si>
  <si>
    <t>เพาะชำกล้าไม้ด้วยถาดระบบรากลอย จังหวัดอุตรดิตถ์</t>
  </si>
  <si>
    <t>09012530001003210535</t>
  </si>
  <si>
    <t>เพาะชำกล้าไม้ทั่วไป จังหวัดจันทบุรี</t>
  </si>
  <si>
    <t>09012530001003210120</t>
  </si>
  <si>
    <t>เพาะชำกล้าไม้ทั่วไป จังหวัดฉะเชิงเทรา</t>
  </si>
  <si>
    <t>09012530001003210114</t>
  </si>
  <si>
    <t>เพาะชำกล้าไม้ทั่วไป จังหวัดสมุทรสาคร</t>
  </si>
  <si>
    <t>09012530001003210505</t>
  </si>
  <si>
    <t>กิจกรรมหลักส่งเสริมการเพิ่มพื้นที่สีเขียว</t>
  </si>
  <si>
    <t>  - กิจกรรมผลิตกล้าไม้ (งานผลิตกล้าไม้)</t>
  </si>
  <si>
    <t>เพาะชำกล้าไม้ทั่วไป จังหวัดเชียงราย</t>
  </si>
  <si>
    <t>09012460004003210005</t>
  </si>
  <si>
    <t>09012460004003210018</t>
  </si>
  <si>
    <t>09012460004003210034</t>
  </si>
  <si>
    <t>เพาะชำกล้าไม้ทั่วไป จังหวัดชลบุรี</t>
  </si>
  <si>
    <t>09012460004003210038</t>
  </si>
  <si>
    <t>เพาะชำกล้าไม้ทั่วไป จังหวัดชุมพร</t>
  </si>
  <si>
    <t>09012460004003210047</t>
  </si>
  <si>
    <t>เพาะชำกล้าไม้ทั่วไป จังหวัดตราด</t>
  </si>
  <si>
    <t>09012460004003210100</t>
  </si>
  <si>
    <t>เพาะชำกล้าไม้ทั่วไป จังหวัดนครนายก</t>
  </si>
  <si>
    <t>09012460004003210033</t>
  </si>
  <si>
    <t>เพาะชำกล้าไม้ทั่วไป จังหวัดนครปฐม</t>
  </si>
  <si>
    <t>09012460004003210101</t>
  </si>
  <si>
    <t>เพาะชำกล้าไม้ทั่วไป จังหวัดนครพนม</t>
  </si>
  <si>
    <t>09012460004003210022</t>
  </si>
  <si>
    <t>เพาะชำกล้าไม้ทั่วไป จังหวัดนครราชสีมา</t>
  </si>
  <si>
    <t>09012460004003210029</t>
  </si>
  <si>
    <t>เพาะชำกล้าไม้ทั่วไป จังหวัดนครสวรรค์</t>
  </si>
  <si>
    <t>09012460004003210013</t>
  </si>
  <si>
    <t>เพาะชำกล้าไม้ทั่วไป จังหวัดบึงกาฬ</t>
  </si>
  <si>
    <t>09012460004003210019</t>
  </si>
  <si>
    <t>เพาะชำกล้าไม้ทั่วไป จังหวัดบุรีรัมย์</t>
  </si>
  <si>
    <t>09012460004003210089</t>
  </si>
  <si>
    <t>เพาะชำกล้าไม้ทั่วไป จังหวัดปราจีนบุรี</t>
  </si>
  <si>
    <t>09012460004003210031</t>
  </si>
  <si>
    <t>เพาะชำกล้าไม้ทั่วไป จังหวัดมุกดาหาร</t>
  </si>
  <si>
    <t>09012460004003210021</t>
  </si>
  <si>
    <t>เพาะชำกล้าไม้ทั่วไป จังหวัดร้อยเอ็ด</t>
  </si>
  <si>
    <t>09012460004003210025</t>
  </si>
  <si>
    <t>09012460004003210026</t>
  </si>
  <si>
    <t>09012460004003210020</t>
  </si>
  <si>
    <t>เพาะชำกล้าไม้ทั่วไป จังหวัดหนองคาย</t>
  </si>
  <si>
    <t>09012460004003210086</t>
  </si>
  <si>
    <t>เพาะชำกล้าไม้ทั่วไป จังหวัดอุบลราชธานี</t>
  </si>
  <si>
    <t>09012460004003210028</t>
  </si>
  <si>
    <t>สำนักเศรษฐกิจการป่าไม้</t>
  </si>
  <si>
    <t>กิจกรรมหลักส่งเสริมการปลูกไม้เศรษฐกิจแบบครบวงจร</t>
  </si>
  <si>
    <t>กิจกรรมโครงการส่งเสริมการปลูกไม้โตเร็วเพื่ออุตสาหกรรม</t>
  </si>
  <si>
    <t>ค่าใช้จ่ายในการสนับสนุนการปลูกไม้โตเร็วแก่เกษตรกร ปีที่ 3 จังหวัดสกลนคร</t>
  </si>
  <si>
    <t>09012460004004100140</t>
  </si>
  <si>
    <t>กิจกรรมโครงการสนับสนุนการปลูกไม้เศรษฐกิจ</t>
  </si>
  <si>
    <t>ค่าใช้จ่ายในการสนับสนุนการปลูกไม้รอบตัดฟันยาวแก่เกษตรกร ปีที่ 4 จังหวัดสุรินทร์</t>
  </si>
  <si>
    <t>09012460004004100049</t>
  </si>
  <si>
    <t>ค่าใช้จ่ายในการสนับสนุนการปลูกไม้รอบตัดฟันยาวแก่เกษตรกร ปีที่ 5 จังหวัดแพร่</t>
  </si>
  <si>
    <t>09012460004004100226</t>
  </si>
  <si>
    <t>ค่าใช้จ่ายในการสนับสนุนการปลูกไม้รอบตัดฟันยาวแก่เกษตรกร ปีที่ 5 จังหวัดยโสธร</t>
  </si>
  <si>
    <t>09012460004004100113</t>
  </si>
  <si>
    <t>สำนักวิจัยและพัฒนาการป่าไม้</t>
  </si>
  <si>
    <t>กิจกรรมโครงการจัดทำข้อมูลศักยภาพการกักเก็บคาร์บอนในพื้นที่ป่าไม้</t>
  </si>
  <si>
    <t>ค่าใช้จ่ายในการจัดทำข้อมูลศักยภาพการกักเก็บคาร์บอนในพื้นที่ป่าไม้ แขวงลาดยาว เขตจตุจักร กรุงเทพมหานคร</t>
  </si>
  <si>
    <t>09012460004005000168</t>
  </si>
  <si>
    <t>สำนักจัดการที่ดินป่าไม้</t>
  </si>
  <si>
    <t>โครงการบริหารจัดการที่ดินป่าไม้อย่างเป็นระบบและเป็นธรรม</t>
  </si>
  <si>
    <t>กิจกรรมหลักการจัดการที่ดินป่าไม้ในระดับพื้นที่</t>
  </si>
  <si>
    <t>กิจกรรมโครงการจัดทำแผนการบริหารจัดการทรัพยากรที่ดินและป่าไม้ระดับพื้นที่</t>
  </si>
  <si>
    <t>จัดทำแผนการจัดการทรัพยากรที่ดินและป่าไม้ระดับพื้นที่ จังหวัดเชียงใหม่</t>
  </si>
  <si>
    <t>09012460005003210006</t>
  </si>
  <si>
    <t>หมู่บ้าน</t>
  </si>
  <si>
    <t>จัดทำแผนการจัดการทรัพยากรที่ดินและป่าไม้ระดับพื้นที่ จังหวัดเชียงราย</t>
  </si>
  <si>
    <t>09012460005003210010</t>
  </si>
  <si>
    <t>จัดทำแผนการจัดการทรัพยากรที่ดินและป่าไม้ระดับพื้นที่ จังหวัดเพชรบุรี</t>
  </si>
  <si>
    <t>09012460005003210023</t>
  </si>
  <si>
    <t>จัดทำแผนการจัดการทรัพยากรที่ดินและป่าไม้ระดับพื้นที่ จังหวัดแพร่</t>
  </si>
  <si>
    <t>09012460005003210014</t>
  </si>
  <si>
    <t>จัดทำแผนการจัดการทรัพยากรที่ดินและป่าไม้ระดับพื้นที่ จังหวัดแม่ฮ่องสอน</t>
  </si>
  <si>
    <t>09012460005003210008</t>
  </si>
  <si>
    <t>จัดทำแผนการจัดการทรัพยากรที่ดินและป่าไม้ระดับพื้นที่ จังหวัดกระบี่</t>
  </si>
  <si>
    <t>09012460005003210026</t>
  </si>
  <si>
    <t>จัดทำแผนการจัดการทรัพยากรที่ดินและป่าไม้ระดับพื้นที่ จังหวัดขอนแก่น</t>
  </si>
  <si>
    <t>09012460005003210048</t>
  </si>
  <si>
    <t>จัดทำแผนการจัดการทรัพยากรที่ดินและป่าไม้ระดับพื้นที่ จังหวัดชลบุรี</t>
  </si>
  <si>
    <t>09012460005003210020</t>
  </si>
  <si>
    <t>จัดทำแผนการจัดการทรัพยากรที่ดินและป่าไม้ระดับพื้นที่ จังหวัดตาก</t>
  </si>
  <si>
    <t>09012460005003210015</t>
  </si>
  <si>
    <t>จัดทำแผนการจัดการทรัพยากรที่ดินและป่าไม้ระดับพื้นที่ จังหวัดนครพนม</t>
  </si>
  <si>
    <t>09012460005003210047</t>
  </si>
  <si>
    <t>จัดทำแผนการจัดการทรัพยากรที่ดินและป่าไม้ระดับพื้นที่ จังหวัดนครราชสีมา</t>
  </si>
  <si>
    <t>09012460005003210049</t>
  </si>
  <si>
    <t>จัดทำแผนการจัดการทรัพยากรที่ดินและป่าไม้ระดับพื้นที่ จังหวัดนครศรีธรรมราช</t>
  </si>
  <si>
    <t>09012460005003210025</t>
  </si>
  <si>
    <t>จัดทำแผนการจัดการทรัพยากรที่ดินและป่าไม้ระดับพื้นที่ จังหวัดนครสวรรค์</t>
  </si>
  <si>
    <t>09012460005003210016</t>
  </si>
  <si>
    <t>จัดทำแผนการจัดการทรัพยากรที่ดินและป่าไม้ระดับพื้นที่ จังหวัดนราธิวาส</t>
  </si>
  <si>
    <t>09012460005003210028</t>
  </si>
  <si>
    <t>จัดทำแผนการจัดการทรัพยากรที่ดินและป่าไม้ระดับพื้นที่ จังหวัดปราจีนบุรี</t>
  </si>
  <si>
    <t>09012460005003210051</t>
  </si>
  <si>
    <t>จัดทำแผนการจัดการทรัพยากรที่ดินและป่าไม้ระดับพื้นที่ จังหวัดพิษณุโลก</t>
  </si>
  <si>
    <t>09012460005003210017</t>
  </si>
  <si>
    <t>จัดทำแผนการจัดการทรัพยากรที่ดินและป่าไม้ระดับพื้นที่ จังหวัดลำปาง</t>
  </si>
  <si>
    <t>09012460005003210012</t>
  </si>
  <si>
    <t>จัดทำแผนการจัดการทรัพยากรที่ดินและป่าไม้ระดับพื้นที่ จังหวัดสงขลา</t>
  </si>
  <si>
    <t>09012460005003210027</t>
  </si>
  <si>
    <t>จัดทำแผนการจัดการทรัพยากรที่ดินและป่าไม้ระดับพื้นที่ จังหวัดสระบุรี</t>
  </si>
  <si>
    <t>09012460005003210052</t>
  </si>
  <si>
    <t>จัดทำแผนการจัดการทรัพยากรที่ดินและป่าไม้ระดับพื้นที่ จังหวัดสุราษฎร์ธานี</t>
  </si>
  <si>
    <t>09012460005003210024</t>
  </si>
  <si>
    <t>จัดทำแผนการจัดการทรัพยากรที่ดินและป่าไม้ระดับพื้นที่ จังหวัดอุดรธานี</t>
  </si>
  <si>
    <t>09012460005003210046</t>
  </si>
  <si>
    <t>จัดทำแผนการจัดการทรัพยากรที่ดินและป่าไม้ระดับพื้นที่ จังหวัดอุบลราชธานี</t>
  </si>
  <si>
    <t>09012460005003210050</t>
  </si>
  <si>
    <t>กิจกรรมสำรวจการถือครองที่ดินในพื้นที่ป่าสงวนแห่งชาติ</t>
  </si>
  <si>
    <t>สำรวจการถือครองที่ดินในพื้นที่ป่าสงวนแห่งชาติ จังหวัดเชียงใหม่</t>
  </si>
  <si>
    <t>09012460005003210004</t>
  </si>
  <si>
    <t>สำรวจการถือครองที่ดินในพื้นที่ป่าสงวนแห่งชาติ จังหวัดกระบี่</t>
  </si>
  <si>
    <t>09012460005003210054</t>
  </si>
  <si>
    <t>สำรวจการถือครองที่ดินในพื้นที่ป่าสงวนแห่งชาติ จังหวัดตาก</t>
  </si>
  <si>
    <t>09012460005003210053</t>
  </si>
  <si>
    <t>สำรวจการถือครองที่ดินในพื้นที่ป่าสงวนแห่งชาติ จังหวัดนครราชสีมา</t>
  </si>
  <si>
    <t>09012460005003210022</t>
  </si>
  <si>
    <t>สำรวจการถือครองที่ดินในพื้นที่ป่าสงวนแห่งชาติ จังหวัดนราธิวาส</t>
  </si>
  <si>
    <t>09012460005003210055</t>
  </si>
  <si>
    <t>สำรวจการถือครองที่ดินในพื้นที่ป่าสงวนแห่งชาติ จังหวัดลำปาง</t>
  </si>
  <si>
    <t>09012460005003210018</t>
  </si>
  <si>
    <t>สำรวจการถือครองที่ดินในพื้นที่ป่าสงวนแห่งชาติ จังหวัดอุดรธานี</t>
  </si>
  <si>
    <t>09012460005003210019</t>
  </si>
  <si>
    <t>สำรวจการถือครองที่ดินในพื้นที่ป่าสงวนแห่งชาติ จังหวัดอุบลราชธานี</t>
  </si>
  <si>
    <t>09012460005003210021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</si>
  <si>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</si>
  <si>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จังหวัดเชียงใหม่</t>
  </si>
  <si>
    <t>09012460005003210001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</si>
  <si>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จังหวัดเพชรบุรี</t>
  </si>
  <si>
    <t>09012460005003210043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</si>
  <si>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จังหวัดแพร่</t>
  </si>
  <si>
    <t>09012460005003210003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</si>
  <si>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จังหวัดกระบี่</t>
  </si>
  <si>
    <t>09012460005003210044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</si>
  <si>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จังหวัดขอนแก่น</t>
  </si>
  <si>
    <t>09012460005003210039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</si>
  <si>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จังหวัดชลบุรี</t>
  </si>
  <si>
    <t>09012460005003210041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</si>
  <si>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จังหวัดนครศรีธรรมราช</t>
  </si>
  <si>
    <t>09012460005003210011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</si>
  <si>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จังหวัดนราธิวาส</t>
  </si>
  <si>
    <t>09012460005003210045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</si>
  <si>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จังหวัดปราจีนบุรี</t>
  </si>
  <si>
    <t>09012460005003210042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</si>
  <si>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จังหวัดลำปาง</t>
  </si>
  <si>
    <t>09012460005003210002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</si>
  <si>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จังหวัดสงขลา</t>
  </si>
  <si>
    <t>09012460005003210013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</si>
  <si>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จังหวัดสุราษฎร์ธานี</t>
  </si>
  <si>
    <t>09012460005003210009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</si>
  <si>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จังหวัดอุดรธานี</t>
  </si>
  <si>
    <t>09012460005003210007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</si>
  <si>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จังหวัดอุบลราชธานี</t>
  </si>
  <si>
    <t>09012460005003210040</t>
  </si>
  <si>
    <t>สำนักจัดการทรัพยากรป่าไม้ที่ 1 (เชียงใหม่)</t>
  </si>
  <si>
    <t>กิจกรรมหลักบริหารจัดการงานป่าไม้</t>
  </si>
  <si>
    <t>กิจกรรมบริหารจัดการงานวิจัย</t>
  </si>
  <si>
    <t>จัดทำแนวกันไฟ จังหวัดเชียงใหม่</t>
  </si>
  <si>
    <t>09012530001003210001</t>
  </si>
  <si>
    <t>สร้างแหล่งผลิตเมล็ดพันธุ์ไม้จากป่าปลูก จังหวัดเชียงใหม่</t>
  </si>
  <si>
    <t>09012530001003210009</t>
  </si>
  <si>
    <t>เพาะชำกล้าไม้ด้วยถาดระบบรากลอย จังหวัดเชียงใหม่</t>
  </si>
  <si>
    <t>09012530001003210237</t>
  </si>
  <si>
    <t>เพาะชำกล้าไม้ทั่วไป จังหวัดลำพูน</t>
  </si>
  <si>
    <t>09012530001003210084</t>
  </si>
  <si>
    <t>จัดทำกล้าไม้ขนาดใหญ่ จังหวัดเชียงใหม่</t>
  </si>
  <si>
    <t>09012530001003210136</t>
  </si>
  <si>
    <t>จัดทำกล้าไม้ขนาดใหญ่ จังหวัดลำพูน</t>
  </si>
  <si>
    <t>09012530001003210441</t>
  </si>
  <si>
    <t>  - กิจกรรมเพาะชำกล้าไม้เพื่อเพิ่มพื้นที่สีเขียว (งานโครงการพระราชดำริและกิจการพิเศษ)</t>
  </si>
  <si>
    <t>เพาะชำกล้าไม้มีค่า จังหวัดเชียงใหม่</t>
  </si>
  <si>
    <t>09012530001003210196</t>
  </si>
  <si>
    <t>เพาะชำกล้าไม้มีค่า จังหวัดลำพูน</t>
  </si>
  <si>
    <t>09012530001003210198</t>
  </si>
  <si>
    <t>เพาะชำหญ้าแฝก จังหวัดเชียงใหม่</t>
  </si>
  <si>
    <t>09012530001003210175</t>
  </si>
  <si>
    <t>เพาะชำหญ้าแฝก จังหวัดลำพูน</t>
  </si>
  <si>
    <t>09012530001003210177</t>
  </si>
  <si>
    <t>  - กิจกรรมบำรุงรักษาป่า (งานโครงการพัฒนาป่าไม้อันเนื่องมาจากพระราชดำริ)</t>
  </si>
  <si>
    <t>บำรุงป่าใช้สอย จังหวัดเชียงใหม่</t>
  </si>
  <si>
    <t>09012530001003210300</t>
  </si>
  <si>
    <t>บำรุงป่าใช้สอย จังหวัดลำพูน</t>
  </si>
  <si>
    <t>09012530001003210306</t>
  </si>
  <si>
    <t>บำรุงรักษาป่าปีที่ 7-10 จังหวัดเชียงใหม่</t>
  </si>
  <si>
    <t>09012530001003210315</t>
  </si>
  <si>
    <t>  - กิจกรรมบำรุงรักษาป่า (งานบริหารจัดการงานวิจัย)</t>
  </si>
  <si>
    <t>บำรุงรักษาป่าปีที่ 7-10 จังหวัดสงขลา</t>
  </si>
  <si>
    <t>09012530001003210410</t>
  </si>
  <si>
    <t>  - กิจกรรมบำรุงรักษาป่า (งานบำรุงรักษาป่า)</t>
  </si>
  <si>
    <t>09012530001003210243</t>
  </si>
  <si>
    <t>จัดทำแนวกันไฟ จังหวัดลำพูน</t>
  </si>
  <si>
    <t>09012530001003210247</t>
  </si>
  <si>
    <t>บำรุงรักษาป่าปีที่ 7-10 จังหวัดลำพูน</t>
  </si>
  <si>
    <t>09012530001003210321</t>
  </si>
  <si>
    <t>กิจกรรมโครงการพัฒนาป่าไม้อันเนื่องมาจากพระราชดำริ</t>
  </si>
  <si>
    <t>09012530001003210040</t>
  </si>
  <si>
    <t>ปลูกไม้ใช้สอย จังหวัดเชียงใหม่</t>
  </si>
  <si>
    <t>09012530001003210055</t>
  </si>
  <si>
    <t>กิจกรรมหลักป้องกันรักษาป่าและควบคุมไฟป่า</t>
  </si>
  <si>
    <t>กิจกรรมป้องกันไฟป่าและควบคุมหมอกควัน</t>
  </si>
  <si>
    <t>ค่าใช้จ่ายในการสนับสนุนหมู่บ้านป้องกันไฟป่า จังหวัดเชียงใหม่</t>
  </si>
  <si>
    <t>09012460004004100318</t>
  </si>
  <si>
    <t>ค่าใช้จ่ายในการสนับสนุนหมู่บ้านป้องกันไฟป่า จังหวัดลำพูน</t>
  </si>
  <si>
    <t>09012460004004100320</t>
  </si>
  <si>
    <t>09012460004003210134</t>
  </si>
  <si>
    <t>09012460004003210136</t>
  </si>
  <si>
    <t>กิจกรรมหลักฟื้นฟูและดูแลรักษาทรัพยากรธรรมชาติ</t>
  </si>
  <si>
    <t xml:space="preserve"> กิจกรรมจัดการทรัพยากรป่าไม้เพื่อสนับสนุนโครงการหลวง</t>
  </si>
  <si>
    <t>09012460004003210207</t>
  </si>
  <si>
    <t>09012460004003210209</t>
  </si>
  <si>
    <t>กิจกรรมโครงการสร้างป่าสร้างรายได้</t>
  </si>
  <si>
    <t>สร้างป่าสร้างรายได้ จังหวัดเชียงใหม่</t>
  </si>
  <si>
    <t>09012460004003210213</t>
  </si>
  <si>
    <t>สร้างป่าสร้างรายได้ จังหวัดลำพูน</t>
  </si>
  <si>
    <t>09012460004003210219</t>
  </si>
  <si>
    <t>  - กิจกรรมผลิตกล้าไม้ (งานโครงการพระราชดำริและกิจการพิเศษ)</t>
  </si>
  <si>
    <t>09012460004003210002</t>
  </si>
  <si>
    <t>09012460004003210004</t>
  </si>
  <si>
    <t>09012460004003210063</t>
  </si>
  <si>
    <t>09012460004003210065</t>
  </si>
  <si>
    <t>  - กิจกรรมผลิตกล้าไม้ (งานสำนักเศรษฐกิจการป่าไม้)</t>
  </si>
  <si>
    <t>กิจกรรมบริหารจัดการป่าชุมชนเพื่อพัฒนาคุณภาพชีวิต</t>
  </si>
  <si>
    <t>เงินอุดหนุนสำหรับการส่งเสริมการจัดการป่าชุมชน จังหวัดเชียงใหม่</t>
  </si>
  <si>
    <t>09012460004004100283</t>
  </si>
  <si>
    <t>เงินอุดหนุนสำหรับการส่งเสริมการจัดการป่าชุมชน จังหวัดลำพูน</t>
  </si>
  <si>
    <t>09012460004004100286</t>
  </si>
  <si>
    <t>ค่าใช้จ่ายในการสนับสนุนการปลูกไม้โตเร็วแก่เกษตรกร ปีที่ 1 จังหวัดเชียงใหม่</t>
  </si>
  <si>
    <t>09012460004004100019</t>
  </si>
  <si>
    <t>ค่าใช้จ่ายในการสนับสนุนการปลูกไม้โตเร็วแก่เกษตรกร ปีที่ 2 จังหวัดเชียงใหม่</t>
  </si>
  <si>
    <t>09012460004004100127</t>
  </si>
  <si>
    <t>ค่าใช้จ่ายในการสนับสนุนการปลูกไม้โตเร็วแก่เกษตรกร ปีที่ 2 จังหวัดลำพูน</t>
  </si>
  <si>
    <t>09012460004004100129</t>
  </si>
  <si>
    <t>ค่าใช้จ่ายในการสนับสนุนการปลูกไม้โตเร็วแก่เกษตรกร ปีที่ 3 จังหวัดเชียงใหม่</t>
  </si>
  <si>
    <t>09012460004004100210</t>
  </si>
  <si>
    <t>ค่าใช้จ่ายในการสนับสนุนการปลูกไม้โตเร็วแก่เกษตรกร ปีที่ 3 จังหวัดลำพูน</t>
  </si>
  <si>
    <t>09012460004004100212</t>
  </si>
  <si>
    <t>ค่าใช้จ่ายในการสนับสนุนการปลูกไม้เศรษฐกิจ จังหวัดเชียงใหม่</t>
  </si>
  <si>
    <t>09012460004004100147</t>
  </si>
  <si>
    <t>ค่าใช้จ่ายในการสนับสนุนการปลูกไม้รอบตัดฟันยาวแก่เกษตรกร ปีที่ 4 จังหวัดเชียงใหม่</t>
  </si>
  <si>
    <t>09012460004004100060</t>
  </si>
  <si>
    <t>ค่าใช้จ่ายในการสนับสนุนการปลูกไม้รอบตัดฟันยาวแก่เกษตรกร ปีที่ 4 จังหวัดลำพูน</t>
  </si>
  <si>
    <t>09012460004004100063</t>
  </si>
  <si>
    <t>ค่าใช้จ่ายในการสนับสนุนการปลูกไม้รอบตัดฟันยาวแก่เกษตรกร ปีที่ 5 จังหวัดเชียงใหม่</t>
  </si>
  <si>
    <t>09012460004004100061</t>
  </si>
  <si>
    <t>ค่าใช้จ่ายในการสนับสนุนการปลูกไม้รอบตัดฟันยาวแก่เกษตรกร ปีที่ 5 จังหวัดลำพูน</t>
  </si>
  <si>
    <t>09012460004004100068</t>
  </si>
  <si>
    <t>กิจกรรมหลักอนุรักษ์ทรัพยากรธรรมชาติอย่างมีส่วนร่วม</t>
  </si>
  <si>
    <t>กิจกรรมเครือข่ายชุมชนฟื้นฟูป่า</t>
  </si>
  <si>
    <t>เงินอุดหนุนเครือข่ายชุมชนฟื้นฟูป่า จังหวัดเชียงใหม่</t>
  </si>
  <si>
    <t>09012460004004100370</t>
  </si>
  <si>
    <t>เงินอุดหนุนเครือข่ายชุมชนฟื้นฟูป่า จังหวัดลำพูน</t>
  </si>
  <si>
    <t>09012460004004100371</t>
  </si>
  <si>
    <t>กิจกรรมราษฎรอาสาสมัครพิทักษ์ป่า (รสทป.)</t>
  </si>
  <si>
    <t>เงินอุดหนุนเครือข่ายราษฎรอาสาสมัครพิทักษ์ป่า จังหวัดเชียงใหม่</t>
  </si>
  <si>
    <t>09012460004004100385</t>
  </si>
  <si>
    <t>เครือข่าย</t>
  </si>
  <si>
    <t>สำนักจัดการทรัพยากรป่าไม้ที่ 2 (เชียงราย)</t>
  </si>
  <si>
    <t>แผนงานบูรณาการบริหารจัดการทรัพยากรน้ำ</t>
  </si>
  <si>
    <t>โครงการปลูกป่าเพื่อฟื้นฟูระบบนิเวศ</t>
  </si>
  <si>
    <t>กิจกรรมหลักสร้างฝายต้นน้ำในพื้นที่ป่าต้นน้ำ</t>
  </si>
  <si>
    <t>กิจกรรมสร้างฝายต้นน้ำในพื้นที่ป่าต้นน้ำ</t>
  </si>
  <si>
    <t>ฝายต้นน้ำแบบกึ่งถาวร ขนาด 5 เมตร จังหวัดเชียงราย</t>
  </si>
  <si>
    <t>09012510003003210007</t>
  </si>
  <si>
    <t>ฝายต้นน้ำแบบผสมผสาน จังหวัดเชียงราย</t>
  </si>
  <si>
    <t>09012510003003210005</t>
  </si>
  <si>
    <t>ฝายต้นน้ำแบบผสมผสาน จังหวัดพะเยา</t>
  </si>
  <si>
    <t>09012510003003210004</t>
  </si>
  <si>
    <t>จัดทำแนวกันไฟ จังหวัดเชียงราย</t>
  </si>
  <si>
    <t>09012530001003210002</t>
  </si>
  <si>
    <t>จัดทำแนวกันไฟ จังหวัดพะเยา</t>
  </si>
  <si>
    <t>09012530001003210003</t>
  </si>
  <si>
    <t>09012530001003210085</t>
  </si>
  <si>
    <t>เพาะชำกล้าไม้ทั่วไป จังหวัดพะเยา</t>
  </si>
  <si>
    <t>09012530001003210494</t>
  </si>
  <si>
    <t>จัดทำกล้าไม้ขนาดใหญ่ จังหวัดเชียงราย</t>
  </si>
  <si>
    <t>09012530001003210138</t>
  </si>
  <si>
    <t>จัดทำกล้าไม้ขนาดใหญ่ จังหวัดพะเยา</t>
  </si>
  <si>
    <t>09012530001003210139</t>
  </si>
  <si>
    <t>เพาะชำกล้าไม้มีค่า จังหวัดเชียงราย</t>
  </si>
  <si>
    <t>09012530001003210199</t>
  </si>
  <si>
    <t>เพาะชำหญ้าแฝก จังหวัดเชียงราย</t>
  </si>
  <si>
    <t>09012530001003210178</t>
  </si>
  <si>
    <t>  - กิจกรรมเพาะชำกล้าไม้เพื่อเพิ่มพื้นที่สีเขียว (งานบริหารจัดการงานวิจัย)</t>
  </si>
  <si>
    <t>บำรุงป่าใช้สอย จังหวัดเชียงราย</t>
  </si>
  <si>
    <t>09012530001003210307</t>
  </si>
  <si>
    <t>บำรุงแหล่งผลิตเมล็ดพันธุ์ไม้ป่าอายุเกิน 10 ปี จังหวัดเชียงราย</t>
  </si>
  <si>
    <t>09012530001003210303</t>
  </si>
  <si>
    <t>09012530001003210249</t>
  </si>
  <si>
    <t>09012530001003210251</t>
  </si>
  <si>
    <t>บำรุงป่าใช้สอย จังหวัดพะเยา</t>
  </si>
  <si>
    <t>09012530001003210515</t>
  </si>
  <si>
    <t>บำรุงรักษาป่าปีที่ 7-10 จังหวัดเชียงราย</t>
  </si>
  <si>
    <t>09012530001003210324</t>
  </si>
  <si>
    <t>บำรุงรักษาป่าปีที่ 7-10 จังหวัดพะเยา</t>
  </si>
  <si>
    <t>09012530001003210326</t>
  </si>
  <si>
    <t>09012530001003210042</t>
  </si>
  <si>
    <t>ค่าใช้จ่ายในการสนับสนุนหมู่บ้านป้องกันไฟป่า จังหวัดเชียงราย</t>
  </si>
  <si>
    <t>09012460004004100321</t>
  </si>
  <si>
    <t>ค่าใช้จ่ายในการสนับสนุนหมู่บ้านป้องกันไฟป่า จังหวัดพะเยา</t>
  </si>
  <si>
    <t>09012460004004100323</t>
  </si>
  <si>
    <t>09012460004003210137</t>
  </si>
  <si>
    <t>09012460004003210138</t>
  </si>
  <si>
    <t>09012460004003210210</t>
  </si>
  <si>
    <t>09012460004003210211</t>
  </si>
  <si>
    <t>สร้างป่าสร้างรายได้ จังหวัดเชียงราย</t>
  </si>
  <si>
    <t>09012460004003210220</t>
  </si>
  <si>
    <t>สร้างป่าสร้างรายได้ จังหวัดพะเยา</t>
  </si>
  <si>
    <t>09012460004003210221</t>
  </si>
  <si>
    <t>09012460004003210092</t>
  </si>
  <si>
    <t>09012460004003210066</t>
  </si>
  <si>
    <t>เพาะชำหญ้าแฝก จังหวัดพะเยา</t>
  </si>
  <si>
    <t>09012460004003210111</t>
  </si>
  <si>
    <t>เงินอุดหนุนสำหรับการส่งเสริมการจัดการป่าชุมชน จังหวัดเชียงราย</t>
  </si>
  <si>
    <t>09012460004004100262</t>
  </si>
  <si>
    <t>เงินอุดหนุนสำหรับการส่งเสริมการจัดการป่าชุมชน จังหวัดพะเยา</t>
  </si>
  <si>
    <t>09012460004004100287</t>
  </si>
  <si>
    <t>ค่าใช้จ่ายในการสนับสนุนการปลูกไม้โตเร็วแก่เกษตรกร ปีที่ 1 จังหวัดเชียงราย</t>
  </si>
  <si>
    <t>09012460004004100145</t>
  </si>
  <si>
    <t>ค่าใช้จ่ายในการสนับสนุนการปลูกไม้โตเร็วแก่เกษตรกร ปีที่ 1 จังหวัดพะเยา</t>
  </si>
  <si>
    <t>09012460004004100146</t>
  </si>
  <si>
    <t>ค่าใช้จ่ายในการสนับสนุนการปลูกไม้โตเร็วแก่เกษตรกร ปีที่ 2 จังหวัดพะเยา</t>
  </si>
  <si>
    <t>09012460004004100209</t>
  </si>
  <si>
    <t>ค่าใช้จ่ายในการสนับสนุนการปลูกไม้โตเร็วแก่เกษตรกร ปีที่ 3 จังหวัดเชียงราย</t>
  </si>
  <si>
    <t>09012460004004100257</t>
  </si>
  <si>
    <t>ค่าใช้จ่ายในการสนับสนุนการปลูกไม้โตเร็วแก่เกษตรกร ปีที่ 3 จังหวัดพะเยา</t>
  </si>
  <si>
    <t>09012460004004100258</t>
  </si>
  <si>
    <t>ค่าใช้จ่ายในการสนับสนุนการปลูกไม้เศรษฐกิจ จังหวัดเชียงราย</t>
  </si>
  <si>
    <t>09012460004004100150</t>
  </si>
  <si>
    <t>ค่าใช้จ่ายในการสนับสนุนการปลูกไม้เศรษฐกิจ จังหวัดพะเยา</t>
  </si>
  <si>
    <t>09012460004004100152</t>
  </si>
  <si>
    <t>ค่าใช้จ่ายในการสนับสนุนการปลูกไม้รอบตัดฟันยาวแก่เกษตรกร ปีที่ 4 จังหวัดเชียงราย</t>
  </si>
  <si>
    <t>09012460004004100064</t>
  </si>
  <si>
    <t>ค่าใช้จ่ายในการสนับสนุนการปลูกไม้รอบตัดฟันยาวแก่เกษตรกร ปีที่ 4 จังหวัดพะเยา</t>
  </si>
  <si>
    <t>09012460004004100065</t>
  </si>
  <si>
    <t>ค่าใช้จ่ายในการสนับสนุนการปลูกไม้รอบตัดฟันยาวแก่เกษตรกร ปีที่ 5 จังหวัดเชียงราย</t>
  </si>
  <si>
    <t>09012460004004100069</t>
  </si>
  <si>
    <t>ค่าใช้จ่ายในการสนับสนุนการปลูกไม้รอบตัดฟันยาวแก่เกษตรกร ปีที่ 5 จังหวัดพะเยา</t>
  </si>
  <si>
    <t>09012460004004100071</t>
  </si>
  <si>
    <t>เงินอุดหนุนเครือข่ายชุมชนฟื้นฟูป่า จังหวัดเชียงราย</t>
  </si>
  <si>
    <t>09012460004004100374</t>
  </si>
  <si>
    <t>เงินอุดหนุนเครือข่ายชุมชนฟื้นฟูป่า จังหวัดพะเยา</t>
  </si>
  <si>
    <t>09012460004004100368</t>
  </si>
  <si>
    <t>เงินอุดหนุนเครือข่ายราษฎรอาสาสมัครพิทักษ์ป่า จังหวัดเชียงราย</t>
  </si>
  <si>
    <t>09012460004004100388</t>
  </si>
  <si>
    <t>สำนักจัดการทรัพยากรป่าไม้ที่ 3 (ลำปาง)</t>
  </si>
  <si>
    <t>ฝายต้นน้ำแบบกึ่งถาวร ขนาด 5 เมตร จังหวัดลำปาง</t>
  </si>
  <si>
    <t>09012510003003210006</t>
  </si>
  <si>
    <t>ฝายต้นน้ำแบบผสมผสาน จังหวัดลำปาง</t>
  </si>
  <si>
    <t>09012510003003210001</t>
  </si>
  <si>
    <t>ฝายต้นน้ำแบบผสมผสาน จังหวัดอุตรดิตถ์</t>
  </si>
  <si>
    <t>09012510003003210002</t>
  </si>
  <si>
    <t>จัดทำแนวกันไฟ จังหวัดลำปาง</t>
  </si>
  <si>
    <t>09012530001003210004</t>
  </si>
  <si>
    <t>เพาะชำกล้าไม้ทั่วไป จังหวัดอุตรดิตถ์</t>
  </si>
  <si>
    <t>09012530001003210089</t>
  </si>
  <si>
    <t>จัดทำกล้าไม้ขนาดใหญ่ จังหวัดลำปาง</t>
  </si>
  <si>
    <t>09012530001003210140</t>
  </si>
  <si>
    <t>จัดทำกล้าไม้ขนาดใหญ่ จังหวัดอุตรดิตถ์</t>
  </si>
  <si>
    <t>09012530001003210461</t>
  </si>
  <si>
    <t>เพาะชำกล้าไม้มีค่า จังหวัดลำปาง</t>
  </si>
  <si>
    <t>09012530001003210493</t>
  </si>
  <si>
    <t>เพาะชำกล้าไม้มีค่า จังหวัดอุตรดิตถ์</t>
  </si>
  <si>
    <t>09012530001003210527</t>
  </si>
  <si>
    <t>เพาะชำหญ้าแฝก จังหวัดอุตรดิตถ์</t>
  </si>
  <si>
    <t>09012530001003210180</t>
  </si>
  <si>
    <t>  - กิจกรรมเพาะชำกล้าไม้เพื่อเพิ่มพื้นที่สีเขียว (งานพัฒนาและถ่ายทอดองค์ความรู้)</t>
  </si>
  <si>
    <t>เพาะชำกล้าของป่า จังหวัดลำปาง</t>
  </si>
  <si>
    <t>09012530001003210534</t>
  </si>
  <si>
    <t>บำรุงป่าใช้สอย จังหวัดลำปาง</t>
  </si>
  <si>
    <t>09012530001003210518</t>
  </si>
  <si>
    <t>บำรุงป่าใช้สอย จังหวัดอุตรดิตถ์</t>
  </si>
  <si>
    <t>09012530001003210310</t>
  </si>
  <si>
    <t>บำรุงรักษาป่าปีที่ 7-10 จังหวัดอุตรดิตถ์</t>
  </si>
  <si>
    <t>09012530001003210334</t>
  </si>
  <si>
    <t>บำรุงแหล่งผลิตเมล็ดพันธุ์ไม้ป่าอายุเกิน 10 ปี จังหวัดเชียงใหม่</t>
  </si>
  <si>
    <t>09012530001003210293</t>
  </si>
  <si>
    <t>บำรุงแหล่งผลิตเมล็ดพันธุ์ไม้ป่าอายุเกิน 10 ปี จังหวัดลำปาง</t>
  </si>
  <si>
    <t>09012530001003210312</t>
  </si>
  <si>
    <t>09012530001003210254</t>
  </si>
  <si>
    <t>จัดทำแนวกันไฟ จังหวัดอุตรดิตถ์</t>
  </si>
  <si>
    <t>09012530001003210256</t>
  </si>
  <si>
    <t>บำรุงรักษาป่าปีที่ 2-6 จังหวัดอุตรดิตถ์</t>
  </si>
  <si>
    <t>09012530001003210371</t>
  </si>
  <si>
    <t>บำรุงรักษาป่าปีที่ 7-10 จังหวัดลำปาง</t>
  </si>
  <si>
    <t>09012530001003210330</t>
  </si>
  <si>
    <t>09012530001003210045</t>
  </si>
  <si>
    <t>ค่าใช้จ่ายในการสนับสนุนหมู่บ้านป้องกันไฟป่า จังหวัดลำปาง</t>
  </si>
  <si>
    <t>09012460004004100324</t>
  </si>
  <si>
    <t>ค่าใช้จ่ายในการสนับสนุนหมู่บ้านป้องกันไฟป่า จังหวัดอุตรดิตถ์</t>
  </si>
  <si>
    <t>09012460004004100329</t>
  </si>
  <si>
    <t>09012460004003210140</t>
  </si>
  <si>
    <t>09012460004003210142</t>
  </si>
  <si>
    <t>สร้างป่าสร้างรายได้ จังหวัดลำปาง</t>
  </si>
  <si>
    <t>09012460004003210218</t>
  </si>
  <si>
    <t>สร้างป่าสร้างรายได้ จังหวัดอุตรดิตถ์</t>
  </si>
  <si>
    <t>09012460004003210223</t>
  </si>
  <si>
    <t>เพาะชำหญ้าแฝก จังหวัดลำปาง</t>
  </si>
  <si>
    <t>09012460004003210109</t>
  </si>
  <si>
    <t>09012460004003210068</t>
  </si>
  <si>
    <t>09012460004003210007</t>
  </si>
  <si>
    <t>09012460004003210009</t>
  </si>
  <si>
    <t>09012460004003210056</t>
  </si>
  <si>
    <t>เงินอุดหนุนสำหรับการส่งเสริมการจัดการป่าชุมชน จังหวัดลำปาง</t>
  </si>
  <si>
    <t>09012460004004100263</t>
  </si>
  <si>
    <t>เงินอุดหนุนสำหรับการส่งเสริมการจัดการป่าชุมชน จังหวัดอุตรดิตถ์</t>
  </si>
  <si>
    <t>09012460004004100288</t>
  </si>
  <si>
    <t>ค่าใช้จ่ายในการสนับสนุนการปลูกไม้โตเร็วแก่เกษตรกร ปีที่ 1 จังหวัดลำปาง</t>
  </si>
  <si>
    <t>09012460004004100021</t>
  </si>
  <si>
    <t>ค่าใช้จ่ายในการสนับสนุนการปลูกไม้โตเร็วแก่เกษตรกร ปีที่ 1 จังหวัดอุตรดิตถ์</t>
  </si>
  <si>
    <t>09012460004004100023</t>
  </si>
  <si>
    <t>ค่าใช้จ่ายในการสนับสนุนการปลูกไม้โตเร็วแก่เกษตรกร ปีที่ 2 จังหวัดลำปาง</t>
  </si>
  <si>
    <t>09012460004004100128</t>
  </si>
  <si>
    <t>ค่าใช้จ่ายในการสนับสนุนการปลูกไม้โตเร็วแก่เกษตรกร ปีที่ 2 จังหวัดอุตรดิตถ์</t>
  </si>
  <si>
    <t>09012460004004100235</t>
  </si>
  <si>
    <t>ค่าใช้จ่ายในการสนับสนุนการปลูกไม้โตเร็วแก่เกษตรกร ปีที่ 3 จังหวัดลำปาง</t>
  </si>
  <si>
    <t>09012460004004100211</t>
  </si>
  <si>
    <t>ค่าใช้จ่ายในการสนับสนุนการปลูกไม้เศรษฐกิจ จังหวัดลำปาง</t>
  </si>
  <si>
    <t>09012460004004100149</t>
  </si>
  <si>
    <t>ค่าใช้จ่ายในการสนับสนุนการปลูกไม้เศรษฐกิจ จังหวัดอุตรดิตถ์</t>
  </si>
  <si>
    <t>09012460004004100156</t>
  </si>
  <si>
    <t>ค่าใช้จ่ายในการสนับสนุนการปลูกไม้รอบตัดฟันยาวแก่เกษตรกร ปีที่ 4 จังหวัดลำปาง</t>
  </si>
  <si>
    <t>09012460004004100062</t>
  </si>
  <si>
    <t>ค่าใช้จ่ายในการสนับสนุนการปลูกไม้รอบตัดฟันยาวแก่เกษตรกร ปีที่ 4 จังหวัดอุตรดิตถ์</t>
  </si>
  <si>
    <t>09012460004004100033</t>
  </si>
  <si>
    <t>ค่าใช้จ่ายในการสนับสนุนการปลูกไม้รอบตัดฟันยาวแก่เกษตรกร ปีที่ 5 จังหวัดลำปาง</t>
  </si>
  <si>
    <t>09012460004004100067</t>
  </si>
  <si>
    <t>ค่าใช้จ่ายในการสนับสนุนการปลูกไม้รอบตัดฟันยาวแก่เกษตรกร ปีที่ 5 จังหวัดอุตรดิตถ์</t>
  </si>
  <si>
    <t>09012460004004100076</t>
  </si>
  <si>
    <t>เงินอุดหนุนเครือข่ายชุมชนฟื้นฟูป่า จังหวัดลำปาง</t>
  </si>
  <si>
    <t>09012460004004100375</t>
  </si>
  <si>
    <t>เงินอุดหนุนเครือข่ายชุมชนฟื้นฟูป่า จังหวัดอุตรดิตถ์</t>
  </si>
  <si>
    <t>09012460004004100365</t>
  </si>
  <si>
    <t>เงินอุดหนุนเครือข่ายราษฎรอาสาสมัครพิทักษ์ป่า จังหวัดลำปาง</t>
  </si>
  <si>
    <t>09012460004004100387</t>
  </si>
  <si>
    <t>สำนักจัดการทรัพยากรป่าไม้ที่ 4 (ตาก)</t>
  </si>
  <si>
    <t>จัดทำแนวกันไฟ จังหวัดกำแพงเพชร</t>
  </si>
  <si>
    <t>09012530001003210008</t>
  </si>
  <si>
    <t>จัดทำแนวกันไฟ จังหวัดตาก</t>
  </si>
  <si>
    <t>09012530001003210006</t>
  </si>
  <si>
    <t>สร้างแหล่งผลิตเมล็ดพันธุ์ไม้จากป่าปลูก จังหวัดกำแพงเพชร</t>
  </si>
  <si>
    <t>09012530001003210011</t>
  </si>
  <si>
    <t>เพาะชำกล้าไม้ทั่วไป จังหวัดกำแพงเพชร</t>
  </si>
  <si>
    <t>09012530001003210496</t>
  </si>
  <si>
    <t>เพาะชำกล้าไม้ทั่วไป จังหวัดตาก</t>
  </si>
  <si>
    <t>09012530001003210090</t>
  </si>
  <si>
    <t>เพาะชำกล้าไม้ทั่วไป จังหวัดสุโขทัย</t>
  </si>
  <si>
    <t>09012530001003210495</t>
  </si>
  <si>
    <t>จัดทำกล้าไม้ขนาดใหญ่ จังหวัดกำแพงเพชร</t>
  </si>
  <si>
    <t>09012530001003210463</t>
  </si>
  <si>
    <t>จัดทำกล้าไม้ขนาดใหญ่ จังหวัดตาก</t>
  </si>
  <si>
    <t>09012530001003210142</t>
  </si>
  <si>
    <t>จัดทำกล้าไม้ขนาดใหญ่ จังหวัดสุโขทัย</t>
  </si>
  <si>
    <t>09012530001003210462</t>
  </si>
  <si>
    <t>เพาะชำกล้าไม้มีค่า จังหวัดตาก</t>
  </si>
  <si>
    <t>09012530001003210202</t>
  </si>
  <si>
    <t>เพาะชำหญ้าแฝก จังหวัดตาก</t>
  </si>
  <si>
    <t>09012530001003210510</t>
  </si>
  <si>
    <t>เพาะชำกล้าของป่า จังหวัดสุโขทัย</t>
  </si>
  <si>
    <t>09012530001003210536</t>
  </si>
  <si>
    <t>บำรุงป่าใช้สอย จังหวัดตาก</t>
  </si>
  <si>
    <t>09012530001003210311</t>
  </si>
  <si>
    <t>บำรุงรักษาป่าปีที่ 7-10 จังหวัดตาก</t>
  </si>
  <si>
    <t>09012530001003210337</t>
  </si>
  <si>
    <t>บำรุงแหล่งผลิตเมล็ดพันธุ์ไม้ป่าอายุเกิน 10 ปี จังหวัดกำแพงเพชร</t>
  </si>
  <si>
    <t>09012530001003210327</t>
  </si>
  <si>
    <t>บำรุงแหล่งผลิตเมล็ดพันธุ์ไม้ป่าอายุเกิน 10 ปี จังหวัดตาก</t>
  </si>
  <si>
    <t>09012530001003210320</t>
  </si>
  <si>
    <t>บำรุงรักษาป่าปีที่ 7-10 จังหวัดกระบี่</t>
  </si>
  <si>
    <t>09012530001003210456</t>
  </si>
  <si>
    <t>09012530001003210263</t>
  </si>
  <si>
    <t>09012530001003210258</t>
  </si>
  <si>
    <t>จัดทำแนวกันไฟ จังหวัดสุโขทัย</t>
  </si>
  <si>
    <t>09012530001003210262</t>
  </si>
  <si>
    <t>บำรุงป่าใช้สอย จังหวัดสุโขทัย</t>
  </si>
  <si>
    <t>09012530001003210516</t>
  </si>
  <si>
    <t>บำรุงรักษาป่าปีที่ 2-6 จังหวัดตาก</t>
  </si>
  <si>
    <t>09012530001003210373</t>
  </si>
  <si>
    <t>บำรุงรักษาป่าปีที่ 2-6 จังหวัดสุโขทัย</t>
  </si>
  <si>
    <t>09012530001003210379</t>
  </si>
  <si>
    <t>บำรุงรักษาป่าปีที่ 7-10 จังหวัดกำแพงเพชร</t>
  </si>
  <si>
    <t>09012530001003210345</t>
  </si>
  <si>
    <t>บำรุงรักษาป่าปีที่ 7-10 จังหวัดสุโขทัย</t>
  </si>
  <si>
    <t>09012530001003210342</t>
  </si>
  <si>
    <t>09012530001003210046</t>
  </si>
  <si>
    <t>ปลูกไม้ใช้สอย จังหวัดตาก</t>
  </si>
  <si>
    <t>09012530001003210075</t>
  </si>
  <si>
    <t>ค่าใช้จ่ายในการสนับสนุนหมู่บ้านป้องกันไฟป่า จังหวัดกำแพงเพชร</t>
  </si>
  <si>
    <t>09012460004004100328</t>
  </si>
  <si>
    <t>ค่าใช้จ่ายในการสนับสนุนหมู่บ้านป้องกันไฟป่า จังหวัดตาก</t>
  </si>
  <si>
    <t>09012460004004100326</t>
  </si>
  <si>
    <t>ค่าใช้จ่ายในการสนับสนุนหมู่บ้านป้องกันไฟป่า จังหวัดสุโขทัย</t>
  </si>
  <si>
    <t>09012460004004100327</t>
  </si>
  <si>
    <t>09012460004003210146</t>
  </si>
  <si>
    <t>09012460004003210143</t>
  </si>
  <si>
    <t>09012460004003210145</t>
  </si>
  <si>
    <t>09012460004003210212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</si>
  <si>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อำเภอแม่สอด จังหวัดตาก</t>
  </si>
  <si>
    <t>สร้างป่าสร้างรายได้ จังหวัดกำแพงเพชร</t>
  </si>
  <si>
    <t>09012460004003210225</t>
  </si>
  <si>
    <t>สร้างป่าสร้างรายได้ จังหวัดตาก</t>
  </si>
  <si>
    <t>09012460004003210216</t>
  </si>
  <si>
    <t>สร้างป่าสร้างรายได้ จังหวัดสุโขทัย</t>
  </si>
  <si>
    <t>09012460004003210224</t>
  </si>
  <si>
    <t>09012460004003210010</t>
  </si>
  <si>
    <t>09012460004003210084</t>
  </si>
  <si>
    <t>09012460004003210108</t>
  </si>
  <si>
    <t>09012460004003210094</t>
  </si>
  <si>
    <t>09012460004003210093</t>
  </si>
  <si>
    <t>เงินอุดหนุนสำหรับการส่งเสริมการจัดการป่าชุมชน จังหวัดตาก</t>
  </si>
  <si>
    <t>09012460004004100264</t>
  </si>
  <si>
    <t>เงินอุดหนุนสำหรับการส่งเสริมการจัดการป่าชุมชน จังหวัดสุโขทัย</t>
  </si>
  <si>
    <t>09012460004004100289</t>
  </si>
  <si>
    <t>ค่าใช้จ่ายในการสนับสนุนการปลูกไม้โตเร็วแก่เกษตรกร ปีที่ 1 จังหวัดกำแพงเพชร</t>
  </si>
  <si>
    <t>09012460004004100026</t>
  </si>
  <si>
    <t>ค่าใช้จ่ายในการสนับสนุนการปลูกไม้โตเร็วแก่เกษตรกร ปีที่ 1 จังหวัดตาก</t>
  </si>
  <si>
    <t>09012460004004100024</t>
  </si>
  <si>
    <t>ค่าใช้จ่ายในการสนับสนุนการปลูกไม้โตเร็วแก่เกษตรกร ปีที่ 2 จังหวัดกำแพงเพชร</t>
  </si>
  <si>
    <t>09012460004004100236</t>
  </si>
  <si>
    <t>ค่าใช้จ่ายในการสนับสนุนการปลูกไม้โตเร็วแก่เกษตรกร ปีที่ 2 จังหวัดตาก</t>
  </si>
  <si>
    <t>09012460004004100231</t>
  </si>
  <si>
    <t>ค่าใช้จ่ายในการสนับสนุนการปลูกไม้โตเร็วแก่เกษตรกร ปีที่ 2 จังหวัดสุโขทัย</t>
  </si>
  <si>
    <t>09012460004004100233</t>
  </si>
  <si>
    <t>ค่าใช้จ่ายในการสนับสนุนการปลูกไม้เศรษฐกิจ จังหวัดกำแพงเพชร</t>
  </si>
  <si>
    <t>09012460004004100192</t>
  </si>
  <si>
    <t>ค่าใช้จ่ายในการสนับสนุนการปลูกไม้เศรษฐกิจ จังหวัดตาก</t>
  </si>
  <si>
    <t>09012460004004100154</t>
  </si>
  <si>
    <t>ค่าใช้จ่ายในการสนับสนุนการปลูกไม้เศรษฐกิจ จังหวัดสุโขทัย</t>
  </si>
  <si>
    <t>09012460004004100155</t>
  </si>
  <si>
    <t>ค่าใช้จ่ายในการสนับสนุนการปลูกไม้รอบตัดฟันยาวแก่เกษตรกร ปีที่ 4 จังหวัดกำแพงเพชร</t>
  </si>
  <si>
    <t>09012460004004100035</t>
  </si>
  <si>
    <t>ค่าใช้จ่ายในการสนับสนุนการปลูกไม้รอบตัดฟันยาวแก่เกษตรกร ปีที่ 4 จังหวัดตาก</t>
  </si>
  <si>
    <t>09012460004004100214</t>
  </si>
  <si>
    <t>ค่าใช้จ่ายในการสนับสนุนการปลูกไม้รอบตัดฟันยาวแก่เกษตรกร ปีที่ 4 จังหวัดสุโขทัย</t>
  </si>
  <si>
    <t>09012460004004100034</t>
  </si>
  <si>
    <t>ค่าใช้จ่ายในการสนับสนุนการปลูกไม้รอบตัดฟันยาวแก่เกษตรกร ปีที่ 5 จังหวัดกำแพงเพชร</t>
  </si>
  <si>
    <t>09012460004004100077</t>
  </si>
  <si>
    <t>ค่าใช้จ่ายในการสนับสนุนการปลูกไม้รอบตัดฟันยาวแก่เกษตรกร ปีที่ 5 จังหวัดตาก</t>
  </si>
  <si>
    <t>09012460004004100074</t>
  </si>
  <si>
    <t>ค่าใช้จ่ายในการสนับสนุนการปลูกไม้รอบตัดฟันยาวแก่เกษตรกร ปีที่ 5 จังหวัดสุโขทัย</t>
  </si>
  <si>
    <t>09012460004004100075</t>
  </si>
  <si>
    <t>เงินอุดหนุนเครือข่ายชุมชนฟื้นฟูป่า จังหวัดกำแพงเพชร</t>
  </si>
  <si>
    <t>09012460004004100373</t>
  </si>
  <si>
    <t>เงินอุดหนุนเครือข่ายชุมชนฟื้นฟูป่า จังหวัดสุโขทัย</t>
  </si>
  <si>
    <t>09012460004004100366</t>
  </si>
  <si>
    <t>เงินอุดหนุนเครือข่ายราษฎรอาสาสมัครพิทักษ์ป่า จังหวัดตาก</t>
  </si>
  <si>
    <t>09012460004004100390</t>
  </si>
  <si>
    <t>สำนักจัดการทรัพยากรป่าไม้ที่ 5 (สระบุรี)</t>
  </si>
  <si>
    <t>จัดทำแนวกันไฟ จังหวัดสระบุรี</t>
  </si>
  <si>
    <t>09012530001003210012</t>
  </si>
  <si>
    <t>เพาะชำกล้าไม้ด้วยถาดระบบรากลอย จังหวัดปทุมธานี</t>
  </si>
  <si>
    <t>09012530001003210532</t>
  </si>
  <si>
    <t>เพาะชำกล้าไม้ทั่วไป จังหวัดชัยนาท</t>
  </si>
  <si>
    <t>09012530001003210500</t>
  </si>
  <si>
    <t>เพาะชำกล้าไม้ทั่วไป จังหวัดนนทบุรี</t>
  </si>
  <si>
    <t>09012530001003210117</t>
  </si>
  <si>
    <t>เพาะชำกล้าไม้ทั่วไป จังหวัดปทุมธานี</t>
  </si>
  <si>
    <t>09012530001003210115</t>
  </si>
  <si>
    <t>เพาะชำกล้าไม้ทั่วไป จังหวัดพระนครศรีอยุธยา</t>
  </si>
  <si>
    <t>09012530001003210116</t>
  </si>
  <si>
    <t>เพาะชำกล้าไม้ทั่วไป จังหวัดลพบุรี</t>
  </si>
  <si>
    <t>09012530001003210095</t>
  </si>
  <si>
    <t>เพาะชำกล้าไม้ทั่วไป จังหวัดสิงห์บุรี</t>
  </si>
  <si>
    <t>09012530001003210499</t>
  </si>
  <si>
    <t>เพาะชำกล้าไม้ทั่วไป จังหวัดอ่างทอง</t>
  </si>
  <si>
    <t>09012530001003210094</t>
  </si>
  <si>
    <t>จัดทำกล้าไม้ขนาดใหญ่ จังหวัดชัยนาท</t>
  </si>
  <si>
    <t>09012530001003210468</t>
  </si>
  <si>
    <t>จัดทำกล้าไม้ขนาดใหญ่ จังหวัดนนทบุรี</t>
  </si>
  <si>
    <t>09012530001003210161</t>
  </si>
  <si>
    <t>จัดทำกล้าไม้ขนาดใหญ่ จังหวัดปทุมธานี</t>
  </si>
  <si>
    <t>09012530001003210159</t>
  </si>
  <si>
    <t>จัดทำกล้าไม้ขนาดใหญ่ จังหวัดพระนครศรีอยุธยา</t>
  </si>
  <si>
    <t>09012530001003210160</t>
  </si>
  <si>
    <t>จัดทำกล้าไม้ขนาดใหญ่ จังหวัดลพบุรี</t>
  </si>
  <si>
    <t>09012530001003210469</t>
  </si>
  <si>
    <t>จัดทำกล้าไม้ขนาดใหญ่ จังหวัดสระบุรี</t>
  </si>
  <si>
    <t>09012530001003210144</t>
  </si>
  <si>
    <t>จัดทำกล้าไม้ขนาดใหญ่ จังหวัดสิงห์บุรี</t>
  </si>
  <si>
    <t>09012530001003210467</t>
  </si>
  <si>
    <t>จัดทำกล้าไม้ขนาดใหญ่ จังหวัดอ่างทอง</t>
  </si>
  <si>
    <t>09012530001003210466</t>
  </si>
  <si>
    <t>เพาะชำกล้าไม้มีค่า จังหวัดพระนครศรีอยุธยา</t>
  </si>
  <si>
    <t>09012530001003210218</t>
  </si>
  <si>
    <t>เพาะชำกล้าไม้มีค่า จังหวัดลพบุรี</t>
  </si>
  <si>
    <t>09012530001003210205</t>
  </si>
  <si>
    <t>เพาะชำกล้าไม้มีค่า จังหวัดอ่างทอง</t>
  </si>
  <si>
    <t>09012530001003210204</t>
  </si>
  <si>
    <t>เพาะชำหญ้าแฝก จังหวัดพระนครศรีอยุธยา</t>
  </si>
  <si>
    <t>09012530001003210190</t>
  </si>
  <si>
    <t>เพาะชำหญ้าแฝก จังหวัดลพบุรี</t>
  </si>
  <si>
    <t>09012530001003210182</t>
  </si>
  <si>
    <t>บำรุงป่าใช้สอย จังหวัดลพบุรี</t>
  </si>
  <si>
    <t>09012530001003210317</t>
  </si>
  <si>
    <t>บำรุงแหล่งผลิตเมล็ดพันธุ์ไม้ป่าอายุเกิน 10 ปี จังหวัดสระบุรี</t>
  </si>
  <si>
    <t>09012530001003210329</t>
  </si>
  <si>
    <t>ค่าใช้จ่ายในการสนับสนุนหมู่บ้านป้องกันไฟป่า จังหวัดสระบุรี</t>
  </si>
  <si>
    <t>09012460004004100358</t>
  </si>
  <si>
    <t>จัดทำแนวกันไฟ จังหวัดลพบุรี</t>
  </si>
  <si>
    <t>09012460004003210150</t>
  </si>
  <si>
    <t>09012460004003210151</t>
  </si>
  <si>
    <t>09012460004003210079</t>
  </si>
  <si>
    <t>09012460004003210071</t>
  </si>
  <si>
    <t>เพาะชำหญ้าแฝก จังหวัดอ่างทอง</t>
  </si>
  <si>
    <t>09012460004003210070</t>
  </si>
  <si>
    <t>09012460004003210098</t>
  </si>
  <si>
    <t>09012460004003210037</t>
  </si>
  <si>
    <t>09012460004003210035</t>
  </si>
  <si>
    <t>09012460004003210036</t>
  </si>
  <si>
    <t>09012460004003210015</t>
  </si>
  <si>
    <t>09012460004003210016</t>
  </si>
  <si>
    <t>09012460004003210097</t>
  </si>
  <si>
    <t>09012460004003210014</t>
  </si>
  <si>
    <t>เงินอุดหนุนสำหรับการส่งเสริมการจัดการป่าชุมชน จังหวัดชัยนาท</t>
  </si>
  <si>
    <t>09012460004004100299</t>
  </si>
  <si>
    <t>เงินอุดหนุนสำหรับการส่งเสริมการจัดการป่าชุมชน จังหวัดลพบุรี</t>
  </si>
  <si>
    <t>09012460004004100300</t>
  </si>
  <si>
    <t>เงินอุดหนุนสำหรับการส่งเสริมการจัดการป่าชุมชน จังหวัดสิงห์บุรี</t>
  </si>
  <si>
    <t>09012460004004100298</t>
  </si>
  <si>
    <t>ค่าใช้จ่ายในการสนับสนุนการปลูกไม้โตเร็วแก่เกษตรกร ปีที่ 1 จังหวัดชัยนาท</t>
  </si>
  <si>
    <t>09012460004004100227</t>
  </si>
  <si>
    <t>ค่าใช้จ่ายในการสนับสนุนการปลูกไม้โตเร็วแก่เกษตรกร ปีที่ 1 จังหวัดลพบุรี</t>
  </si>
  <si>
    <t>09012460004004100228</t>
  </si>
  <si>
    <t>ค่าใช้จ่ายในการสนับสนุนการปลูกไม้โตเร็วแก่เกษตรกร ปีที่ 1 จังหวัดสระบุรี</t>
  </si>
  <si>
    <t>09012460004004100208</t>
  </si>
  <si>
    <t>ค่าใช้จ่ายในการสนับสนุนการปลูกไม้โตเร็วแก่เกษตรกร ปีที่ 2 จังหวัดสระบุรี</t>
  </si>
  <si>
    <t>09012460004004100251</t>
  </si>
  <si>
    <t>ค่าใช้จ่ายในการสนับสนุนการปลูกไม้รอบตัดฟันยาวแก่เกษตรกร ปีที่ 4 จังหวัดชัยนาท</t>
  </si>
  <si>
    <t>09012460004004100104</t>
  </si>
  <si>
    <t>ค่าใช้จ่ายในการสนับสนุนการปลูกไม้รอบตัดฟันยาวแก่เกษตรกร ปีที่ 4 จังหวัดปทุมธานี</t>
  </si>
  <si>
    <t>09012460004004100220</t>
  </si>
  <si>
    <t>ค่าใช้จ่ายในการสนับสนุนการปลูกไม้รอบตัดฟันยาวแก่เกษตรกร ปีที่ 4 จังหวัดลพบุรี</t>
  </si>
  <si>
    <t>09012460004004100103</t>
  </si>
  <si>
    <t>ค่าใช้จ่ายในการสนับสนุนการปลูกไม้รอบตัดฟันยาวแก่เกษตรกร ปีที่ 4 จังหวัดสระบุรี</t>
  </si>
  <si>
    <t>09012460004004100101</t>
  </si>
  <si>
    <t>ค่าใช้จ่ายในการสนับสนุนการปลูกไม้รอบตัดฟันยาวแก่เกษตรกร ปีที่ 4 จังหวัดสิงห์บุรี</t>
  </si>
  <si>
    <t>09012460004004100219</t>
  </si>
  <si>
    <t>ค่าใช้จ่ายในการสนับสนุนการปลูกไม้รอบตัดฟันยาวแก่เกษตรกร ปีที่ 4 จังหวัดอ่างทอง</t>
  </si>
  <si>
    <t>09012460004004100108</t>
  </si>
  <si>
    <t>ค่าใช้จ่ายในการสนับสนุนการปลูกไม้รอบตัดฟันยาวแก่เกษตรกร ปีที่ 5 จังหวัดชัยนาท</t>
  </si>
  <si>
    <t>09012460004004100216</t>
  </si>
  <si>
    <t>ค่าใช้จ่ายในการสนับสนุนการปลูกไม้รอบตัดฟันยาวแก่เกษตรกร ปีที่ 5 จังหวัดลพบุรี</t>
  </si>
  <si>
    <t>09012460004004100215</t>
  </si>
  <si>
    <t>ค่าใช้จ่ายในการสนับสนุนการปลูกไม้รอบตัดฟันยาวแก่เกษตรกร ปีที่ 5 จังหวัดสระบุรี</t>
  </si>
  <si>
    <t>09012460004004100124</t>
  </si>
  <si>
    <t>ค่าใช้จ่ายในการสนับสนุนการปลูกไม้รอบตัดฟันยาวแก่เกษตรกร ปีที่ 5 จังหวัดอ่างทอง</t>
  </si>
  <si>
    <t>09012460004004100217</t>
  </si>
  <si>
    <t>เงินอุดหนุนเครือข่ายราษฎรอาสาสมัครพิทักษ์ป่า จังหวัดสระบุรี</t>
  </si>
  <si>
    <t>09012460004004100400</t>
  </si>
  <si>
    <t>สำนักจัดการทรัพยากรป่าไม้ที่ 6 (อุดรธานี)</t>
  </si>
  <si>
    <t>เพาะชำกล้าไม้ด้วยถาดระบบรากลอย จังหวัดอุดรธานี</t>
  </si>
  <si>
    <t>09012530001003210240</t>
  </si>
  <si>
    <t>09012530001003210099</t>
  </si>
  <si>
    <t>09012530001003210446</t>
  </si>
  <si>
    <t>เพาะชำกล้าไม้ทั่วไป จังหวัดหนองบัวลำภู</t>
  </si>
  <si>
    <t>09012530001003210447</t>
  </si>
  <si>
    <t>เพาะชำกล้าไม้ทั่วไป จังหวัดอุดรธานี</t>
  </si>
  <si>
    <t>09012530001003210097</t>
  </si>
  <si>
    <t>จัดทำกล้าไม้ขนาดใหญ่ จังหวัดเลย</t>
  </si>
  <si>
    <t>09012530001003210470</t>
  </si>
  <si>
    <t>จัดทำกล้าไม้ขนาดใหญ่ จังหวัดบึงกาฬ</t>
  </si>
  <si>
    <t>09012530001003210472</t>
  </si>
  <si>
    <t>จัดทำกล้าไม้ขนาดใหญ่ จังหวัดหนองคาย</t>
  </si>
  <si>
    <t>09012530001003210471</t>
  </si>
  <si>
    <t>จัดทำกล้าไม้ขนาดใหญ่ จังหวัดหนองบัวลำภู</t>
  </si>
  <si>
    <t>09012530001003210473</t>
  </si>
  <si>
    <t>จัดทำกล้าไม้ขนาดใหญ่ จังหวัดอุดรธานี</t>
  </si>
  <si>
    <t>09012530001003210145</t>
  </si>
  <si>
    <t>เพาะชำกล้าไม้มีค่า จังหวัดเลย</t>
  </si>
  <si>
    <t>09012530001003210206</t>
  </si>
  <si>
    <t>เพาะชำกล้าไม้มีค่า จังหวัดบึงกาฬ</t>
  </si>
  <si>
    <t>09012530001003210207</t>
  </si>
  <si>
    <t>เพาะชำกล้าไม้มีค่า จังหวัดอุดรธานี</t>
  </si>
  <si>
    <t>09012530001003210529</t>
  </si>
  <si>
    <t>เพาะชำหญ้าแฝก จังหวัดเลย</t>
  </si>
  <si>
    <t>09012530001003210183</t>
  </si>
  <si>
    <t>เพาะชำหญ้าแฝก จังหวัดบึงกาฬ</t>
  </si>
  <si>
    <t>09012530001003210524</t>
  </si>
  <si>
    <t>บำรุงป่าใช้สอย จังหวัดเลย</t>
  </si>
  <si>
    <t>09012530001003210451</t>
  </si>
  <si>
    <t>บำรุงป่าใช้สอย จังหวัดบึงกาฬ</t>
  </si>
  <si>
    <t>09012530001003210319</t>
  </si>
  <si>
    <t>บำรุงป่าใช้สอย จังหวัดอุดรธานี</t>
  </si>
  <si>
    <t>09012530001003210542</t>
  </si>
  <si>
    <t>จัดทำแนวกันไฟ จังหวัดเลย</t>
  </si>
  <si>
    <t>09012530001003210268</t>
  </si>
  <si>
    <t>จัดทำแนวกันไฟ จังหวัดบึงกาฬ</t>
  </si>
  <si>
    <t>09012530001003210269</t>
  </si>
  <si>
    <t>จัดทำแนวกันไฟ จังหวัดอุดรธานี</t>
  </si>
  <si>
    <t>09012530001003210267</t>
  </si>
  <si>
    <t>บำรุงรักษาป่าปีที่ 2-6 จังหวัดอุดรธานี</t>
  </si>
  <si>
    <t>09012530001003210396</t>
  </si>
  <si>
    <t>บำรุงรักษาป่าปีที่ 7-10 จังหวัดเลย</t>
  </si>
  <si>
    <t>09012530001003210356</t>
  </si>
  <si>
    <t>บำรุงรักษาป่าปีที่ 7-10 จังหวัดบึงกาฬ</t>
  </si>
  <si>
    <t>09012530001003210361</t>
  </si>
  <si>
    <t>บำรุงรักษาป่าปีที่ 7-10 จังหวัดอุดรธานี</t>
  </si>
  <si>
    <t>09012530001003210354</t>
  </si>
  <si>
    <t>09012530001003210051</t>
  </si>
  <si>
    <t>09012530001003210048</t>
  </si>
  <si>
    <t>ค่าใช้จ่ายในการสนับสนุนหมู่บ้านป้องกันไฟป่า จังหวัดเลย</t>
  </si>
  <si>
    <t>09012460004004100335</t>
  </si>
  <si>
    <t>ค่าใช้จ่ายในการสนับสนุนหมู่บ้านป้องกันไฟป่า จังหวัดหนองบัวลำภู</t>
  </si>
  <si>
    <t>09012460004004100357</t>
  </si>
  <si>
    <t>ค่าใช้จ่ายในการสนับสนุนหมู่บ้านป้องกันไฟป่า จังหวัดอุดรธานี</t>
  </si>
  <si>
    <t>09012460004004100333</t>
  </si>
  <si>
    <t>09012460004003210153</t>
  </si>
  <si>
    <t>จัดทำแนวกันไฟ จังหวัดหนองบัวลำภู</t>
  </si>
  <si>
    <t>09012460004003210179</t>
  </si>
  <si>
    <t>09012460004003210152</t>
  </si>
  <si>
    <t>สร้างป่าสร้างรายได้ จังหวัดเลย</t>
  </si>
  <si>
    <t>09012460004003210217</t>
  </si>
  <si>
    <t>09012460004003210072</t>
  </si>
  <si>
    <t>09012460004003210123</t>
  </si>
  <si>
    <t>09012460004003210087</t>
  </si>
  <si>
    <t>09012460004003210017</t>
  </si>
  <si>
    <t>เงินอุดหนุนสำหรับการส่งเสริมการจัดการป่าชุมชน จังหวัดบึงกาฬ</t>
  </si>
  <si>
    <t>09012460004004100315</t>
  </si>
  <si>
    <t>เงินอุดหนุนสำหรับการส่งเสริมการจัดการป่าชุมชน จังหวัดหนองคาย</t>
  </si>
  <si>
    <t>09012460004004100304</t>
  </si>
  <si>
    <t>เงินอุดหนุนสำหรับการส่งเสริมการจัดการป่าชุมชน จังหวัดหนองบัวลำภู</t>
  </si>
  <si>
    <t>09012460004004100305</t>
  </si>
  <si>
    <t>เงินอุดหนุนสำหรับการส่งเสริมการจัดการป่าชุมชน จังหวัดอุดรธานี</t>
  </si>
  <si>
    <t>09012460004004100265</t>
  </si>
  <si>
    <t>ค่าใช้จ่ายในการสนับสนุนการปลูกไม้โตเร็วแก่เกษตรกร ปีที่ 1 จังหวัดเลย</t>
  </si>
  <si>
    <t>09012460004004100013</t>
  </si>
  <si>
    <t>ค่าใช้จ่ายในการสนับสนุนการปลูกไม้โตเร็วแก่เกษตรกร ปีที่ 1 จังหวัดบึงกาฬ</t>
  </si>
  <si>
    <t>09012460004004100199</t>
  </si>
  <si>
    <t>ค่าใช้จ่ายในการสนับสนุนการปลูกไม้โตเร็วแก่เกษตรกร ปีที่ 1 จังหวัดหนองคาย</t>
  </si>
  <si>
    <t>09012460004004100197</t>
  </si>
  <si>
    <t>ค่าใช้จ่ายในการสนับสนุนการปลูกไม้โตเร็วแก่เกษตรกร ปีที่ 1 จังหวัดหนองบัวลำภู</t>
  </si>
  <si>
    <t>09012460004004100198</t>
  </si>
  <si>
    <t>ค่าใช้จ่ายในการสนับสนุนการปลูกไม้โตเร็วแก่เกษตรกร ปีที่ 1 จังหวัดอุดรธานี</t>
  </si>
  <si>
    <t>09012460004004100001</t>
  </si>
  <si>
    <t>ค่าใช้จ่ายในการสนับสนุนการปลูกไม้โตเร็วแก่เกษตรกร ปีที่ 2 จังหวัดเลย</t>
  </si>
  <si>
    <t>09012460004004100130</t>
  </si>
  <si>
    <t>ค่าใช้จ่ายในการสนับสนุนการปลูกไม้โตเร็วแก่เกษตรกร ปีที่ 2 จังหวัดบึงกาฬ</t>
  </si>
  <si>
    <t>09012460004004100240</t>
  </si>
  <si>
    <t>ค่าใช้จ่ายในการสนับสนุนการปลูกไม้โตเร็วแก่เกษตรกร ปีที่ 2 จังหวัดหนองคาย</t>
  </si>
  <si>
    <t>09012460004004100241</t>
  </si>
  <si>
    <t>ค่าใช้จ่ายในการสนับสนุนการปลูกไม้โตเร็วแก่เกษตรกร ปีที่ 2 จังหวัดหนองบัวลำภู</t>
  </si>
  <si>
    <t>09012460004004100242</t>
  </si>
  <si>
    <t>ค่าใช้จ่ายในการสนับสนุนการปลูกไม้โตเร็วแก่เกษตรกร ปีที่ 2 จังหวัดอุดรธานี</t>
  </si>
  <si>
    <t>09012460004004100006</t>
  </si>
  <si>
    <t>ค่าใช้จ่ายในการสนับสนุนการปลูกไม้โตเร็วแก่เกษตรกร ปีที่ 3 จังหวัดเลย</t>
  </si>
  <si>
    <t>09012460004004100138</t>
  </si>
  <si>
    <t>ค่าใช้จ่ายในการสนับสนุนการปลูกไม้โตเร็วแก่เกษตรกร ปีที่ 3 จังหวัดอุดรธานี</t>
  </si>
  <si>
    <t>09012460004004100139</t>
  </si>
  <si>
    <t>ค่าใช้จ่ายในการสนับสนุนการปลูกไม้เศรษฐกิจ จังหวัดเลย</t>
  </si>
  <si>
    <t>09012460004004100160</t>
  </si>
  <si>
    <t>ค่าใช้จ่ายในการสนับสนุนการปลูกไม้เศรษฐกิจ จังหวัดบึงกาฬ</t>
  </si>
  <si>
    <t>09012460004004100166</t>
  </si>
  <si>
    <t>ค่าใช้จ่ายในการสนับสนุนการปลูกไม้เศรษฐกิจ จังหวัดหนองคาย</t>
  </si>
  <si>
    <t>09012460004004100164</t>
  </si>
  <si>
    <t>ค่าใช้จ่ายในการสนับสนุนการปลูกไม้เศรษฐกิจ จังหวัดหนองบัวลำภู</t>
  </si>
  <si>
    <t>09012460004004100165</t>
  </si>
  <si>
    <t>ค่าใช้จ่ายในการสนับสนุนการปลูกไม้เศรษฐกิจ จังหวัดอุดรธานี</t>
  </si>
  <si>
    <t>09012460004004100161</t>
  </si>
  <si>
    <t>ค่าใช้จ่ายในการสนับสนุนการปลูกไม้รอบตัดฟันยาวแก่เกษตรกร ปีที่ 4 จังหวัดเลย</t>
  </si>
  <si>
    <t>09012460004004100039</t>
  </si>
  <si>
    <t>ค่าใช้จ่ายในการสนับสนุนการปลูกไม้รอบตัดฟันยาวแก่เกษตรกร ปีที่ 4 จังหวัดบึงกาฬ</t>
  </si>
  <si>
    <t>09012460004004100041</t>
  </si>
  <si>
    <t>ค่าใช้จ่ายในการสนับสนุนการปลูกไม้รอบตัดฟันยาวแก่เกษตรกร ปีที่ 4 จังหวัดหนองคาย</t>
  </si>
  <si>
    <t>09012460004004100040</t>
  </si>
  <si>
    <t>ค่าใช้จ่ายในการสนับสนุนการปลูกไม้รอบตัดฟันยาวแก่เกษตรกร ปีที่ 4 จังหวัดหนองบัวลำภู</t>
  </si>
  <si>
    <t>09012460004004100042</t>
  </si>
  <si>
    <t>ค่าใช้จ่ายในการสนับสนุนการปลูกไม้รอบตัดฟันยาวแก่เกษตรกร ปีที่ 4 จังหวัดอุดรธานี</t>
  </si>
  <si>
    <t>09012460004004100078</t>
  </si>
  <si>
    <t>ค่าใช้จ่ายในการสนับสนุนการปลูกไม้รอบตัดฟันยาวแก่เกษตรกร ปีที่ 5 จังหวัดเลย</t>
  </si>
  <si>
    <t>09012460004004100084</t>
  </si>
  <si>
    <t>ค่าใช้จ่ายในการสนับสนุนการปลูกไม้รอบตัดฟันยาวแก่เกษตรกร ปีที่ 5 จังหวัดบึงกาฬ</t>
  </si>
  <si>
    <t>09012460004004100095</t>
  </si>
  <si>
    <t>ค่าใช้จ่ายในการสนับสนุนการปลูกไม้รอบตัดฟันยาวแก่เกษตรกร ปีที่ 5 จังหวัดหนองคาย</t>
  </si>
  <si>
    <t>09012460004004100093</t>
  </si>
  <si>
    <t>ค่าใช้จ่ายในการสนับสนุนการปลูกไม้รอบตัดฟันยาวแก่เกษตรกร ปีที่ 5 จังหวัดหนองบัวลำภู</t>
  </si>
  <si>
    <t>09012460004004100094</t>
  </si>
  <si>
    <t>ค่าใช้จ่ายในการสนับสนุนการปลูกไม้รอบตัดฟันยาวแก่เกษตรกร ปีที่ 5 จังหวัดอุดรธานี</t>
  </si>
  <si>
    <t>09012460004004100088</t>
  </si>
  <si>
    <t>เงินอุดหนุนเครือข่ายราษฎรอาสาสมัครพิทักษ์ป่า จังหวัดอุดรธานี</t>
  </si>
  <si>
    <t>09012460004004100393</t>
  </si>
  <si>
    <t>สำนักจัดการทรัพยากรป่าไม้ที่ 7 (ขอนแก่น)</t>
  </si>
  <si>
    <t>จัดทำแนวกันไฟ จังหวัดกาฬสินธุ์</t>
  </si>
  <si>
    <t>09012530001003210016</t>
  </si>
  <si>
    <t>จัดทำแนวกันไฟ จังหวัดขอนแก่น</t>
  </si>
  <si>
    <t>09012530001003210015</t>
  </si>
  <si>
    <t>สร้างแหล่งผลิตเมล็ดพันธุ์ไม้จากป่าปลูก จังหวัดขอนแก่น</t>
  </si>
  <si>
    <t>09012530001003210013</t>
  </si>
  <si>
    <t>เพาะชำกล้าไม้ด้วยถาดระบบรากลอย จังหวัดมหาสารคาม</t>
  </si>
  <si>
    <t>09012530001003210241</t>
  </si>
  <si>
    <t>เพาะชำกล้าไม้ทั่วไป จังหวัดกาฬสินธุ์</t>
  </si>
  <si>
    <t>09012530001003210448</t>
  </si>
  <si>
    <t>เพาะชำกล้าไม้ทั่วไป จังหวัดมหาสารคาม</t>
  </si>
  <si>
    <t>09012530001003210103</t>
  </si>
  <si>
    <t>09012530001003210101</t>
  </si>
  <si>
    <t>09012530001003210105</t>
  </si>
  <si>
    <t>จัดทำกล้าไม้ขนาดใหญ่ จังหวัดกาฬสินธุ์</t>
  </si>
  <si>
    <t>09012530001003210149</t>
  </si>
  <si>
    <t>จัดทำกล้าไม้ขนาดใหญ่ จังหวัดขอนแก่น</t>
  </si>
  <si>
    <t>09012530001003210148</t>
  </si>
  <si>
    <t>จัดทำกล้าไม้ขนาดใหญ่ จังหวัดมหาสารคาม</t>
  </si>
  <si>
    <t>09012530001003210147</t>
  </si>
  <si>
    <t>จัดทำกล้าไม้ขนาดใหญ่ จังหวัดมุกดาหาร</t>
  </si>
  <si>
    <t>09012530001003210475</t>
  </si>
  <si>
    <t>จัดทำกล้าไม้ขนาดใหญ่ จังหวัดร้อยเอ็ด</t>
  </si>
  <si>
    <t>09012530001003210150</t>
  </si>
  <si>
    <t>เพาะชำกล้าไม้มีค่า จังหวัดมุกดาหาร</t>
  </si>
  <si>
    <t>09012530001003210209</t>
  </si>
  <si>
    <t>เพาะชำกล้าไม้มีค่า จังหวัดร้อยเอ็ด</t>
  </si>
  <si>
    <t>09012530001003210530</t>
  </si>
  <si>
    <t>เพาะชำหญ้าแฝก จังหวัดมุกดาหาร</t>
  </si>
  <si>
    <t>09012530001003210185</t>
  </si>
  <si>
    <t>เพาะชำหญ้าแฝก จังหวัดร้อยเอ็ด</t>
  </si>
  <si>
    <t>09012530001003210514</t>
  </si>
  <si>
    <t>เพาะชำกล้าของป่า จังหวัดขอนแก่น</t>
  </si>
  <si>
    <t>09012530001003210234</t>
  </si>
  <si>
    <t>บำรุงป่าใช้สอย จังหวัดมุกดาหาร</t>
  </si>
  <si>
    <t>09012530001003210325</t>
  </si>
  <si>
    <t>บำรุงป่าใช้สอย จังหวัดร้อยเอ็ด</t>
  </si>
  <si>
    <t>09012530001003210543</t>
  </si>
  <si>
    <t>บำรุงแหล่งผลิตเมล็ดพันธุ์ไม้ป่าอายุเกิน 10 ปี จังหวัดกาฬสินธุ์</t>
  </si>
  <si>
    <t>09012530001003210340</t>
  </si>
  <si>
    <t>บำรุงแหล่งผลิตเมล็ดพันธุ์ไม้ป่าอายุเกิน 10 ปี จังหวัดขอนแก่น</t>
  </si>
  <si>
    <t>09012530001003210333</t>
  </si>
  <si>
    <t>09012530001003210275</t>
  </si>
  <si>
    <t>09012530001003210274</t>
  </si>
  <si>
    <t>จัดทำแนวกันไฟ จังหวัดมหาสารคาม</t>
  </si>
  <si>
    <t>09012530001003210273</t>
  </si>
  <si>
    <t>จัดทำแนวกันไฟ จังหวัดมุกดาหาร</t>
  </si>
  <si>
    <t>09012530001003210271</t>
  </si>
  <si>
    <t>จัดทำแนวกันไฟ จังหวัดร้อยเอ็ด</t>
  </si>
  <si>
    <t>09012530001003210276</t>
  </si>
  <si>
    <t>บำรุงรักษาป่าปีที่ 2-6 จังหวัดกาฬสินธุ์</t>
  </si>
  <si>
    <t>09012530001003210412</t>
  </si>
  <si>
    <t>บำรุงรักษาป่าปีที่ 2-6 จังหวัดมุกดาหาร</t>
  </si>
  <si>
    <t>09012530001003210405</t>
  </si>
  <si>
    <t>บำรุงรักษาป่าปีที่ 7-10 จังหวัดกาฬสินธุ์</t>
  </si>
  <si>
    <t>09012530001003210377</t>
  </si>
  <si>
    <t>บำรุงรักษาป่าปีที่ 7-10 จังหวัดขอนแก่น</t>
  </si>
  <si>
    <t>09012530001003210374</t>
  </si>
  <si>
    <t>บำรุงรักษาป่าปีที่ 7-10 จังหวัดมุกดาหาร</t>
  </si>
  <si>
    <t>09012530001003210366</t>
  </si>
  <si>
    <t>บำรุงรักษาป่าปีที่ 7-10 จังหวัดร้อยเอ็ด</t>
  </si>
  <si>
    <t>09012530001003210378</t>
  </si>
  <si>
    <t>ค่าใช้จ่ายในการสนับสนุนหมู่บ้านป้องกันไฟป่า จังหวัดกาฬสินธุ์</t>
  </si>
  <si>
    <t>09012460004004100341</t>
  </si>
  <si>
    <t>ค่าใช้จ่ายในการสนับสนุนหมู่บ้านป้องกันไฟป่า จังหวัดขอนแก่น</t>
  </si>
  <si>
    <t>09012460004004100334</t>
  </si>
  <si>
    <t>ค่าใช้จ่ายในการสนับสนุนหมู่บ้านป้องกันไฟป่า จังหวัดมุกดาหาร</t>
  </si>
  <si>
    <t>09012460004004100340</t>
  </si>
  <si>
    <t>ค่าใช้จ่ายในการสนับสนุนหมู่บ้านป้องกันไฟป่า จังหวัดร้อยเอ็ด</t>
  </si>
  <si>
    <t>09012460004004100354</t>
  </si>
  <si>
    <t>09012460004003210158</t>
  </si>
  <si>
    <t>09012460004003210157</t>
  </si>
  <si>
    <t>09012460004003210155</t>
  </si>
  <si>
    <t>09012460004003210074</t>
  </si>
  <si>
    <t>09012460004003210114</t>
  </si>
  <si>
    <t>09012460004003210088</t>
  </si>
  <si>
    <t>09012460004003210024</t>
  </si>
  <si>
    <t>09012460004003210023</t>
  </si>
  <si>
    <t>09012460004003210058</t>
  </si>
  <si>
    <t>เงินอุดหนุนสำหรับการส่งเสริมการจัดการป่าชุมชน จังหวัดกาฬสินธุ์</t>
  </si>
  <si>
    <t>09012460004004100308</t>
  </si>
  <si>
    <t>เงินอุดหนุนสำหรับการส่งเสริมการจัดการป่าชุมชน จังหวัดขอนแก่น</t>
  </si>
  <si>
    <t>09012460004004100266</t>
  </si>
  <si>
    <t>เงินอุดหนุนสำหรับการส่งเสริมการจัดการป่าชุมชน จังหวัดมหาสารคาม</t>
  </si>
  <si>
    <t>09012460004004100310</t>
  </si>
  <si>
    <t>เงินอุดหนุนสำหรับการส่งเสริมการจัดการป่าชุมชน จังหวัดมุกดาหาร</t>
  </si>
  <si>
    <t>09012460004004100311</t>
  </si>
  <si>
    <t>เงินอุดหนุนสำหรับการส่งเสริมการจัดการป่าชุมชน จังหวัดร้อยเอ็ด</t>
  </si>
  <si>
    <t>09012460004004100307</t>
  </si>
  <si>
    <t>ค่าใช้จ่ายในการสนับสนุนการปลูกไม้โตเร็วแก่เกษตรกร ปีที่ 1 จังหวัดกาฬสินธุ์</t>
  </si>
  <si>
    <t>09012460004004100201</t>
  </si>
  <si>
    <t>ค่าใช้จ่ายในการสนับสนุนการปลูกไม้โตเร็วแก่เกษตรกร ปีที่ 1 จังหวัดขอนแก่น</t>
  </si>
  <si>
    <t>09012460004004100003</t>
  </si>
  <si>
    <t>ค่าใช้จ่ายในการสนับสนุนการปลูกไม้โตเร็วแก่เกษตรกร ปีที่ 1 จังหวัดมหาสารคาม</t>
  </si>
  <si>
    <t>09012460004004100202</t>
  </si>
  <si>
    <t>ค่าใช้จ่ายในการสนับสนุนการปลูกไม้โตเร็วแก่เกษตรกร ปีที่ 1 จังหวัดมุกดาหาร</t>
  </si>
  <si>
    <t>09012460004004100200</t>
  </si>
  <si>
    <t>ค่าใช้จ่ายในการสนับสนุนการปลูกไม้โตเร็วแก่เกษตรกร ปีที่ 1 จังหวัดร้อยเอ็ด</t>
  </si>
  <si>
    <t>09012460004004100203</t>
  </si>
  <si>
    <t>ค่าใช้จ่ายในการสนับสนุนการปลูกไม้โตเร็วแก่เกษตรกร ปีที่ 2 จังหวัดกาฬสินธุ์</t>
  </si>
  <si>
    <t>09012460004004100244</t>
  </si>
  <si>
    <t>ค่าใช้จ่ายในการสนับสนุนการปลูกไม้โตเร็วแก่เกษตรกร ปีที่ 2 จังหวัดขอนแก่น</t>
  </si>
  <si>
    <t>09012460004004100007</t>
  </si>
  <si>
    <t>ค่าใช้จ่ายในการสนับสนุนการปลูกไม้โตเร็วแก่เกษตรกร ปีที่ 2 จังหวัดมหาสารคาม</t>
  </si>
  <si>
    <t>09012460004004100245</t>
  </si>
  <si>
    <t>ค่าใช้จ่ายในการสนับสนุนการปลูกไม้โตเร็วแก่เกษตรกร ปีที่ 2 จังหวัดมุกดาหาร</t>
  </si>
  <si>
    <t>09012460004004100243</t>
  </si>
  <si>
    <t>ค่าใช้จ่ายในการสนับสนุนการปลูกไม้โตเร็วแก่เกษตรกร ปีที่ 2 จังหวัดร้อยเอ็ด</t>
  </si>
  <si>
    <t>09012460004004100246</t>
  </si>
  <si>
    <t>ค่าใช้จ่ายในการสนับสนุนการปลูกไม้เศรษฐกิจ จังหวัดกาฬสินธุ์</t>
  </si>
  <si>
    <t>09012460004004100170</t>
  </si>
  <si>
    <t>ค่าใช้จ่ายในการสนับสนุนการปลูกไม้เศรษฐกิจ จังหวัดขอนแก่น</t>
  </si>
  <si>
    <t>09012460004004100169</t>
  </si>
  <si>
    <t>ค่าใช้จ่ายในการสนับสนุนการปลูกไม้เศรษฐกิจ จังหวัดมหาสารคาม</t>
  </si>
  <si>
    <t>09012460004004100171</t>
  </si>
  <si>
    <t>ค่าใช้จ่ายในการสนับสนุนการปลูกไม้เศรษฐกิจ จังหวัดมุกดาหาร</t>
  </si>
  <si>
    <t>09012460004004100168</t>
  </si>
  <si>
    <t>ค่าใช้จ่ายในการสนับสนุนการปลูกไม้เศรษฐกิจ จังหวัดร้อยเอ็ด</t>
  </si>
  <si>
    <t>09012460004004100172</t>
  </si>
  <si>
    <t>ค่าใช้จ่ายในการสนับสนุนการปลูกไม้รอบตัดฟันยาวแก่เกษตรกร ปีที่ 4 จังหวัดกาฬสินธุ์</t>
  </si>
  <si>
    <t>09012460004004100044</t>
  </si>
  <si>
    <t>ค่าใช้จ่ายในการสนับสนุนการปลูกไม้รอบตัดฟันยาวแก่เกษตรกร ปีที่ 4 จังหวัดขอนแก่น</t>
  </si>
  <si>
    <t>09012460004004100086</t>
  </si>
  <si>
    <t>ค่าใช้จ่ายในการสนับสนุนการปลูกไม้รอบตัดฟันยาวแก่เกษตรกร ปีที่ 4 จังหวัดมหาสารคาม</t>
  </si>
  <si>
    <t>09012460004004100087</t>
  </si>
  <si>
    <t>ค่าใช้จ่ายในการสนับสนุนการปลูกไม้รอบตัดฟันยาวแก่เกษตรกร ปีที่ 4 จังหวัดมุกดาหาร</t>
  </si>
  <si>
    <t>09012460004004100043</t>
  </si>
  <si>
    <t>ค่าใช้จ่ายในการสนับสนุนการปลูกไม้รอบตัดฟันยาวแก่เกษตรกร ปีที่ 4 จังหวัดร้อยเอ็ด</t>
  </si>
  <si>
    <t>09012460004004100045</t>
  </si>
  <si>
    <t>ค่าใช้จ่ายในการสนับสนุนการปลูกไม้รอบตัดฟันยาวแก่เกษตรกร ปีที่ 5 จังหวัดกาฬสินธุ์</t>
  </si>
  <si>
    <t>09012460004004100105</t>
  </si>
  <si>
    <t>ค่าใช้จ่ายในการสนับสนุนการปลูกไม้รอบตัดฟันยาวแก่เกษตรกร ปีที่ 5 จังหวัดขอนแก่น</t>
  </si>
  <si>
    <t>09012460004004100102</t>
  </si>
  <si>
    <t>ค่าใช้จ่ายในการสนับสนุนการปลูกไม้รอบตัดฟันยาวแก่เกษตรกร ปีที่ 5 จังหวัดมหาสารคาม</t>
  </si>
  <si>
    <t>09012460004004100106</t>
  </si>
  <si>
    <t>ค่าใช้จ่ายในการสนับสนุนการปลูกไม้รอบตัดฟันยาวแก่เกษตรกร ปีที่ 5 จังหวัดมุกดาหาร</t>
  </si>
  <si>
    <t>09012460004004100098</t>
  </si>
  <si>
    <t>ค่าใช้จ่ายในการสนับสนุนการปลูกไม้รอบตัดฟันยาวแก่เกษตรกร ปีที่ 5 จังหวัดร้อยเอ็ด</t>
  </si>
  <si>
    <t>09012460004004100107</t>
  </si>
  <si>
    <t>เงินอุดหนุนเครือข่ายราษฎรอาสาสมัครพิทักษ์ป่า จังหวัดขอนแก่น</t>
  </si>
  <si>
    <t>09012460004004100395</t>
  </si>
  <si>
    <t>สำนักจัดการทรัพยากรป่าไม้ที 8 (นครราชสีมา)</t>
  </si>
  <si>
    <t>กิจกรรมหลักฟื้นฟูระบบนิเวศในพื้นที่ป่าสงวนแห่งชาติ</t>
  </si>
  <si>
    <t>กิจกรรมฟื้นฟูระบบนิเวศในพื้นที่ป่าสงวนแห่งชาติ</t>
  </si>
  <si>
    <t>ปลูกป่าทั่วไป จังหวัดชัยภูมิ</t>
  </si>
  <si>
    <t>09012510003003210013</t>
  </si>
  <si>
    <t>จัดทำแนวกันไฟ จังหวัดนครราชสีมา</t>
  </si>
  <si>
    <t>09012530001003210019</t>
  </si>
  <si>
    <t>จัดทำแนวกันไฟ จังหวัดสุรินทร์</t>
  </si>
  <si>
    <t>09012530001003210020</t>
  </si>
  <si>
    <t>เพาะชำกล้าไม้ด้วยถาดระบบรากลอย จังหวัดนครราชสีมา</t>
  </si>
  <si>
    <t>09012530001003210244</t>
  </si>
  <si>
    <t>เพาะชำกล้าไม้ทั่วไป จังหวัดชัยภูมิ</t>
  </si>
  <si>
    <t>09012530001003210450</t>
  </si>
  <si>
    <t>09012530001003210109</t>
  </si>
  <si>
    <t>09012530001003210449</t>
  </si>
  <si>
    <t>เพาะชำกล้าไม้ทั่วไป จังหวัดสุรินทร์</t>
  </si>
  <si>
    <t>09012530001003210110</t>
  </si>
  <si>
    <t>จัดทำกล้าไม้ขนาดใหญ่ จังหวัดชัยภูมิ</t>
  </si>
  <si>
    <t>09012530001003210478</t>
  </si>
  <si>
    <t>จัดทำกล้าไม้ขนาดใหญ่ จังหวัดนครราชสีมา</t>
  </si>
  <si>
    <t>09012530001003210154</t>
  </si>
  <si>
    <t>จัดทำกล้าไม้ขนาดใหญ่ จังหวัดบุรีรัมย์</t>
  </si>
  <si>
    <t>09012530001003210477</t>
  </si>
  <si>
    <t>จัดทำกล้าไม้ขนาดใหญ่ จังหวัดสุรินทร์</t>
  </si>
  <si>
    <t>09012530001003210155</t>
  </si>
  <si>
    <t>เพาะชำกล้าไม้มีค่า จังหวัดสุรินทร์</t>
  </si>
  <si>
    <t>09012530001003210214</t>
  </si>
  <si>
    <t>เพาะชำหญ้าแฝก จังหวัดสุรินทร์</t>
  </si>
  <si>
    <t>09012530001003210525</t>
  </si>
  <si>
    <t>เพาะชำกล้าของป่า จังหวัดนครราชสีมา</t>
  </si>
  <si>
    <t>09012530001003210235</t>
  </si>
  <si>
    <t>บำรุงป่าใช้สอย จังหวัดชัยภูมิ</t>
  </si>
  <si>
    <t>09012530001003210546</t>
  </si>
  <si>
    <t>บำรุงป่าใช้สอย จังหวัดสุรินทร์</t>
  </si>
  <si>
    <t>09012530001003210332</t>
  </si>
  <si>
    <t>บำรุงรักษาป่าปีที่ 7-10 จังหวัดสุรินทร์</t>
  </si>
  <si>
    <t>09012530001003210443</t>
  </si>
  <si>
    <t>บำรุงแหล่งผลิตเมล็ดพันธุ์ไม้ป่าอายุเกิน 10 ปี จังหวัดนครราชสีมา</t>
  </si>
  <si>
    <t>09012530001003210353</t>
  </si>
  <si>
    <t>บำรุงแหล่งผลิตเมล็ดพันธุ์ไม้ป่าอายุเกิน 10 ปี จังหวัดสุรินทร์</t>
  </si>
  <si>
    <t>09012530001003210357</t>
  </si>
  <si>
    <t>จัดทำแนวกันไฟ จังหวัดชัยภูมิ</t>
  </si>
  <si>
    <t>09012530001003210284</t>
  </si>
  <si>
    <t>09012530001003210281</t>
  </si>
  <si>
    <t>จัดทำแนวกันไฟ จังหวัดบุรีรัมย์</t>
  </si>
  <si>
    <t>09012530001003210283</t>
  </si>
  <si>
    <t>09012530001003210282</t>
  </si>
  <si>
    <t>บำรุงรักษาป่าปีที่ 2-6 จังหวัดนครราชสีมา</t>
  </si>
  <si>
    <t>09012530001003210418</t>
  </si>
  <si>
    <t>บำรุงรักษาป่าปีที่ 7-10 จังหวัดชัยภูมิ</t>
  </si>
  <si>
    <t>09012530001003210390</t>
  </si>
  <si>
    <t>บำรุงรักษาป่าปีที่ 7-10 จังหวัดนครราชสีมา</t>
  </si>
  <si>
    <t>09012530001003210388</t>
  </si>
  <si>
    <t>09012530001003210057</t>
  </si>
  <si>
    <t>ค่าใช้จ่ายในการสนับสนุนหมู่บ้านป้องกันไฟป่า จังหวัดชัยภูมิ</t>
  </si>
  <si>
    <t>09012460004004100343</t>
  </si>
  <si>
    <t>ค่าใช้จ่ายในการสนับสนุนหมู่บ้านป้องกันไฟป่า จังหวัดนครราชสีมา</t>
  </si>
  <si>
    <t>09012460004004100339</t>
  </si>
  <si>
    <t>ค่าใช้จ่ายในการสนับสนุนหมู่บ้านป้องกันไฟป่า จังหวัดบุรีรัมย์</t>
  </si>
  <si>
    <t>09012460004004100359</t>
  </si>
  <si>
    <t>ค่าใช้จ่ายในการสนับสนุนหมู่บ้านป้องกันไฟป่า จังหวัดสุรินทร์</t>
  </si>
  <si>
    <t>09012460004004100338</t>
  </si>
  <si>
    <t>09012460004003210166</t>
  </si>
  <si>
    <t>09012460004003210163</t>
  </si>
  <si>
    <t>09012460004003210165</t>
  </si>
  <si>
    <t>09012460004003210164</t>
  </si>
  <si>
    <t>09012460004003210124</t>
  </si>
  <si>
    <t>09012460004003210090</t>
  </si>
  <si>
    <t>09012460004003210030</t>
  </si>
  <si>
    <t>09012460004003210059</t>
  </si>
  <si>
    <t>เงินอุดหนุนสำหรับการส่งเสริมการจัดการป่าชุมชน จังหวัดชัยภูมิ</t>
  </si>
  <si>
    <t>09012460004004100293</t>
  </si>
  <si>
    <t>เงินอุดหนุนสำหรับการส่งเสริมการจัดการป่าชุมชน จังหวัดนครราชสีมา</t>
  </si>
  <si>
    <t>09012460004004100267</t>
  </si>
  <si>
    <t>เงินอุดหนุนสำหรับการส่งเสริมการจัดการป่าชุมชน จังหวัดบุรีรัมย์</t>
  </si>
  <si>
    <t>09012460004004100309</t>
  </si>
  <si>
    <t>เงินอุดหนุนสำหรับการส่งเสริมการจัดการป่าชุมชน จังหวัดสุรินทร์</t>
  </si>
  <si>
    <t>09012460004004100301</t>
  </si>
  <si>
    <t>ค่าใช้จ่ายในการสนับสนุนการปลูกไม้โตเร็วแก่เกษตรกร ปีที่ 1 จังหวัดชัยภูมิ</t>
  </si>
  <si>
    <t>09012460004004100015</t>
  </si>
  <si>
    <t>ค่าใช้จ่ายในการสนับสนุนการปลูกไม้โตเร็วแก่เกษตรกร ปีที่ 1 จังหวัดนครราชสีมา</t>
  </si>
  <si>
    <t>09012460004004100005</t>
  </si>
  <si>
    <t>ค่าใช้จ่ายในการสนับสนุนการปลูกไม้โตเร็วแก่เกษตรกร ปีที่ 1 จังหวัดบุรีรัมย์</t>
  </si>
  <si>
    <t>09012460004004100190</t>
  </si>
  <si>
    <t>ค่าใช้จ่ายในการสนับสนุนการปลูกไม้โตเร็วแก่เกษตรกร ปีที่ 1 จังหวัดสุรินทร์</t>
  </si>
  <si>
    <t>09012460004004100204</t>
  </si>
  <si>
    <t>ค่าใช้จ่ายในการสนับสนุนการปลูกไม้โตเร็วแก่เกษตรกร ปีที่ 2 จังหวัดชัยภูมิ</t>
  </si>
  <si>
    <t>09012460004004100132</t>
  </si>
  <si>
    <t>ค่าใช้จ่ายในการสนับสนุนการปลูกไม้โตเร็วแก่เกษตรกร ปีที่ 2 จังหวัดนครราชสีมา</t>
  </si>
  <si>
    <t>09012460004004100008</t>
  </si>
  <si>
    <t>ค่าใช้จ่ายในการสนับสนุนการปลูกไม้โตเร็วแก่เกษตรกร ปีที่ 2 จังหวัดบุรีรัมย์</t>
  </si>
  <si>
    <t>09012460004004100133</t>
  </si>
  <si>
    <t>ค่าใช้จ่ายในการสนับสนุนการปลูกไม้โตเร็วแก่เกษตรกร ปีที่ 2 จังหวัดสุรินทร์</t>
  </si>
  <si>
    <t>09012460004004100134</t>
  </si>
  <si>
    <t>ค่าใช้จ่ายในการสนับสนุนการปลูกไม้โตเร็วแก่เกษตรกร ปีที่ 3 จังหวัดชัยภูมิ</t>
  </si>
  <si>
    <t>09012460004004100141</t>
  </si>
  <si>
    <t>ค่าใช้จ่ายในการสนับสนุนการปลูกไม้โตเร็วแก่เกษตรกร ปีที่ 3 จังหวัดนครราชสีมา</t>
  </si>
  <si>
    <t>09012460004004100142</t>
  </si>
  <si>
    <t>ค่าใช้จ่ายในการสนับสนุนการปลูกไม้โตเร็วแก่เกษตรกร ปีที่ 3 จังหวัดบุรีรัมย์</t>
  </si>
  <si>
    <t>09012460004004100018</t>
  </si>
  <si>
    <t>ค่าใช้จ่ายในการสนับสนุนการปลูกไม้โตเร็วแก่เกษตรกร ปีที่ 3 จังหวัดสุรินทร์</t>
  </si>
  <si>
    <t>09012460004004100017</t>
  </si>
  <si>
    <t>ค่าใช้จ่ายในการสนับสนุนการปลูกไม้เศรษฐกิจ จังหวัดชัยภูมิ</t>
  </si>
  <si>
    <t>09012460004004100193</t>
  </si>
  <si>
    <t>ค่าใช้จ่ายในการสนับสนุนการปลูกไม้เศรษฐกิจ จังหวัดนครราชสีมา</t>
  </si>
  <si>
    <t>09012460004004100163</t>
  </si>
  <si>
    <t>ค่าใช้จ่ายในการสนับสนุนการปลูกไม้เศรษฐกิจ จังหวัดบุรีรัมย์</t>
  </si>
  <si>
    <t>09012460004004100173</t>
  </si>
  <si>
    <t>ค่าใช้จ่ายในการสนับสนุนการปลูกไม้เศรษฐกิจ จังหวัดสุรินทร์</t>
  </si>
  <si>
    <t>09012460004004100174</t>
  </si>
  <si>
    <t>ค่าใช้จ่ายในการสนับสนุนการปลูกไม้รอบตัดฟันยาวแก่เกษตรกร ปีที่ 4 จังหวัดชัยภูมิ</t>
  </si>
  <si>
    <t>09012460004004100051</t>
  </si>
  <si>
    <t>ค่าใช้จ่ายในการสนับสนุนการปลูกไม้รอบตัดฟันยาวแก่เกษตรกร ปีที่ 4 จังหวัดนครราชสีมา</t>
  </si>
  <si>
    <t>09012460004004100081</t>
  </si>
  <si>
    <t>ค่าใช้จ่ายในการสนับสนุนการปลูกไม้รอบตัดฟันยาวแก่เกษตรกร ปีที่ 4 จังหวัดบุรีรัมย์</t>
  </si>
  <si>
    <t>09012460004004100050</t>
  </si>
  <si>
    <t>ค่าใช้จ่ายในการสนับสนุนการปลูกไม้รอบตัดฟันยาวแก่เกษตรกร ปีที่ 5 จังหวัดชัยภูมิ</t>
  </si>
  <si>
    <t>09012460004004100090</t>
  </si>
  <si>
    <t>ค่าใช้จ่ายในการสนับสนุนการปลูกไม้รอบตัดฟันยาวแก่เกษตรกร ปีที่ 5 จังหวัดนครราชสีมา</t>
  </si>
  <si>
    <t>09012460004004100091</t>
  </si>
  <si>
    <t>ค่าใช้จ่ายในการสนับสนุนการปลูกไม้รอบตัดฟันยาวแก่เกษตรกร ปีที่ 5 จังหวัดบุรีรัมย์</t>
  </si>
  <si>
    <t>09012460004004100109</t>
  </si>
  <si>
    <t>ค่าใช้จ่ายในการสนับสนุนการปลูกไม้รอบตัดฟันยาวแก่เกษตรกร ปีที่ 5 จังหวัดสุรินทร์</t>
  </si>
  <si>
    <t>09012460004004100110</t>
  </si>
  <si>
    <t>เงินอุดหนุนเครือข่ายชุมชนฟื้นฟูป่า จังหวัดชัยภูมิ</t>
  </si>
  <si>
    <t>09012460004004100384</t>
  </si>
  <si>
    <t>เงินอุดหนุนเครือข่ายชุมชนฟื้นฟูป่า จังหวัดบุรีรัมย์</t>
  </si>
  <si>
    <t>09012460004004100383</t>
  </si>
  <si>
    <t>เงินอุดหนุนเครือข่ายราษฎรอาสาสมัครพิทักษ์ป่า จังหวัดนครราชสีมา</t>
  </si>
  <si>
    <t>09012460004004100396</t>
  </si>
  <si>
    <t>สำนักจัดการทรัพยากรป่าไม้ที่ 9 (ชลบุรี)</t>
  </si>
  <si>
    <t>จัดทำแนวกันไฟ จังหวัดจันทบุรี</t>
  </si>
  <si>
    <t>09012530001003210021</t>
  </si>
  <si>
    <t>เพาะชำกล้าไม้ด้วยถาดระบบรากลอย จังหวัดจันทบุรี</t>
  </si>
  <si>
    <t>09012530001003210250</t>
  </si>
  <si>
    <t>09012530001003210118</t>
  </si>
  <si>
    <t>09012530001003210502</t>
  </si>
  <si>
    <t>จัดทำกล้าไม้ขนาดใหญ่ จังหวัดจันทบุรี</t>
  </si>
  <si>
    <t>09012530001003210163</t>
  </si>
  <si>
    <t>จัดทำกล้าไม้ขนาดใหญ่ จังหวัดชลบุรี</t>
  </si>
  <si>
    <t>09012530001003210162</t>
  </si>
  <si>
    <t>จัดทำกล้าไม้ขนาดใหญ่ จังหวัดตราด</t>
  </si>
  <si>
    <t>09012530001003210481</t>
  </si>
  <si>
    <t>จัดทำกล้าไม้ขนาดใหญ่ จังหวัดระยอง</t>
  </si>
  <si>
    <t>09012530001003210480</t>
  </si>
  <si>
    <t>เพาะชำกล้าไม้มีค่า จังหวัดจันทบุรี</t>
  </si>
  <si>
    <t>09012530001003210221</t>
  </si>
  <si>
    <t>เพาะชำกล้าไม้มีค่า จังหวัดชลบุรี</t>
  </si>
  <si>
    <t>09012530001003210219</t>
  </si>
  <si>
    <t>เพาะชำกล้าไม้มีค่า จังหวัดระยอง</t>
  </si>
  <si>
    <t>09012530001003210220</t>
  </si>
  <si>
    <t>เพาะชำหญ้าแฝก จังหวัดจันทบุรี</t>
  </si>
  <si>
    <t>09012530001003210522</t>
  </si>
  <si>
    <t>เพาะชำหญ้าแฝก จังหวัดชลบุรี</t>
  </si>
  <si>
    <t>09012530001003210191</t>
  </si>
  <si>
    <t>เพาะชำหญ้าแฝก จังหวัดระยอง</t>
  </si>
  <si>
    <t>09012530001003210521</t>
  </si>
  <si>
    <t>บำรุงป่าใช้สอย จังหวัดจันทบุรี</t>
  </si>
  <si>
    <t>09012530001003210343</t>
  </si>
  <si>
    <t>บำรุงป่าใช้สอย จังหวัดชลบุรี</t>
  </si>
  <si>
    <t>09012530001003210452</t>
  </si>
  <si>
    <t>บำรุงป่าใช้สอย จังหวัดระยอง</t>
  </si>
  <si>
    <t>09012530001003210341</t>
  </si>
  <si>
    <t>บำรุงแหล่งผลิตเมล็ดพันธุ์ไม้ป่าอายุเกิน 10 ปี จังหวัดจันทบุรี</t>
  </si>
  <si>
    <t>09012530001003210360</t>
  </si>
  <si>
    <t>จัดทำแนวกันไฟ จังหวัดชลบุรี</t>
  </si>
  <si>
    <t>09012530001003210288</t>
  </si>
  <si>
    <t>จัดทำแนวกันไฟ จังหวัดตราด</t>
  </si>
  <si>
    <t>09012530001003210290</t>
  </si>
  <si>
    <t>จัดทำแนวกันไฟ จังหวัดระยอง</t>
  </si>
  <si>
    <t>09012530001003210289</t>
  </si>
  <si>
    <t>09012530001003210063</t>
  </si>
  <si>
    <t>09012530001003210061</t>
  </si>
  <si>
    <t>09012530001003210062</t>
  </si>
  <si>
    <t>ค่าใช้จ่ายในการสนับสนุนหมู่บ้านป้องกันไฟป่า จังหวัดจันทบุรี</t>
  </si>
  <si>
    <t>09012460004004100346</t>
  </si>
  <si>
    <t>09012460004003210171</t>
  </si>
  <si>
    <t>09012460004003210169</t>
  </si>
  <si>
    <t>09012460004003210170</t>
  </si>
  <si>
    <t>กิจกรรมโครงการศูนย์ประสานงานอนุรักษ์ทรัพยากรป่าไม้กลุ่มป่าตะวันออก</t>
  </si>
  <si>
    <t>จัดสร้างแหล่งอาหารช้างและสัตว์ป่า จังหวัดจันทบุรี</t>
  </si>
  <si>
    <t>09012460004003210239</t>
  </si>
  <si>
    <t>จัดสร้างแหล่งอาหารช้างและสัตว์ป่า จังหวัดชลบุรี</t>
  </si>
  <si>
    <t>09012460004003210237</t>
  </si>
  <si>
    <t>จัดสร้างแหล่งอาหารช้างและสัตว์ป่า จังหวัดระยอง</t>
  </si>
  <si>
    <t>09012460004003210238</t>
  </si>
  <si>
    <t>จัดสร้างโป่งเทียม จังหวัดจันทบุรี</t>
  </si>
  <si>
    <t>09012460004003210234</t>
  </si>
  <si>
    <t>จัดสร้างโป่งเทียม จังหวัดชลบุรี</t>
  </si>
  <si>
    <t>09012460004003210232</t>
  </si>
  <si>
    <t>จัดสร้างโป่งเทียม จังหวัดระยอง</t>
  </si>
  <si>
    <t>09012460004003210233</t>
  </si>
  <si>
    <t>ฝายต้นน้ำแบบผสมผสาน จังหวัดจันทบุรี</t>
  </si>
  <si>
    <t>09012460004003210230</t>
  </si>
  <si>
    <t>ฝายต้นน้ำแบบผสมผสาน จังหวัดชลบุรี</t>
  </si>
  <si>
    <t>09012460004003210228</t>
  </si>
  <si>
    <t>ฝายต้นน้ำแบบผสมผสาน จังหวัดระยอง</t>
  </si>
  <si>
    <t>09012460004003210229</t>
  </si>
  <si>
    <t>09012460004003210040</t>
  </si>
  <si>
    <t>09012460004003210039</t>
  </si>
  <si>
    <t>09012460004003210118</t>
  </si>
  <si>
    <t>09012460004003210080</t>
  </si>
  <si>
    <t>09012460004003210117</t>
  </si>
  <si>
    <t>เงินอุดหนุนสำหรับการส่งเสริมการจัดการป่าชุมชน จังหวัดจันทบุรี</t>
  </si>
  <si>
    <t>09012460004004100295</t>
  </si>
  <si>
    <t>เงินอุดหนุนสำหรับการส่งเสริมการจัดการป่าชุมชน จังหวัดชลบุรี</t>
  </si>
  <si>
    <t>09012460004004100268</t>
  </si>
  <si>
    <t>เงินอุดหนุนสำหรับการส่งเสริมการจัดการป่าชุมชน จังหวัดระยอง</t>
  </si>
  <si>
    <t>09012460004004100294</t>
  </si>
  <si>
    <t>เงินอุดหนุนเครือข่ายราษฎรอาสาสมัครพิทักษ์ป่า จังหวัดชลบุรี</t>
  </si>
  <si>
    <t>09012460004004100398</t>
  </si>
  <si>
    <t>สำนักจัดการทรัพยากรป่าไม้ที่ 10 (ราชบุรี)</t>
  </si>
  <si>
    <t>จัดทำแนวกันไฟ จังหวัดกาญจนบุรี</t>
  </si>
  <si>
    <t>09012530001003210023</t>
  </si>
  <si>
    <t>จัดทำแนวกันไฟ จังหวัดราชบุรี</t>
  </si>
  <si>
    <t>09012530001003210022</t>
  </si>
  <si>
    <t>สร้างแหล่งผลิตเมล็ดพันธุ์ไม้จากป่าปลูก จังหวัดกาญจนบุรี</t>
  </si>
  <si>
    <t>09012530001003210014</t>
  </si>
  <si>
    <t>เพาะชำกล้าไม้ด้วยถาดระบบรากลอย จังหวัดราชบุรี</t>
  </si>
  <si>
    <t>09012530001003210253</t>
  </si>
  <si>
    <t>เพาะชำกล้าไม้ทั่วไป จังหวัดกาญจนบุรี</t>
  </si>
  <si>
    <t>09012530001003210122</t>
  </si>
  <si>
    <t>09012530001003210503</t>
  </si>
  <si>
    <t>เพาะชำกล้าไม้ทั่วไป จังหวัดสมุทรปราการ</t>
  </si>
  <si>
    <t>09012530001003210123</t>
  </si>
  <si>
    <t>เพาะชำกล้าไม้ทั่วไป จังหวัดสุพรรณบุรี</t>
  </si>
  <si>
    <t>09012530001003210504</t>
  </si>
  <si>
    <t>จัดทำกล้าไม้ขนาดใหญ่ จังหวัดกาญจนบุรี</t>
  </si>
  <si>
    <t>09012530001003210165</t>
  </si>
  <si>
    <t>จัดทำกล้าไม้ขนาดใหญ่ จังหวัดนครปฐม</t>
  </si>
  <si>
    <t>09012530001003210482</t>
  </si>
  <si>
    <t>จัดทำกล้าไม้ขนาดใหญ่ จังหวัดราชบุรี</t>
  </si>
  <si>
    <t>09012530001003210164</t>
  </si>
  <si>
    <t>จัดทำกล้าไม้ขนาดใหญ่ จังหวัดสมุทรปราการ</t>
  </si>
  <si>
    <t>09012530001003210166</t>
  </si>
  <si>
    <t>จัดทำกล้าไม้ขนาดใหญ่ จังหวัดสุพรรณบุรี</t>
  </si>
  <si>
    <t>09012530001003210483</t>
  </si>
  <si>
    <t>เพาะชำกล้าไม้มีค่า จังหวัดกาญจนบุรี</t>
  </si>
  <si>
    <t>09012530001003210222</t>
  </si>
  <si>
    <t>เพาะชำกล้าไม้มีค่า จังหวัดสมุทรปราการ</t>
  </si>
  <si>
    <t>09012530001003210223</t>
  </si>
  <si>
    <t>เพาะชำหญ้าแฝก จังหวัดกาญจนบุรี</t>
  </si>
  <si>
    <t>09012530001003210192</t>
  </si>
  <si>
    <t>เพาะชำหญ้าแฝก จังหวัดราชบุรี</t>
  </si>
  <si>
    <t>09012530001003210513</t>
  </si>
  <si>
    <t>เพาะชำกล้าของป่า จังหวัดราชบุรี</t>
  </si>
  <si>
    <t>09012530001003210236</t>
  </si>
  <si>
    <t>บำรุงป่าใช้สอย จังหวัดกาญจนบุรี</t>
  </si>
  <si>
    <t>09012530001003210453</t>
  </si>
  <si>
    <t>บำรุงแหล่งผลิตเมล็ดพันธุ์ไม้ป่าอายุเกิน 10 ปี จังหวัดกาญจนบุรี</t>
  </si>
  <si>
    <t>09012530001003210368</t>
  </si>
  <si>
    <t>บำรุงแหล่งผลิตเมล็ดพันธุ์ไม้ป่าอายุเกิน 10 ปี จังหวัดราชบุรี</t>
  </si>
  <si>
    <t>09012530001003210365</t>
  </si>
  <si>
    <t>09012530001003210292</t>
  </si>
  <si>
    <t>09012530001003210291</t>
  </si>
  <si>
    <t>บำรุงรักษาป่าปีที่ 2-6 จังหวัดกาญจนบุรี</t>
  </si>
  <si>
    <t>09012530001003210428</t>
  </si>
  <si>
    <t>บำรุงรักษาป่าปีที่ 7-10 จังหวัดกาญจนบุรี</t>
  </si>
  <si>
    <t>09012530001003210400</t>
  </si>
  <si>
    <t>บำรุงรักษาป่าปีที่ 7-10 จังหวัดราชบุรี</t>
  </si>
  <si>
    <t>09012530001003210398</t>
  </si>
  <si>
    <t>ค่าใช้จ่ายในการสนับสนุนหมู่บ้านป้องกันไฟป่า จังหวัดกาญจนบุรี</t>
  </si>
  <si>
    <t>09012460004004100347</t>
  </si>
  <si>
    <t>ค่าใช้จ่ายในการสนับสนุนหมู่บ้านป้องกันไฟป่า จังหวัดราชบุรี</t>
  </si>
  <si>
    <t>09012460004004100353</t>
  </si>
  <si>
    <t>ค่าใช้จ่ายในการสนับสนุนหมู่บ้านป้องกันไฟป่า จังหวัดสุพรรณบุรี</t>
  </si>
  <si>
    <t>09012460004004100360</t>
  </si>
  <si>
    <t>09012460004003210173</t>
  </si>
  <si>
    <t>09012460004003210172</t>
  </si>
  <si>
    <t>จัดทำแนวกันไฟ จังหวัดสุพรรณบุรี</t>
  </si>
  <si>
    <t>09012460004003210174</t>
  </si>
  <si>
    <t>09012460004003210081</t>
  </si>
  <si>
    <t>09012460004003210113</t>
  </si>
  <si>
    <t>เพาะชำหญ้าแฝก จังหวัดสมุทรปราการ</t>
  </si>
  <si>
    <t>09012460004003210122</t>
  </si>
  <si>
    <t>เพาะชำหญ้าแฝก จังหวัดสุพรรณบุรี</t>
  </si>
  <si>
    <t>09012460004003210129</t>
  </si>
  <si>
    <t>09012460004003210042</t>
  </si>
  <si>
    <t>09012460004003210041</t>
  </si>
  <si>
    <t>09012460004003210043</t>
  </si>
  <si>
    <t>09012460004003210102</t>
  </si>
  <si>
    <t>09012460004003210061</t>
  </si>
  <si>
    <t>เงินอุดหนุนสำหรับการส่งเสริมการจัดการป่าชุมชน จังหวัดกาญจนบุรี</t>
  </si>
  <si>
    <t>09012460004004100285</t>
  </si>
  <si>
    <t>เงินอุดหนุนสำหรับการส่งเสริมการจัดการป่าชุมชน จังหวัดราชบุรี</t>
  </si>
  <si>
    <t>09012460004004100269</t>
  </si>
  <si>
    <t>เงินอุดหนุนสำหรับการส่งเสริมการจัดการป่าชุมชน จังหวัดสุพรรณบุรี</t>
  </si>
  <si>
    <t>09012460004004100317</t>
  </si>
  <si>
    <t>ค่าใช้จ่ายในการสนับสนุนการปลูกไม้โตเร็วแก่เกษตรกร ปีที่ 1 จังหวัดกาญจนบุรี</t>
  </si>
  <si>
    <t>09012460004004100030</t>
  </si>
  <si>
    <t>ค่าใช้จ่ายในการสนับสนุนการปลูกไม้โตเร็วแก่เกษตรกร ปีที่ 1 จังหวัดราชบุรี</t>
  </si>
  <si>
    <t>09012460004004100029</t>
  </si>
  <si>
    <t>ค่าใช้จ่ายในการสนับสนุนการปลูกไม้โตเร็วแก่เกษตรกร ปีที่ 1 จังหวัดสุพรรณบุรี</t>
  </si>
  <si>
    <t>09012460004004100031</t>
  </si>
  <si>
    <t>ค่าใช้จ่ายในการสนับสนุนการปลูกไม้โตเร็วแก่เกษตรกร ปีที่ 2 จังหวัดกาญจนบุรี</t>
  </si>
  <si>
    <t>09012460004004100136</t>
  </si>
  <si>
    <t>ค่าใช้จ่ายในการสนับสนุนการปลูกไม้โตเร็วแก่เกษตรกร ปีที่ 2 จังหวัดราชบุรี</t>
  </si>
  <si>
    <t>09012460004004100137</t>
  </si>
  <si>
    <t>ค่าใช้จ่ายในการสนับสนุนการปลูกไม้โตเร็วแก่เกษตรกร ปีที่ 2 จังหวัดสุพรรณบุรี</t>
  </si>
  <si>
    <t>09012460004004100252</t>
  </si>
  <si>
    <t>ค่าใช้จ่ายในการสนับสนุนการปลูกไม้โตเร็วแก่เกษตรกร ปีที่ 3 จังหวัดกาญจนบุรี</t>
  </si>
  <si>
    <t>09012460004004100143</t>
  </si>
  <si>
    <t>ค่าใช้จ่ายในการสนับสนุนการปลูกไม้โตเร็วแก่เกษตรกร ปีที่ 3 จังหวัดราชบุรี</t>
  </si>
  <si>
    <t>09012460004004100144</t>
  </si>
  <si>
    <t>ค่าใช้จ่ายในการสนับสนุนการปลูกไม้เศรษฐกิจ จังหวัดกาญจนบุรี</t>
  </si>
  <si>
    <t>09012460004004100181</t>
  </si>
  <si>
    <t>ค่าใช้จ่ายในการสนับสนุนการปลูกไม้เศรษฐกิจ จังหวัดราชบุรี</t>
  </si>
  <si>
    <t>09012460004004100183</t>
  </si>
  <si>
    <t>ค่าใช้จ่ายในการสนับสนุนการปลูกไม้เศรษฐกิจ จังหวัดสุพรรณบุรี</t>
  </si>
  <si>
    <t>09012460004004100184</t>
  </si>
  <si>
    <t>ค่าใช้จ่ายในการสนับสนุนการปลูกไม้รอบตัดฟันยาวแก่เกษตรกร ปีที่ 4 จังหวัดกาญจนบุรี</t>
  </si>
  <si>
    <t>09012460004004100055</t>
  </si>
  <si>
    <t>ค่าใช้จ่ายในการสนับสนุนการปลูกไม้รอบตัดฟันยาวแก่เกษตรกร ปีที่ 4 จังหวัดราชบุรี</t>
  </si>
  <si>
    <t>09012460004004100100</t>
  </si>
  <si>
    <t>ค่าใช้จ่ายในการสนับสนุนการปลูกไม้รอบตัดฟันยาวแก่เกษตรกร ปีที่ 4 จังหวัดสุพรรณบุรี</t>
  </si>
  <si>
    <t>09012460004004100056</t>
  </si>
  <si>
    <t>ค่าใช้จ่ายในการสนับสนุนการปลูกไม้รอบตัดฟันยาวแก่เกษตรกร ปีที่ 5 จังหวัดกาญจนบุรี</t>
  </si>
  <si>
    <t>09012460004004100120</t>
  </si>
  <si>
    <t>ค่าใช้จ่ายในการสนับสนุนการปลูกไม้รอบตัดฟันยาวแก่เกษตรกร ปีที่ 5 จังหวัดราชบุรี</t>
  </si>
  <si>
    <t>09012460004004100122</t>
  </si>
  <si>
    <t>ค่าใช้จ่ายในการสนับสนุนการปลูกไม้รอบตัดฟันยาวแก่เกษตรกร ปีที่ 5 จังหวัดสุพรรณบุรี</t>
  </si>
  <si>
    <t>09012460004004100125</t>
  </si>
  <si>
    <t>เงินอุดหนุนเครือข่ายชุมชนฟื้นฟูป่า จังหวัดกาญจนบุรี</t>
  </si>
  <si>
    <t>09012460004004100381</t>
  </si>
  <si>
    <t>เงินอุดหนุนเครือข่ายชุมชนฟื้นฟูป่า จังหวัดราชบุรี</t>
  </si>
  <si>
    <t>09012460004004100377</t>
  </si>
  <si>
    <t>เงินอุดหนุนเครือข่ายชุมชนฟื้นฟูป่า จังหวัดสุพรรณบุรี</t>
  </si>
  <si>
    <t>09012460004004100408</t>
  </si>
  <si>
    <t>เงินอุดหนุนเครือข่ายราษฎรอาสาสมัครพิทักษ์ป่า จังหวัดราชบุรี</t>
  </si>
  <si>
    <t>09012460004004100401</t>
  </si>
  <si>
    <t>สำนักจัดการทรัพยากรป่าไม้ที่ 11 (สุราษฎร์ธานี)</t>
  </si>
  <si>
    <t>จัดทำแนวกันไฟ จังหวัดสุราษฎร์ธานี</t>
  </si>
  <si>
    <t>09012530001003210025</t>
  </si>
  <si>
    <t>09012530001003210296</t>
  </si>
  <si>
    <t>เพาะชำกล้าไม้ด้วยถาดระบบรากลอย จังหวัดชุมพร</t>
  </si>
  <si>
    <t>09012530001003210257</t>
  </si>
  <si>
    <t>09012530001003210127</t>
  </si>
  <si>
    <t>เพาะชำกล้าไม้ทั่วไป จังหวัดระนอง</t>
  </si>
  <si>
    <t>09012530001003210506</t>
  </si>
  <si>
    <t>จัดทำกล้าไม้ขนาดใหญ่ จังหวัดชุมพร</t>
  </si>
  <si>
    <t>09012530001003210169</t>
  </si>
  <si>
    <t>จัดทำกล้าไม้ขนาดใหญ่ จังหวัดระนอง</t>
  </si>
  <si>
    <t>09012530001003210486</t>
  </si>
  <si>
    <t>จัดทำกล้าไม้ขนาดใหญ่ จังหวัดสุราษฎร์ธานี</t>
  </si>
  <si>
    <t>09012530001003210168</t>
  </si>
  <si>
    <t>บำรุงแหล่งผลิตเมล็ดพันธุ์ไม้ป่าอายุเกิน 10 ปี จังหวัดสุราษฎร์ธานี</t>
  </si>
  <si>
    <t>09012530001003210442</t>
  </si>
  <si>
    <t>จัดทำแนวกันไฟ จังหวัดชุมพร</t>
  </si>
  <si>
    <t>09012530001003210297</t>
  </si>
  <si>
    <t>บำรุงรักษาป่าปีที่ 7-10 จังหวัดชุมพร</t>
  </si>
  <si>
    <t>09012530001003210408</t>
  </si>
  <si>
    <t>บำรุงรักษาป่าปีที่ 7-10 จังหวัดสุราษฎร์ธานี</t>
  </si>
  <si>
    <t>09012530001003210406</t>
  </si>
  <si>
    <t>ค่าใช้จ่ายในการสนับสนุนหมู่บ้านป้องกันไฟป่า จังหวัดสุราษฎร์ธานี</t>
  </si>
  <si>
    <t>09012460004004100361</t>
  </si>
  <si>
    <t>09012460004003210176</t>
  </si>
  <si>
    <t>เพาะชำหญ้าแฝก จังหวัดสุราษฎร์ธานี</t>
  </si>
  <si>
    <t>09012460004003210119</t>
  </si>
  <si>
    <t>(ฺB.2.2)</t>
  </si>
  <si>
    <t>(ฺC)</t>
  </si>
  <si>
    <t>09012460004003210104</t>
  </si>
  <si>
    <t>09012460004003210046</t>
  </si>
  <si>
    <t>เงินอุดหนุนสำหรับการส่งเสริมการจัดการป่าชุมชน จังหวัดสุราษฎร์ธานี</t>
  </si>
  <si>
    <t>09012460004004100270</t>
  </si>
  <si>
    <t>ค่าใช้จ่ายในการสนับสนุนการปลูกไม้เศรษฐกิจ จังหวัดชุมพร</t>
  </si>
  <si>
    <t>09012460004004100195</t>
  </si>
  <si>
    <t>ค่าใช้จ่ายในการสนับสนุนการปลูกไม้เศรษฐกิจ จังหวัดสุราษฎร์ธานี</t>
  </si>
  <si>
    <t>09012460004004100185</t>
  </si>
  <si>
    <t>เงินอุดหนุนเครือข่ายชุมชนฟื้นฟูป่า จังหวัดชุมพร</t>
  </si>
  <si>
    <t>09012460004004100382</t>
  </si>
  <si>
    <t>เงินอุดหนุนเครือข่ายชุมชนฟื้นฟูป่า จังหวัดสระบุรี</t>
  </si>
  <si>
    <t>09012460004004100376</t>
  </si>
  <si>
    <t>เงินอุดหนุนเครือข่ายชุมชนฟื้นฟูป่า จังหวัดสุราษฎร์ธานี</t>
  </si>
  <si>
    <t>09012460004004100378</t>
  </si>
  <si>
    <t>เงินอุดหนุนเครือข่ายราษฎรอาสาสมัครพิทักษ์ป่า จังหวัดสุราษฎร์ธานี</t>
  </si>
  <si>
    <t>09012460004004100404</t>
  </si>
  <si>
    <t>สำนักจัดการทรัพยากรป่าไม้ที่ 12 (นครศรีธรรมราช)</t>
  </si>
  <si>
    <t>สร้างแหล่งผลิตเมล็ดพันธุ์ไม้จากป่าปลูก จังหวัดตรัง</t>
  </si>
  <si>
    <t>09012530001003210028</t>
  </si>
  <si>
    <t>เพาะชำกล้าไม้ด้วยถาดระบบรากลอย จังหวัดพัทลุง</t>
  </si>
  <si>
    <t>09012530001003210261</t>
  </si>
  <si>
    <t>เพาะชำกล้าไม้ทั่วไป จังหวัดนครศรีธรรมราช</t>
  </si>
  <si>
    <t>09012530001003210129</t>
  </si>
  <si>
    <t>เพาะชำกล้าไม้ทั่วไป จังหวัดพัทลุง</t>
  </si>
  <si>
    <t>09012530001003210132</t>
  </si>
  <si>
    <t>จัดทำกล้าไม้ขนาดใหญ่ จังหวัดตรัง</t>
  </si>
  <si>
    <t>09012530001003210489</t>
  </si>
  <si>
    <t>จัดทำกล้าไม้ขนาดใหญ่ จังหวัดนครศรีธรรมราช</t>
  </si>
  <si>
    <t>09012530001003210171</t>
  </si>
  <si>
    <t>จัดทำกล้าไม้ขนาดใหญ่ จังหวัดพัทลุง</t>
  </si>
  <si>
    <t>09012530001003210173</t>
  </si>
  <si>
    <t>เพาะชำกล้าไม้มีค่า จังหวัดนครศรีธรรมราช</t>
  </si>
  <si>
    <t>09012530001003210226</t>
  </si>
  <si>
    <t>เพาะชำกล้าไม้มีค่า จังหวัดพัทลุง</t>
  </si>
  <si>
    <t>09012530001003210229</t>
  </si>
  <si>
    <t>เพาะชำหญ้าแฝก จังหวัดนครศรีธรรมราช</t>
  </si>
  <si>
    <t>09012530001003210547</t>
  </si>
  <si>
    <t>เพาะชำหญ้าแฝก จังหวัดพัทลุง</t>
  </si>
  <si>
    <t>09012530001003210195</t>
  </si>
  <si>
    <t>บำรุงป่าใช้สอย จังหวัดนครศรีธรรมราช</t>
  </si>
  <si>
    <t>09012530001003210349</t>
  </si>
  <si>
    <t>จัดทำแนวกันไฟ จังหวัดนครศรีธรรมราช</t>
  </si>
  <si>
    <t>09012530001003210299</t>
  </si>
  <si>
    <t>บำรุงรักษาป่าปีที่ 7-10 จังหวัดนครศรีธรรมราช</t>
  </si>
  <si>
    <t>09012530001003210409</t>
  </si>
  <si>
    <t>09012530001003210065</t>
  </si>
  <si>
    <t>ค่าใช้จ่ายในการสนับสนุนหมู่บ้านป้องกันไฟป่า จังหวัดนครศรีธรรมราช</t>
  </si>
  <si>
    <t>09012460004004100349</t>
  </si>
  <si>
    <t>09012460004003210177</t>
  </si>
  <si>
    <t>09012460004003210120</t>
  </si>
  <si>
    <t>09012460004003210083</t>
  </si>
  <si>
    <t>09012460004003210106</t>
  </si>
  <si>
    <t>09012460004003210049</t>
  </si>
  <si>
    <t>09012460004003210052</t>
  </si>
  <si>
    <t>เงินอุดหนุนสำหรับการส่งเสริมการจัดการป่าชุมชน จังหวัดนครศรีธรรมราช</t>
  </si>
  <si>
    <t>09012460004004100271</t>
  </si>
  <si>
    <t>ค่าใช้จ่ายในการสนับสนุนการปลูกไม้โตเร็วแก่เกษตรกร ปีที่ 2 จังหวัดตรัง</t>
  </si>
  <si>
    <t>09012460004004100256</t>
  </si>
  <si>
    <t>ค่าใช้จ่ายในการสนับสนุนการปลูกไม้โตเร็วแก่เกษตรกร ปีที่ 2 จังหวัดนครศรีธรรมราช</t>
  </si>
  <si>
    <t>09012460004004100254</t>
  </si>
  <si>
    <t>ค่าใช้จ่ายในการสนับสนุนการปลูกไม้โตเร็วแก่เกษตรกร ปีที่ 2 จังหวัดพัทลุง</t>
  </si>
  <si>
    <t>09012460004004100255</t>
  </si>
  <si>
    <t>ค่าใช้จ่ายในการสนับสนุนการปลูกไม้เศรษฐกิจ จังหวัดตรัง</t>
  </si>
  <si>
    <t>09012460004004100188</t>
  </si>
  <si>
    <t>ค่าใช้จ่ายในการสนับสนุนการปลูกไม้เศรษฐกิจ จังหวัดนครศรีธรรมราช</t>
  </si>
  <si>
    <t>09012460004004100186</t>
  </si>
  <si>
    <t>ค่าใช้จ่ายในการสนับสนุนการปลูกไม้เศรษฐกิจ จังหวัดพัทลุง</t>
  </si>
  <si>
    <t>09012460004004100187</t>
  </si>
  <si>
    <t>ค่าใช้จ่ายในการสนับสนุนการปลูกไม้รอบตัดฟันยาวแก่เกษตรกร ปีที่ 4 จังหวัดนครศรีธรรมราช</t>
  </si>
  <si>
    <t>09012460004004100221</t>
  </si>
  <si>
    <t>ค่าใช้จ่ายในการสนับสนุนการปลูกไม้รอบตัดฟันยาวแก่เกษตรกร ปีที่ 4 จังหวัดพัทลุง</t>
  </si>
  <si>
    <t>09012460004004100058</t>
  </si>
  <si>
    <t>เงินอุดหนุนเครือข่ายชุมชนฟื้นฟูป่า จังหวัดตรัง</t>
  </si>
  <si>
    <t>09012460004004100363</t>
  </si>
  <si>
    <t>เงินอุดหนุนเครือข่ายชุมชนฟื้นฟูป่า จังหวัดนครศรีธรรมราช</t>
  </si>
  <si>
    <t>09012460004004100379</t>
  </si>
  <si>
    <t>เงินอุดหนุนเครือข่ายชุมชนฟื้นฟูป่า จังหวัดพัทลุง</t>
  </si>
  <si>
    <t>09012460004004100364</t>
  </si>
  <si>
    <t>เงินอุดหนุนเครือข่ายราษฎรอาสาสมัครพิทักษ์ป่า จังหวัดนครศรีธรรมราช</t>
  </si>
  <si>
    <t>09012460004004100403</t>
  </si>
  <si>
    <t>สำนักจัดการทรัพยากรป่าไม้ที่ 13 (สงขลา)</t>
  </si>
  <si>
    <t>จัดทำแนวกันไฟ จังหวัดสงขลา</t>
  </si>
  <si>
    <t>09012530001003210027</t>
  </si>
  <si>
    <t>เพาะชำกล้าไม้ด้วยถาดระบบรากลอย จังหวัดสงขลา</t>
  </si>
  <si>
    <t>09012530001003210260</t>
  </si>
  <si>
    <t>เพาะชำกล้าไม้ทั่วไป จังหวัดปัตตานี</t>
  </si>
  <si>
    <t>09012530001003210134</t>
  </si>
  <si>
    <t>เพาะชำกล้าไม้ทั่วไป จังหวัดสงขลา</t>
  </si>
  <si>
    <t>09012530001003210131</t>
  </si>
  <si>
    <t>เพาะชำกล้าไม้ทั่วไป จังหวัดสตูล</t>
  </si>
  <si>
    <t>09012530001003210509</t>
  </si>
  <si>
    <t>จัดทำกล้าไม้ขนาดใหญ่ จังหวัดปัตตานี</t>
  </si>
  <si>
    <t>09012530001003210491</t>
  </si>
  <si>
    <t>จัดทำกล้าไม้ขนาดใหญ่ จังหวัดสงขลา</t>
  </si>
  <si>
    <t>09012530001003210172</t>
  </si>
  <si>
    <t>จัดทำกล้าไม้ขนาดใหญ่ จังหวัดสตูล</t>
  </si>
  <si>
    <t>09012530001003210490</t>
  </si>
  <si>
    <t>เพาะชำกล้าไม้มีค่า จังหวัดปัตตานี</t>
  </si>
  <si>
    <t>09012530001003210231</t>
  </si>
  <si>
    <t>เพาะชำกล้าไม้มีค่า จังหวัดสงขลา</t>
  </si>
  <si>
    <t>09012530001003210228</t>
  </si>
  <si>
    <t>เพาะชำหญ้าแฝก จังหวัดสงขลา</t>
  </si>
  <si>
    <t>09012530001003210194</t>
  </si>
  <si>
    <t>5%%</t>
  </si>
  <si>
    <t>เพาะชำกล้าของป่า จังหวัดสงขลา</t>
  </si>
  <si>
    <t>09012530001003210538</t>
  </si>
  <si>
    <t>บำรุงป่าใช้สอย จังหวัดปัตตานี</t>
  </si>
  <si>
    <t>09012530001003210455</t>
  </si>
  <si>
    <t>บำรุงแหล่งผลิตเมล็ดพันธุ์ไม้ป่าอายุเกิน 10 ปี จังหวัดสงขลา</t>
  </si>
  <si>
    <t>09012530001003210380</t>
  </si>
  <si>
    <t>09012530001003210304</t>
  </si>
  <si>
    <t>จัดทำแนวกันไฟ จังหวัดสตูล</t>
  </si>
  <si>
    <t>09012530001003210545</t>
  </si>
  <si>
    <t>บำรุงรักษาป่าปีที่ 2-6 จังหวัดสงขลา</t>
  </si>
  <si>
    <t>09012530001003210438</t>
  </si>
  <si>
    <t>บำรุงรักษาป่าปีที่ 2-6 จังหวัดสตูล</t>
  </si>
  <si>
    <t>09012530001003210440</t>
  </si>
  <si>
    <t>บำรุงรักษาป่าปีที่ 7-10 จังหวัดสตูล</t>
  </si>
  <si>
    <t>09012530001003210459</t>
  </si>
  <si>
    <t>จัดทำแนวกันไฟ จังหวัดปัตตานี</t>
  </si>
  <si>
    <t>09012530001003210068</t>
  </si>
  <si>
    <t>ค่าใช้จ่ายในการสนับสนุนหมู่บ้านป้องกันไฟป่า จังหวัดสงขลา</t>
  </si>
  <si>
    <t>09012460004004100350</t>
  </si>
  <si>
    <t>09012460004003210178</t>
  </si>
  <si>
    <t>09012460004003210082</t>
  </si>
  <si>
    <t>09012460004003210054</t>
  </si>
  <si>
    <t>09012460004003210051</t>
  </si>
  <si>
    <t>09012460004003210107</t>
  </si>
  <si>
    <t>เงินอุดหนุนสำหรับการส่งเสริมการจัดการป่าชุมชน จังหวัดปัตตานี</t>
  </si>
  <si>
    <t>09012460004004100316</t>
  </si>
  <si>
    <t>เงินอุดหนุนสำหรับการส่งเสริมการจัดการป่าชุมชน จังหวัดสงขลา</t>
  </si>
  <si>
    <t>09012460004004100272</t>
  </si>
  <si>
    <t>เงินอุดหนุนสำหรับการส่งเสริมการจัดการป่าชุมชน จังหวัดสตูล</t>
  </si>
  <si>
    <t>09012460004004100297</t>
  </si>
  <si>
    <t>เงินอุดหนุนเครือข่ายราษฎรอาสาสมัครพิทักษ์ป่า จังหวัดสงขลา</t>
  </si>
  <si>
    <t>09012460004004100405</t>
  </si>
  <si>
    <t>สำนักจัดการทรัพยากรป่าไม้ที่ 1 สาขาแม่ฮ่องสอน</t>
  </si>
  <si>
    <t>เพาะชำกล้าไม้ทั่วไป จังหวัดแม่ฮ่องสอน</t>
  </si>
  <si>
    <t>09012530001003210083</t>
  </si>
  <si>
    <t>จัดทำกล้าไม้ขนาดใหญ่ จังหวัดแม่ฮ่องสอน</t>
  </si>
  <si>
    <t>09012530001003210137</t>
  </si>
  <si>
    <t>เพาะชำกล้าไม้มีค่า จังหวัดแม่ฮ่องสอน</t>
  </si>
  <si>
    <t>09012530001003210197</t>
  </si>
  <si>
    <t>เพาะชำหญ้าแฝก จังหวัดแม่ฮ่องสอน</t>
  </si>
  <si>
    <t>09012530001003210176</t>
  </si>
  <si>
    <t>บำรุงป่าใช้สอย จังหวัดแม่ฮ่องสอน</t>
  </si>
  <si>
    <t>09012530001003210305</t>
  </si>
  <si>
    <t>จัดทำแนวกันไฟ จังหวัดแม่ฮ่องสอน</t>
  </si>
  <si>
    <t>09012530001003210245</t>
  </si>
  <si>
    <t>บำรุงรักษาป่าปีที่ 2-6 จังหวัดแม่ฮ่องสอน</t>
  </si>
  <si>
    <t>09012530001003210355</t>
  </si>
  <si>
    <t>บำรุงรักษาป่าปีที่ 7-10 จังหวัดแม่ฮ่องสอน</t>
  </si>
  <si>
    <t>09012530001003210318</t>
  </si>
  <si>
    <t>09012530001003210041</t>
  </si>
  <si>
    <t>ค่าใช้จ่ายในการสนับสนุนหมู่บ้านป้องกันไฟป่า จังหวัดแม่ฮ่องสอน</t>
  </si>
  <si>
    <t>09012460004004100319</t>
  </si>
  <si>
    <t>09012460004003210135</t>
  </si>
  <si>
    <t>09012460004003210208</t>
  </si>
  <si>
    <t>สร้างป่าสร้างรายได้ จังหวัดแม่ฮ่องสอน</t>
  </si>
  <si>
    <t>09012460004003210214</t>
  </si>
  <si>
    <t>09012460004003210003</t>
  </si>
  <si>
    <t>09012460004003210064</t>
  </si>
  <si>
    <t>เงินอุดหนุนสำหรับการส่งเสริมการจัดการป่าชุมชน จังหวัดแม่ฮ่องสอน</t>
  </si>
  <si>
    <t>09012460004004100273</t>
  </si>
  <si>
    <t>ค่าใช้จ่ายในการสนับสนุนการปลูกไม้เศรษฐกิจ จังหวัดแม่ฮ่องสอน</t>
  </si>
  <si>
    <t>09012460004004100148</t>
  </si>
  <si>
    <t>ค่าใช้จ่ายในการสนับสนุนการปลูกไม้รอบตัดฟันยาวแก่เกษตรกร ปีที่ 4 จังหวัดแม่ฮ่องสอน</t>
  </si>
  <si>
    <t>09012460004004100218</t>
  </si>
  <si>
    <t>เงินอุดหนุนเครือข่ายราษฎรอาสาสมัครพิทักษ์ป่า จังหวัดแม่ฮ่องสอน</t>
  </si>
  <si>
    <t>09012460004004100386</t>
  </si>
  <si>
    <t>สำนักจัดการทรัพยากรป่าไม้ที่ 3 สาขาแพร่</t>
  </si>
  <si>
    <t>ปลูกป่าทั่วไป จังหวัดแพร่</t>
  </si>
  <si>
    <t>09012510003003210011</t>
  </si>
  <si>
    <t>ฝายต้นน้ำแบบผสมผสาน จังหวัดน่าน</t>
  </si>
  <si>
    <t>09012510003003210003</t>
  </si>
  <si>
    <t>จัดทำแนวกันไฟ จังหวัดแพร่</t>
  </si>
  <si>
    <t>09012530001003210005</t>
  </si>
  <si>
    <t>เพาะชำกล้าไม้ด้วยถาดระบบรากลอย จังหวัดแพร่</t>
  </si>
  <si>
    <t>09012530001003210238</t>
  </si>
  <si>
    <t>เพาะชำกล้าไม้ทั่วไป จังหวัดแพร่</t>
  </si>
  <si>
    <t>09012530001003210088</t>
  </si>
  <si>
    <t>เพาะชำกล้าไม้ทั่วไป จังหวัดน่าน</t>
  </si>
  <si>
    <t>09012530001003210086</t>
  </si>
  <si>
    <t>จัดทำกล้าไม้ขนาดใหญ่ จังหวัดแพร่</t>
  </si>
  <si>
    <t>09012530001003210141</t>
  </si>
  <si>
    <t>จัดทำกล้าไม้ขนาดใหญ่ จังหวัดน่าน</t>
  </si>
  <si>
    <t>09012530001003210460</t>
  </si>
  <si>
    <t>เพาะชำกล้าไม้มีค่า จังหวัดแพร่</t>
  </si>
  <si>
    <t>09012530001003210201</t>
  </si>
  <si>
    <t>เพาะชำกล้าไม้มีค่า จังหวัดน่าน</t>
  </si>
  <si>
    <t>09012530001003210200</t>
  </si>
  <si>
    <t>เพาะชำหญ้าแฝก จังหวัดแพร่</t>
  </si>
  <si>
    <t>09012530001003210511</t>
  </si>
  <si>
    <t>เพาะชำหญ้าแฝก จังหวัดน่าน</t>
  </si>
  <si>
    <t>09012530001003210179</t>
  </si>
  <si>
    <t>บำรุงป่าใช้สอย จังหวัดแพร่</t>
  </si>
  <si>
    <t>09012530001003210309</t>
  </si>
  <si>
    <t>บำรุงป่าใช้สอย จังหวัดน่าน</t>
  </si>
  <si>
    <t>09012530001003210308</t>
  </si>
  <si>
    <t>บำรุงรักษาป่าปีที่ 7-10 จังหวัดแพร่</t>
  </si>
  <si>
    <t>09012530001003210331</t>
  </si>
  <si>
    <t>บำรุงแหล่งผลิตเมล็ดพันธุ์ไม้ป่าอายุเกิน 10 ปี จังหวัดแพร่</t>
  </si>
  <si>
    <t>09012530001003210314</t>
  </si>
  <si>
    <t>09012530001003210255</t>
  </si>
  <si>
    <t>จัดทำแนวกันไฟ จังหวัดน่าน</t>
  </si>
  <si>
    <t>09012530001003210252</t>
  </si>
  <si>
    <t>บำรุงรักษาป่าปีที่ 2-6 จังหวัดน่าน</t>
  </si>
  <si>
    <t>09012530001003210364</t>
  </si>
  <si>
    <t>บำรุงรักษาป่าปีที่ 7-10 จังหวัดน่าน</t>
  </si>
  <si>
    <t>09012530001003210328</t>
  </si>
  <si>
    <t>09012530001003210044</t>
  </si>
  <si>
    <t>09012530001003210043</t>
  </si>
  <si>
    <t>ค่าใช้จ่ายในการสนับสนุนหมู่บ้านป้องกันไฟป่า จังหวัดแพร่</t>
  </si>
  <si>
    <t>09012460004004100325</t>
  </si>
  <si>
    <t>ค่าใช้จ่ายในการสนับสนุนหมู่บ้านป้องกันไฟป่า จังหวัดน่าน</t>
  </si>
  <si>
    <t>09012460004004100322</t>
  </si>
  <si>
    <t>09012460004003210141</t>
  </si>
  <si>
    <t>09012460004003210139</t>
  </si>
  <si>
    <t>สร้างป่าสร้างรายได้ จังหวัดแพร่</t>
  </si>
  <si>
    <t>09012460004003210222</t>
  </si>
  <si>
    <t>สร้างป่าสร้างรายได้ จังหวัดน่าน</t>
  </si>
  <si>
    <t>09012460004003210215</t>
  </si>
  <si>
    <t>09012460004003210110</t>
  </si>
  <si>
    <t>09012460004003210067</t>
  </si>
  <si>
    <t>09012460004003210008</t>
  </si>
  <si>
    <t>09012460004003210006</t>
  </si>
  <si>
    <t>09012460004003210057</t>
  </si>
  <si>
    <t>เงินอุดหนุนสำหรับการส่งเสริมการจัดการป่าชุมชน จังหวัดแพร่</t>
  </si>
  <si>
    <t>09012460004004100274</t>
  </si>
  <si>
    <t>เงินอุดหนุนสำหรับการส่งเสริมการจัดการป่าชุมชน จังหวัดน่าน</t>
  </si>
  <si>
    <t>09012460004004100284</t>
  </si>
  <si>
    <t>ค่าใช้จ่ายในการสนับสนุนการปลูกไม้โตเร็วแก่เกษตรกร ปีที่ 1 จังหวัดแพร่</t>
  </si>
  <si>
    <t>09012460004004100022</t>
  </si>
  <si>
    <t>ค่าใช้จ่ายในการสนับสนุนการปลูกไม้โตเร็วแก่เกษตรกร ปีที่ 1 จังหวัดน่าน</t>
  </si>
  <si>
    <t>09012460004004100020</t>
  </si>
  <si>
    <t>ค่าใช้จ่ายในการสนับสนุนการปลูกไม้โตเร็วแก่เกษตรกร ปีที่ 2 จังหวัดแพร่</t>
  </si>
  <si>
    <t>09012460004004100230</t>
  </si>
  <si>
    <t>ค่าใช้จ่ายในการสนับสนุนการปลูกไม้โตเร็วแก่เกษตรกร ปีที่ 2 จังหวัดน่าน</t>
  </si>
  <si>
    <t>09012460004004100229</t>
  </si>
  <si>
    <t>ค่าใช้จ่ายในการสนับสนุนการปลูกไม้เศรษฐกิจ จังหวัดแพร่</t>
  </si>
  <si>
    <t>09012460004004100153</t>
  </si>
  <si>
    <t>ค่าใช้จ่ายในการสนับสนุนการปลูกไม้เศรษฐกิจ จังหวัดน่าน</t>
  </si>
  <si>
    <t>09012460004004100151</t>
  </si>
  <si>
    <t>ค่าใช้จ่ายในการสนับสนุนการปลูกไม้รอบตัดฟันยาวแก่เกษตรกร ปีที่ 4 จังหวัดแพร่</t>
  </si>
  <si>
    <t>09012460004004100213</t>
  </si>
  <si>
    <t>ค่าใช้จ่ายในการสนับสนุนการปลูกไม้รอบตัดฟันยาวแก่เกษตรกร ปีที่ 4 จังหวัดน่าน</t>
  </si>
  <si>
    <t>09012460004004100032</t>
  </si>
  <si>
    <t>ค่าใช้จ่ายในการสนับสนุนการปลูกไม้รอบตัดฟันยาวแก่เกษตรกร ปีที่ 5 จังหวัดน่าน</t>
  </si>
  <si>
    <t>09012460004004100070</t>
  </si>
  <si>
    <t>เงินอุดหนุนเครือข่ายชุมชนฟื้นฟูป่า จังหวัดน่าน</t>
  </si>
  <si>
    <t>09012460004004100367</t>
  </si>
  <si>
    <t>เงินอุดหนุนเครือข่ายราษฎรอาสาสมัครพิทักษ์ป่า จังหวัดแพร่</t>
  </si>
  <si>
    <t>09012460004004100389</t>
  </si>
  <si>
    <t>สำนักจัดการทรัพยากรป่าไม้ที่ 4 สาขานครสวรรค์</t>
  </si>
  <si>
    <t>ฝายต้นน้ำแบบผสมผสาน จังหวัดนครสวรรค์</t>
  </si>
  <si>
    <t>09012510003003210010</t>
  </si>
  <si>
    <t>09012530001003210093</t>
  </si>
  <si>
    <t>10%%</t>
  </si>
  <si>
    <t>เพาะชำกล้าไม้ทั่วไป จังหวัดพิจิตร</t>
  </si>
  <si>
    <t>09012530001003210497</t>
  </si>
  <si>
    <t>จัดทำกล้าไม้ขนาดใหญ่ จังหวัดนครสวรรค์</t>
  </si>
  <si>
    <t>09012530001003210445</t>
  </si>
  <si>
    <t>15%%</t>
  </si>
  <si>
    <t>จัดทำกล้าไม้ขนาดใหญ่ จังหวัดพิจิตร</t>
  </si>
  <si>
    <t>09012530001003210464</t>
  </si>
  <si>
    <t>จัดทำกล้าไม้ขนาดใหญ่ จังหวัดอุทัยธานี</t>
  </si>
  <si>
    <t>09012530001003210465</t>
  </si>
  <si>
    <t>เพาะชำหญ้าแฝก จังหวัดอุทัยธานี</t>
  </si>
  <si>
    <t>09012530001003210519</t>
  </si>
  <si>
    <t>จัดทำแนวกันไฟ จังหวัดนครสวรรค์</t>
  </si>
  <si>
    <t>09012530001003210265</t>
  </si>
  <si>
    <t>จัดทำแนวกันไฟ จังหวัดอุทัยธานี</t>
  </si>
  <si>
    <t>09012530001003210266</t>
  </si>
  <si>
    <t>บำรุงป่าใช้สอย จังหวัดนครสวรรค์</t>
  </si>
  <si>
    <t>09012530001003210517</t>
  </si>
  <si>
    <t>บำรุงรักษาป่าปีที่ 2-6 จังหวัดนครสวรรค์</t>
  </si>
  <si>
    <t>09012530001003210387</t>
  </si>
  <si>
    <t>บำรุงรักษาป่าปีที่ 7-10 จังหวัดนครสวรรค์</t>
  </si>
  <si>
    <t>09012530001003210350</t>
  </si>
  <si>
    <t>ค่าใช้จ่ายในการสนับสนุนหมู่บ้านป้องกันไฟป่า จังหวัดนครสวรรค์</t>
  </si>
  <si>
    <t>09012460004004100332</t>
  </si>
  <si>
    <t>ค่าใช้จ่ายในการสนับสนุนหมู่บ้านป้องกันไฟป่า จังหวัดอุทัยธานี</t>
  </si>
  <si>
    <t>09012460004004100351</t>
  </si>
  <si>
    <t>09012460004003210148</t>
  </si>
  <si>
    <t>09012460004003210149</t>
  </si>
  <si>
    <t>สร้างป่าสร้างรายได้ จังหวัดนครสวรรค์</t>
  </si>
  <si>
    <t>09012460004003210226</t>
  </si>
  <si>
    <t>09012460004003210115</t>
  </si>
  <si>
    <t>09012460004003210095</t>
  </si>
  <si>
    <t>09012460004003210096</t>
  </si>
  <si>
    <t>09012460004003210085</t>
  </si>
  <si>
    <t>เงินอุดหนุนสำหรับการส่งเสริมการจัดการป่าชุมชน จังหวัดนครสวรรค์</t>
  </si>
  <si>
    <t>09012460004004100275</t>
  </si>
  <si>
    <t>เงินอุดหนุนสำหรับการส่งเสริมการจัดการป่าชุมชน จังหวัดพิจิตร</t>
  </si>
  <si>
    <t>09012460004004100291</t>
  </si>
  <si>
    <t>ค่าใช้จ่ายในการสนับสนุนการปลูกไม้โตเร็วแก่เกษตรกร ปีที่ 1 จังหวัดนครสวรรค์</t>
  </si>
  <si>
    <t>09012460004004100027</t>
  </si>
  <si>
    <t>ค่าใช้จ่ายในการสนับสนุนการปลูกไม้โตเร็วแก่เกษตรกร ปีที่ 1 จังหวัดอุทัยธานี</t>
  </si>
  <si>
    <t>09012460004004100028</t>
  </si>
  <si>
    <t>ค่าใช้จ่ายในการสนับสนุนการปลูกไม้โตเร็วแก่เกษตรกร ปีที่ 2 จังหวัดนครสวรรค์</t>
  </si>
  <si>
    <t>09012460004004100237</t>
  </si>
  <si>
    <t>ค่าใช้จ่ายในการสนับสนุนการปลูกไม้โตเร็วแก่เกษตรกร ปีที่ 2 จังหวัดพิจิตร</t>
  </si>
  <si>
    <t>09012460004004100238</t>
  </si>
  <si>
    <t>ค่าใช้จ่ายในการสนับสนุนการปลูกไม้โตเร็วแก่เกษตรกร ปีที่ 2 จังหวัดอุทัยธานี</t>
  </si>
  <si>
    <t>09012460004004100239</t>
  </si>
  <si>
    <t>ค่าใช้จ่ายในการสนับสนุนการปลูกไม้เศรษฐกิจ จังหวัดนครสวรรค์</t>
  </si>
  <si>
    <t>09012460004004100157</t>
  </si>
  <si>
    <t>ค่าใช้จ่ายในการสนับสนุนการปลูกไม้เศรษฐกิจ จังหวัดพิจิตร</t>
  </si>
  <si>
    <t>09012460004004100159</t>
  </si>
  <si>
    <t>ค่าใช้จ่ายในการสนับสนุนการปลูกไม้เศรษฐกิจ จังหวัดอุทัยธานี</t>
  </si>
  <si>
    <t>09012460004004100158</t>
  </si>
  <si>
    <t>ค่าใช้จ่ายในการสนับสนุนการปลูกไม้รอบตัดฟันยาวแก่เกษตรกร ปีที่ 4 จังหวัดนครสวรรค์</t>
  </si>
  <si>
    <t>09012460004004100072</t>
  </si>
  <si>
    <t>ค่าใช้จ่ายในการสนับสนุนการปลูกไม้รอบตัดฟันยาวแก่เกษตรกร ปีที่ 4 จังหวัดพิจิตร</t>
  </si>
  <si>
    <t>09012460004004100037</t>
  </si>
  <si>
    <t>ค่าใช้จ่ายในการสนับสนุนการปลูกไม้รอบตัดฟันยาวแก่เกษตรกร ปีที่ 4 จังหวัดอุทัยธานี</t>
  </si>
  <si>
    <t>09012460004004100038</t>
  </si>
  <si>
    <t>ค่าใช้จ่ายในการสนับสนุนการปลูกไม้รอบตัดฟันยาวแก่เกษตรกร ปีที่ 5 จังหวัดนครสวรรค์</t>
  </si>
  <si>
    <t>09012460004004100080</t>
  </si>
  <si>
    <t>ค่าใช้จ่ายในการสนับสนุนการปลูกไม้รอบตัดฟันยาวแก่เกษตรกร ปีที่ 5 จังหวัดพิจิตร</t>
  </si>
  <si>
    <t>09012460004004100083</t>
  </si>
  <si>
    <t>ค่าใช้จ่ายในการสนับสนุนการปลูกไม้รอบตัดฟันยาวแก่เกษตรกร ปีที่ 5 จังหวัดอุทัยธานี</t>
  </si>
  <si>
    <t>09012460004004100082</t>
  </si>
  <si>
    <t>เงินอุดหนุนเครือข่ายชุมชนฟื้นฟูป่า จังหวัดนครสวรรค์</t>
  </si>
  <si>
    <t>09012460004004100380</t>
  </si>
  <si>
    <t>เงินอุดหนุนเครือข่ายชุมชนฟื้นฟูป่า จังหวัดอุทัยธานี</t>
  </si>
  <si>
    <t>09012460004004100372</t>
  </si>
  <si>
    <t>เงินอุดหนุนเครือข่ายราษฎรอาสาสมัครพิทักษ์ป่า จังหวัดนครสวรรค์</t>
  </si>
  <si>
    <t>09012460004004100392</t>
  </si>
  <si>
    <t>สำนักจัดการทรัพยากรป่าไม้ที่ 4 สาขาพิษณุโลก</t>
  </si>
  <si>
    <t>ปลูกป่าทั่วไป จังหวัดเพชรบูรณ์</t>
  </si>
  <si>
    <t>09012510003003210012</t>
  </si>
  <si>
    <t>ฝายต้นน้ำแบบผสมผสาน จังหวัดเพชรบูรณ์</t>
  </si>
  <si>
    <t>09012510003003210009</t>
  </si>
  <si>
    <t>ฝายต้นน้ำแบบผสมผสาน จังหวัดพิษณุโลก</t>
  </si>
  <si>
    <t>09012510003003210008</t>
  </si>
  <si>
    <t>จัดทำแนวกันไฟ จังหวัดพิษณุโลก</t>
  </si>
  <si>
    <t>09012530001003210007</t>
  </si>
  <si>
    <t>สร้างแหล่งผลิตเมล็ดพันธุ์ไม้จากป่าปลูก จังหวัดพิษณุโลก</t>
  </si>
  <si>
    <t>09012530001003210010</t>
  </si>
  <si>
    <t>โดนตัดงบประมาณ รอปรับแผนใหม่</t>
  </si>
  <si>
    <t>เพาะชำกล้าไม้ด้วยถาดระบบรากลอย จังหวัดเพชรบูรณ์</t>
  </si>
  <si>
    <t>09012530001003210239</t>
  </si>
  <si>
    <t>เพาะชำกล้าไม้ทั่วไป จังหวัดพิษณุโลก</t>
  </si>
  <si>
    <t>09012530001003210091</t>
  </si>
  <si>
    <t>จัดทำกล้าไม้ขนาดใหญ่ จังหวัดเพชรบูรณ์</t>
  </si>
  <si>
    <t>09012530001003210444</t>
  </si>
  <si>
    <t>จัดทำกล้าไม้ขนาดใหญ่ จังหวัดพิษณุโลก</t>
  </si>
  <si>
    <t>09012530001003210143</t>
  </si>
  <si>
    <t>เพาะชำกล้าไม้มีค่า จังหวัดเพชรบูรณ์</t>
  </si>
  <si>
    <t>09012530001003210203</t>
  </si>
  <si>
    <t>เพาะชำกล้าไม้มีค่า จังหวัดพิษณุโลก</t>
  </si>
  <si>
    <t>09012530001003210528</t>
  </si>
  <si>
    <t>เพาะชำหญ้าแฝก จังหวัดเพชรบูรณ์</t>
  </si>
  <si>
    <t>09012530001003210181</t>
  </si>
  <si>
    <t>เพาะชำหญ้าแฝก จังหวัดพิษณุโลก</t>
  </si>
  <si>
    <t>09012530001003210512</t>
  </si>
  <si>
    <t>บำรุงป่าใช้สอย จังหวัดเพชรบูรณ์</t>
  </si>
  <si>
    <t>09012530001003210316</t>
  </si>
  <si>
    <t>บำรุงป่าใช้สอย จังหวัดพิษณุโลก</t>
  </si>
  <si>
    <t>09012530001003210313</t>
  </si>
  <si>
    <t>บำรุงรักษาป่าปีที่ 7-10 จังหวัดพิษณุโลก</t>
  </si>
  <si>
    <t>09012530001003210339</t>
  </si>
  <si>
    <t>บำรุงแหล่งผลิตเมล็ดพันธุ์ไม้ป่าอายุเกิน 10 ปี จังหวัดพิษณุโลก</t>
  </si>
  <si>
    <t>09012530001003210323</t>
  </si>
  <si>
    <t>จัดทำแนวกันไฟ จังหวัดเพชรบูรณ์</t>
  </si>
  <si>
    <t>09012530001003210264</t>
  </si>
  <si>
    <t>09012530001003210259</t>
  </si>
  <si>
    <t>บำรุงรักษาป่าปีที่ 7-10 จังหวัดเพชรบูรณ์</t>
  </si>
  <si>
    <t>09012530001003210347</t>
  </si>
  <si>
    <t>ปลูกไม้ใช้สอย จังหวัดพิษณุโลก</t>
  </si>
  <si>
    <t>09012530001003210069</t>
  </si>
  <si>
    <t>สำรวจทรัพยากรที่ดินและป่าไม้ เพื่อจัดทำข้อมูลที่ดินและแผนที่ขอบเขตที่ดินในพื้นที่ป่าไม้ถาวร จังหวัดพิษณุโลก</t>
  </si>
  <si>
    <t>09012460005003210005</t>
  </si>
  <si>
    <t>ค่าใช้จ่ายในการสนับสนุนหมู่บ้านป้องกันไฟป่า จังหวัดเพชรบูรณ์</t>
  </si>
  <si>
    <t>09012460004004100331</t>
  </si>
  <si>
    <t>ค่าใช้จ่ายในการสนับสนุนหมู่บ้านป้องกันไฟป่า จังหวัดพิษณุโลก</t>
  </si>
  <si>
    <t>09012460004004100330</t>
  </si>
  <si>
    <t>09012460004003210147</t>
  </si>
  <si>
    <t>09012460004003210144</t>
  </si>
  <si>
    <t>09012460004003210069</t>
  </si>
  <si>
    <t>09012460004003210112</t>
  </si>
  <si>
    <t>09012460004003210012</t>
  </si>
  <si>
    <t>09012460004003210011</t>
  </si>
  <si>
    <t>เงินอุดหนุนสำหรับการส่งเสริมการจัดการป่าชุมชน จังหวัดเพชรบูรณ์</t>
  </si>
  <si>
    <t>09012460004004100290</t>
  </si>
  <si>
    <t>เงินอุดหนุนสำหรับการส่งเสริมการจัดการป่าชุมชน จังหวัดพิษณุโลก</t>
  </si>
  <si>
    <t>09012460004004100276</t>
  </si>
  <si>
    <t>ค่าใช้จ่ายในการสนับสนุนการปลูกไม้โตเร็วแก่เกษตรกร ปีที่ 1 จังหวัดเพชรบูรณ์</t>
  </si>
  <si>
    <t>09012460004004100196</t>
  </si>
  <si>
    <t>ค่าใช้จ่ายในการสนับสนุนการปลูกไม้โตเร็วแก่เกษตรกร ปีที่ 1 จังหวัดพิษณุโลก</t>
  </si>
  <si>
    <t>09012460004004100025</t>
  </si>
  <si>
    <t>ค่าใช้จ่ายในการสนับสนุนการปลูกไม้โตเร็วแก่เกษตรกร ปีที่ 2 จังหวัดเพชรบูรณ์</t>
  </si>
  <si>
    <t>09012460004004100234</t>
  </si>
  <si>
    <t>ค่าใช้จ่ายในการสนับสนุนการปลูกไม้โตเร็วแก่เกษตรกร ปีที่ 2 จังหวัดพิษณุโลก</t>
  </si>
  <si>
    <t>09012460004004100232</t>
  </si>
  <si>
    <t>ค่าใช้จ่ายในการสนับสนุนการปลูกไม้รอบตัดฟันยาวแก่เกษตรกร ปีที่ 4 จังหวัดเพชรบูรณ์</t>
  </si>
  <si>
    <t>09012460004004100036</t>
  </si>
  <si>
    <t>ค่าใช้จ่ายในการสนับสนุนการปลูกไม้รอบตัดฟันยาวแก่เกษตรกร ปีที่ 4 จังหวัดพิษณุโลก</t>
  </si>
  <si>
    <t>09012460004004100066</t>
  </si>
  <si>
    <t>ค่าใช้จ่ายในการสนับสนุนการปลูกไม้รอบตัดฟันยาวแก่เกษตรกร ปีที่ 5 จังหวัดเพชรบูรณ์</t>
  </si>
  <si>
    <t>09012460004004100079</t>
  </si>
  <si>
    <t>ค่าใช้จ่ายในการสนับสนุนการปลูกไม้รอบตัดฟันยาวแก่เกษตรกร ปีที่ 5 จังหวัดพิษณุโลก</t>
  </si>
  <si>
    <t>09012460004004100073</t>
  </si>
  <si>
    <t>เงินอุดหนุนเครือข่ายชุมชนฟื้นฟูป่า จังหวัดพิษณุโลก</t>
  </si>
  <si>
    <t>09012460004004100369</t>
  </si>
  <si>
    <t>เงินอุดหนุนเครือข่ายราษฎรอาสาสมัครพิทักษ์ป่า จังหวัดพิษณุโลก</t>
  </si>
  <si>
    <t>09012460004004100391</t>
  </si>
  <si>
    <t>สำนักจัดการทรัพยากรป่าไม้ที่ 6 สาขานครพนม</t>
  </si>
  <si>
    <t>09012530001003210102</t>
  </si>
  <si>
    <t>จัดทำกล้าไม้ขนาดใหญ่ จังหวัดนครพนม</t>
  </si>
  <si>
    <t>09012530001003210146</t>
  </si>
  <si>
    <t>จัดทำกล้าไม้ขนาดใหญ่ จังหวัดสกลนคร</t>
  </si>
  <si>
    <t>09012530001003210474</t>
  </si>
  <si>
    <t>เพาะชำกล้าไม้มีค่า จังหวัดนครพนม</t>
  </si>
  <si>
    <t>09012530001003210210</t>
  </si>
  <si>
    <t>เพาะชำกล้าไม้มีค่า จังหวัดสกลนคร</t>
  </si>
  <si>
    <t>09012530001003210208</t>
  </si>
  <si>
    <t>เพาะชำหญ้าแฝก จังหวัดนครพนม</t>
  </si>
  <si>
    <t>09012530001003210186</t>
  </si>
  <si>
    <t>เพาะชำหญ้าแฝก จังหวัดสกลนคร</t>
  </si>
  <si>
    <t>09012530001003210184</t>
  </si>
  <si>
    <t>เพาะชำกล้าของป่า จังหวัดสกลนคร</t>
  </si>
  <si>
    <t>09012530001003210233</t>
  </si>
  <si>
    <t>บำรุงป่าใช้สอย จังหวัดสกลนคร</t>
  </si>
  <si>
    <t>09012530001003210322</t>
  </si>
  <si>
    <t>จัดทำแนวกันไฟ จังหวัดนครพนม</t>
  </si>
  <si>
    <t>09012530001003210272</t>
  </si>
  <si>
    <t>จัดทำแนวกันไฟ จังหวัดสกลนคร</t>
  </si>
  <si>
    <t>09012530001003210270</t>
  </si>
  <si>
    <t>บำรุงรักษาป่าปีที่ 2-6 จังหวัดนครพนม</t>
  </si>
  <si>
    <t>09012530001003210407</t>
  </si>
  <si>
    <t>บำรุงรักษาป่าปีที่ 7-10 จังหวัดนครพนม</t>
  </si>
  <si>
    <t>09012530001003210370</t>
  </si>
  <si>
    <t>บำรุงรักษาป่าปีที่ 7-10 จังหวัดสกลนคร</t>
  </si>
  <si>
    <t>09012530001003210363</t>
  </si>
  <si>
    <t>นครพนม09012460005003210047 งบที่ได้รับ 225,500 สกลนคร 09012460005003210069 งบที่ได้รับ 3344600 เบิกไปแล้ว 375000</t>
  </si>
  <si>
    <t>ค่าใช้จ่ายในการสนับสนุนหมู่บ้านป้องกันไฟป่า จังหวัดสกลนคร</t>
  </si>
  <si>
    <t>09012460004004100336</t>
  </si>
  <si>
    <t>09012460004003210156</t>
  </si>
  <si>
    <t>09012460004003210154</t>
  </si>
  <si>
    <t>สร้างป่าสร้างรายได้ จังหวัดสกลนคร</t>
  </si>
  <si>
    <t>09012460004003210206</t>
  </si>
  <si>
    <t>09012460004003210075</t>
  </si>
  <si>
    <t>09012460004003210073</t>
  </si>
  <si>
    <t>เงินอุดหนุนสำหรับการส่งเสริมการจัดการป่าชุมชน จังหวัดนครพนม</t>
  </si>
  <si>
    <t>09012460004004100277</t>
  </si>
  <si>
    <t>เงินอุดหนุนสำหรับการส่งเสริมการจัดการป่าชุมชน จังหวัดสกลนคร</t>
  </si>
  <si>
    <t>09012460004004100292</t>
  </si>
  <si>
    <t>ค่าใช้จ่ายในการสนับสนุนการปลูกไม้โตเร็วแก่เกษตรกร ปีที่ 1 จังหวัดนครพนม</t>
  </si>
  <si>
    <t>09012460004004100002</t>
  </si>
  <si>
    <t>ค่าใช้จ่ายในการสนับสนุนการปลูกไม้โตเร็วแก่เกษตรกร ปีที่ 1 จังหวัดสกลนคร</t>
  </si>
  <si>
    <t>09012460004004100014</t>
  </si>
  <si>
    <t>ค่าใช้จ่ายในการสนับสนุนการปลูกไม้โตเร็วแก่เกษตรกร ปีที่ 2 จังหวัดนครพนม</t>
  </si>
  <si>
    <t>09012460004004100009</t>
  </si>
  <si>
    <t>ค่าใช้จ่ายในการสนับสนุนการปลูกไม้โตเร็วแก่เกษตรกร ปีที่ 2 จังหวัดสกลนคร</t>
  </si>
  <si>
    <t>09012460004004100131</t>
  </si>
  <si>
    <t>ค่าใช้จ่ายในการสนับสนุนการปลูกไม้เศรษฐกิจ จังหวัดนครพนม</t>
  </si>
  <si>
    <t>09012460004004100167</t>
  </si>
  <si>
    <t>ค่าใช้จ่ายในการสนับสนุนการปลูกไม้เศรษฐกิจ จังหวัดสกลนคร</t>
  </si>
  <si>
    <t>09012460004004100162</t>
  </si>
  <si>
    <t>ค่าใช้จ่ายในการสนับสนุนการปลูกไม้รอบตัดฟันยาวแก่เกษตรกร ปีที่ 4 จังหวัดนครพนม</t>
  </si>
  <si>
    <t>09012460004004100085</t>
  </si>
  <si>
    <t>ค่าใช้จ่ายในการสนับสนุนการปลูกไม้รอบตัดฟันยาวแก่เกษตรกร ปีที่ 4 จังหวัดสกลนคร</t>
  </si>
  <si>
    <t>09012460004004100059</t>
  </si>
  <si>
    <t>ค่าใช้จ่ายในการสนับสนุนการปลูกไม้รอบตัดฟันยาวแก่เกษตรกร ปีที่ 5 จังหวัดนครพนม</t>
  </si>
  <si>
    <t>09012460004004100096</t>
  </si>
  <si>
    <t>ค่าใช้จ่ายในการสนับสนุนการปลูกไม้รอบตัดฟันยาวแก่เกษตรกร ปีที่ 5 จังหวัดสกลนคร</t>
  </si>
  <si>
    <t>09012460004004100089</t>
  </si>
  <si>
    <t>เงินอุดหนุนเครือข่ายราษฎรอาสาสมัครพิทักษ์ป่า จังหวัดนครพนม</t>
  </si>
  <si>
    <t>09012460004004100394</t>
  </si>
  <si>
    <t>สำนักจัดการทรัพยากรป่าไม้ที่ 7 สาขาอุบลราชธานี</t>
  </si>
  <si>
    <t>จัดทำแนวกันไฟ จังหวัดศรีสะเกษ</t>
  </si>
  <si>
    <t>09012530001003210017</t>
  </si>
  <si>
    <t>จัดทำแนวกันไฟ จังหวัดอุบลราชธานี</t>
  </si>
  <si>
    <t>09012530001003210018</t>
  </si>
  <si>
    <t>เพาะชำกล้าไม้ด้วยถาดระบบรากลอย จังหวัดยโสธร</t>
  </si>
  <si>
    <t>09012530001003210242</t>
  </si>
  <si>
    <t>เพาะชำกล้าไม้ทั่วไป จังหวัดยโสธร</t>
  </si>
  <si>
    <t>09012530001003210107</t>
  </si>
  <si>
    <t>เพาะชำกล้าไม้ทั่วไป จังหวัดอำนาจเจริญ</t>
  </si>
  <si>
    <t>09012530001003210501</t>
  </si>
  <si>
    <t>09012530001003210108</t>
  </si>
  <si>
    <t>จัดทำกล้าไม้ขนาดใหญ่ จังหวัดยโสธร</t>
  </si>
  <si>
    <t>09012530001003210152</t>
  </si>
  <si>
    <t>จัดทำกล้าไม้ขนาดใหญ่ จังหวัดศรีสะเกษ</t>
  </si>
  <si>
    <t>09012530001003210151</t>
  </si>
  <si>
    <t>จัดทำกล้าไม้ขนาดใหญ่ จังหวัดอำนาจเจริญ</t>
  </si>
  <si>
    <t>09012530001003210476</t>
  </si>
  <si>
    <t>จัดทำกล้าไม้ขนาดใหญ่ จังหวัดอุบลราชธานี</t>
  </si>
  <si>
    <t>09012530001003210153</t>
  </si>
  <si>
    <t>เพาะชำกล้าไม้มีค่า จังหวัดยโสธร</t>
  </si>
  <si>
    <t>09012530001003210212</t>
  </si>
  <si>
    <t>เพาะชำกล้าไม้มีค่า จังหวัดศรีสะเกษ</t>
  </si>
  <si>
    <t>09012530001003210211</t>
  </si>
  <si>
    <t>เพาะชำกล้าไม้มีค่า จังหวัดอุบลราชธานี</t>
  </si>
  <si>
    <t>09012530001003210213</t>
  </si>
  <si>
    <t>เพาะชำหญ้าแฝก จังหวัดอุบลราชธานี</t>
  </si>
  <si>
    <t>09012530001003210526</t>
  </si>
  <si>
    <t>บำรุงแหล่งผลิตเมล็ดพันธุ์ไม้ป่าอายุเกิน 10 ปี จังหวัดศรีสะเกษ</t>
  </si>
  <si>
    <t>09012530001003210344</t>
  </si>
  <si>
    <t>บำรุงแหล่งผลิตเมล็ดพันธุ์ไม้ป่าอายุเกิน 10 ปี จังหวัดอุบลราชธานี</t>
  </si>
  <si>
    <t>09012530001003210348</t>
  </si>
  <si>
    <t>จัดทำแนวกันไฟ จังหวัดยโสธร</t>
  </si>
  <si>
    <t>09012530001003210278</t>
  </si>
  <si>
    <t>09012530001003210277</t>
  </si>
  <si>
    <t>จัดทำแนวกันไฟ จังหวัดอำนาจเจริญ</t>
  </si>
  <si>
    <t>09012530001003210280</t>
  </si>
  <si>
    <t>09012530001003210279</t>
  </si>
  <si>
    <t>บำรุงรักษาป่าปีที่ 2-6 จังหวัดอุบลราชธานี</t>
  </si>
  <si>
    <t>09012530001003210416</t>
  </si>
  <si>
    <t>บำรุงรักษาป่าปีที่ 7-10 จังหวัดยโสธร</t>
  </si>
  <si>
    <t>09012530001003210383</t>
  </si>
  <si>
    <t>บำรุงรักษาป่าปีที่ 7-10 จังหวัดศรีสะเกษ</t>
  </si>
  <si>
    <t>09012530001003210381</t>
  </si>
  <si>
    <t>บำรุงรักษาป่าปีที่ 7-10 จังหวัดอำนาจเจริญ</t>
  </si>
  <si>
    <t>09012530001003210386</t>
  </si>
  <si>
    <t>บำรุงรักษาป่าปีที่ 7-10 จังหวัดอุบลราชธานี</t>
  </si>
  <si>
    <t>09012530001003210385</t>
  </si>
  <si>
    <t>ค่าใช้จ่ายในการสนับสนุนหมู่บ้านป้องกันไฟป่า จังหวัดยโสธร</t>
  </si>
  <si>
    <t>09012460004004100355</t>
  </si>
  <si>
    <t>ค่าใช้จ่ายในการสนับสนุนหมู่บ้านป้องกันไฟป่า จังหวัดศรีสะเกษ</t>
  </si>
  <si>
    <t>09012460004004100342</t>
  </si>
  <si>
    <t>ค่าใช้จ่ายในการสนับสนุนหมู่บ้านป้องกันไฟป่า จังหวัดอำนาจเจริญ</t>
  </si>
  <si>
    <t>09012460004004100356</t>
  </si>
  <si>
    <t>ค่าใช้จ่ายในการสนับสนุนหมู่บ้านป้องกันไฟป่า จังหวัดอุบลราชธานี</t>
  </si>
  <si>
    <t>09012460004004100337</t>
  </si>
  <si>
    <t>09012460004003210160</t>
  </si>
  <si>
    <t>09012460004003210159</t>
  </si>
  <si>
    <t>09012460004003210162</t>
  </si>
  <si>
    <t>09012460004003210161</t>
  </si>
  <si>
    <t>เพาะชำหญ้าแฝก จังหวัดยโสธร</t>
  </si>
  <si>
    <t>09012460004003210128</t>
  </si>
  <si>
    <t>เพาะชำหญ้าแฝก จังหวัดศรีสะเกษ</t>
  </si>
  <si>
    <t>09012460004003210091</t>
  </si>
  <si>
    <t>09012460004003210125</t>
  </si>
  <si>
    <t>09012460004003210027</t>
  </si>
  <si>
    <t>09012460004003210099</t>
  </si>
  <si>
    <t>เงินอุดหนุนสำหรับการส่งเสริมการจัดการป่าชุมชน จังหวัดยโสธร</t>
  </si>
  <si>
    <t>09012460004004100302</t>
  </si>
  <si>
    <t>เงินอุดหนุนสำหรับการส่งเสริมการจัดการป่าชุมชน จังหวัดศรีสะเกษ</t>
  </si>
  <si>
    <t>09012460004004100303</t>
  </si>
  <si>
    <t>เงินอุดหนุนสำหรับการส่งเสริมการจัดการป่าชุมชน จังหวัดอำนาจเจริญ</t>
  </si>
  <si>
    <t>09012460004004100306</t>
  </si>
  <si>
    <t>เงินอุดหนุนสำหรับการส่งเสริมการจัดการป่าชุมชน จังหวัดอุบลราชธานี</t>
  </si>
  <si>
    <t>09012460004004100278</t>
  </si>
  <si>
    <t>ค่าใช้จ่ายในการสนับสนุนการปลูกไม้โตเร็วแก่เกษตรกร ปีที่ 1 จังหวัดยโสธร</t>
  </si>
  <si>
    <t>09012460004004100205</t>
  </si>
  <si>
    <t>ค่าใช้จ่ายในการสนับสนุนการปลูกไม้โตเร็วแก่เกษตรกร ปีที่ 1 จังหวัดศรีสะเกษ</t>
  </si>
  <si>
    <t>09012460004004100191</t>
  </si>
  <si>
    <t>ค่าใช้จ่ายในการสนับสนุนการปลูกไม้โตเร็วแก่เกษตรกร ปีที่ 1 จังหวัดอำนาจเจริญ</t>
  </si>
  <si>
    <t>09012460004004100206</t>
  </si>
  <si>
    <t>ค่าใช้จ่ายในการสนับสนุนการปลูกไม้โตเร็วแก่เกษตรกร ปีที่ 1 จังหวัดอุบลราชธานี</t>
  </si>
  <si>
    <t>09012460004004100004</t>
  </si>
  <si>
    <t>ค่าใช้จ่ายในการสนับสนุนการปลูกไม้โตเร็วแก่เกษตรกร ปีที่ 2 จังหวัดยโสธร</t>
  </si>
  <si>
    <t>09012460004004100247</t>
  </si>
  <si>
    <t>ค่าใช้จ่ายในการสนับสนุนการปลูกไม้โตเร็วแก่เกษตรกร ปีที่ 2 จังหวัดศรีสะเกษ</t>
  </si>
  <si>
    <t>09012460004004100135</t>
  </si>
  <si>
    <t>ค่าใช้จ่ายในการสนับสนุนการปลูกไม้โตเร็วแก่เกษตรกร ปีที่ 2 จังหวัดอำนาจเจริญ</t>
  </si>
  <si>
    <t>09012460004004100248</t>
  </si>
  <si>
    <t>ค่าใช้จ่ายในการสนับสนุนการปลูกไม้โตเร็วแก่เกษตรกร ปีที่ 2 จังหวัดอุบลราชธานี</t>
  </si>
  <si>
    <t>09012460004004100010</t>
  </si>
  <si>
    <t>ค่าใช้จ่ายในการสนับสนุนการปลูกไม้โตเร็วแก่เกษตรกร ปีที่ 3 จังหวัดศรีสะเกษ</t>
  </si>
  <si>
    <t>09012460004004100016</t>
  </si>
  <si>
    <t>ค่าใช้จ่ายในการสนับสนุนการปลูกไม้เศรษฐกิจ จังหวัดยโสธร</t>
  </si>
  <si>
    <t>09012460004004100175</t>
  </si>
  <si>
    <t>ค่าใช้จ่ายในการสนับสนุนการปลูกไม้เศรษฐกิจ จังหวัดศรีสะเกษ</t>
  </si>
  <si>
    <t>09012460004004100176</t>
  </si>
  <si>
    <t>ค่าใช้จ่ายในการสนับสนุนการปลูกไม้เศรษฐกิจ จังหวัดอำนาจเจริญ</t>
  </si>
  <si>
    <t>09012460004004100177</t>
  </si>
  <si>
    <t>ค่าใช้จ่ายในการสนับสนุนการปลูกไม้เศรษฐกิจ จังหวัดอุบลราชธานี</t>
  </si>
  <si>
    <t>09012460004004100194</t>
  </si>
  <si>
    <t>ค่าใช้จ่ายในการสนับสนุนการปลูกไม้รอบตัดฟันยาวแก่เกษตรกร ปีที่ 4 จังหวัดยโสธร</t>
  </si>
  <si>
    <t>09012460004004100047</t>
  </si>
  <si>
    <t>ค่าใช้จ่ายในการสนับสนุนการปลูกไม้รอบตัดฟันยาวแก่เกษตรกร ปีที่ 4 จังหวัดศรีสะเกษ</t>
  </si>
  <si>
    <t>09012460004004100046</t>
  </si>
  <si>
    <t>ค่าใช้จ่ายในการสนับสนุนการปลูกไม้รอบตัดฟันยาวแก่เกษตรกร ปีที่ 4 จังหวัดอำนาจเจริญ</t>
  </si>
  <si>
    <t>09012460004004100048</t>
  </si>
  <si>
    <t>ค่าใช้จ่ายในการสนับสนุนการปลูกไม้รอบตัดฟันยาวแก่เกษตรกร ปีที่ 4 จังหวัดอุบลราชธานี</t>
  </si>
  <si>
    <t>09012460004004100092</t>
  </si>
  <si>
    <t>ค่าใช้จ่ายในการสนับสนุนการปลูกไม้รอบตัดฟันยาวแก่เกษตรกร ปีที่ 5 จังหวัดศรีสะเกษ</t>
  </si>
  <si>
    <t>09012460004004100114</t>
  </si>
  <si>
    <t>ค่าใช้จ่ายในการสนับสนุนการปลูกไม้รอบตัดฟันยาวแก่เกษตรกร ปีที่ 5 จังหวัดอำนาจเจริญ</t>
  </si>
  <si>
    <t>09012460004004100115</t>
  </si>
  <si>
    <t>ค่าใช้จ่ายในการสนับสนุนการปลูกไม้รอบตัดฟันยาวแก่เกษตรกร ปีที่ 5 จังหวัดอุบลราชธานี</t>
  </si>
  <si>
    <t>09012460004004100111</t>
  </si>
  <si>
    <t>เงินอุดหนุนเครือข่ายราษฎรอาสาสมัครพิทักษ์ป่า จังหวัดอุบลราชธานี</t>
  </si>
  <si>
    <t>09012460004004100397</t>
  </si>
  <si>
    <t>สำนักจัดการทรัพยากรป่าไม้ที่ 9 สาขาปราจีนบุรี</t>
  </si>
  <si>
    <t>เพาะชำกล้าไม้ด้วยถาดระบบรากลอย จังหวัดฉะเชิงเทรา</t>
  </si>
  <si>
    <t>09012530001003210246</t>
  </si>
  <si>
    <t>09012530001003210113</t>
  </si>
  <si>
    <t>09012530001003210111</t>
  </si>
  <si>
    <t>เพาะชำกล้าไม้ทั่วไป จังหวัดสระแก้ว</t>
  </si>
  <si>
    <t>09012530001003210112</t>
  </si>
  <si>
    <t>จัดทำกล้าไม้ขนาดใหญ่ จังหวัดฉะเชิงเทรา</t>
  </si>
  <si>
    <t>09012530001003210158</t>
  </si>
  <si>
    <t>จัดทำกล้าไม้ขนาดใหญ่ จังหวัดนครนายก</t>
  </si>
  <si>
    <t>09012530001003210157</t>
  </si>
  <si>
    <t>จัดทำกล้าไม้ขนาดใหญ่ จังหวัดปราจีนบุรี</t>
  </si>
  <si>
    <t>09012530001003210156</t>
  </si>
  <si>
    <t>จัดทำกล้าไม้ขนาดใหญ่ จังหวัดสระแก้ว</t>
  </si>
  <si>
    <t>09012530001003210479</t>
  </si>
  <si>
    <t>เพาะชำกล้าไม้มีค่า จังหวัดฉะเชิงเทรา</t>
  </si>
  <si>
    <t>09012530001003210217</t>
  </si>
  <si>
    <t>เพาะชำกล้าไม้มีค่า จังหวัดปราจีนบุรี</t>
  </si>
  <si>
    <t>09012530001003210215</t>
  </si>
  <si>
    <t>เพาะชำกล้าไม้มีค่า จังหวัดสระแก้ว</t>
  </si>
  <si>
    <t>09012530001003210216</t>
  </si>
  <si>
    <t>เพาะชำหญ้าแฝก จังหวัดฉะเชิงเทรา</t>
  </si>
  <si>
    <t>09012530001003210189</t>
  </si>
  <si>
    <t>เพาะชำหญ้าแฝก จังหวัดปราจีนบุรี</t>
  </si>
  <si>
    <t>09012530001003210187</t>
  </si>
  <si>
    <t>เพาะชำหญ้าแฝก จังหวัดสระแก้ว</t>
  </si>
  <si>
    <t>09012530001003210188</t>
  </si>
  <si>
    <t>บำรุงป่าใช้สอย จังหวัดฉะเชิงเทรา</t>
  </si>
  <si>
    <t>09012530001003210338</t>
  </si>
  <si>
    <t>บำรุงป่าใช้สอย จังหวัดปราจีนบุรี</t>
  </si>
  <si>
    <t>09012530001003210335</t>
  </si>
  <si>
    <t>บำรุงป่าใช้สอย จังหวัดสระแก้ว</t>
  </si>
  <si>
    <t>09012530001003210336</t>
  </si>
  <si>
    <t>บำรุงรักษาป่าปีที่ 7-10 จังหวัดปราจีนบุรี</t>
  </si>
  <si>
    <t>09012530001003210391</t>
  </si>
  <si>
    <t>จัดทำแนวกันไฟ จังหวัดฉะเชิงเทรา</t>
  </si>
  <si>
    <t>09012530001003210287</t>
  </si>
  <si>
    <t>จัดทำแนวกันไฟ จังหวัดปราจีนบุรี</t>
  </si>
  <si>
    <t>09012530001003210285</t>
  </si>
  <si>
    <t>จัดทำแนวกันไฟ จังหวัดสระแก้ว</t>
  </si>
  <si>
    <t>09012530001003210286</t>
  </si>
  <si>
    <t>บำรุงรักษาป่าปีที่ 2-6 จังหวัดฉะเชิงเทรา</t>
  </si>
  <si>
    <t>09012530001003210523</t>
  </si>
  <si>
    <t>บำรุงรักษาป่าปีที่ 2-6 จังหวัดปราจีนบุรี</t>
  </si>
  <si>
    <t>09012530001003210421</t>
  </si>
  <si>
    <t>บำรุงรักษาป่าปีที่ 7-10 จังหวัดสระแก้ว</t>
  </si>
  <si>
    <t>09012530001003210392</t>
  </si>
  <si>
    <t>09012530001003210060</t>
  </si>
  <si>
    <t>09012530001003210058</t>
  </si>
  <si>
    <t>09012530001003210059</t>
  </si>
  <si>
    <t>ค่าใช้จ่ายในการสนับสนุนหมู่บ้านป้องกันไฟป่า จังหวัดฉะเชิงเทรา</t>
  </si>
  <si>
    <t>09012460004004100352</t>
  </si>
  <si>
    <t>ค่าใช้จ่ายในการสนับสนุนหมู่บ้านป้องกันไฟป่า จังหวัดปราจีนบุรี</t>
  </si>
  <si>
    <t>09012460004004100344</t>
  </si>
  <si>
    <t>ค่าใช้จ่ายในการสนับสนุนหมู่บ้านป้องกันไฟป่า จังหวัดสระแก้ว</t>
  </si>
  <si>
    <t>09012460004004100345</t>
  </si>
  <si>
    <t>09012460004003210167</t>
  </si>
  <si>
    <t>09012460004003210168</t>
  </si>
  <si>
    <t>จัดสร้างแหล่งอาหารช้างและสัตว์ป่า จังหวัดฉะเชิงเทรา</t>
  </si>
  <si>
    <t>09012460004003210236</t>
  </si>
  <si>
    <t>จัดสร้างแหล่งอาหารช้างและสัตว์ป่า จังหวัดสระแก้ว</t>
  </si>
  <si>
    <t>09012460004003210240</t>
  </si>
  <si>
    <t>จัดสร้างโป่งเทียม จังหวัดฉะเชิงเทรา</t>
  </si>
  <si>
    <t>09012460004003210231</t>
  </si>
  <si>
    <t>จัดสร้างโป่งเทียม จังหวัดสระแก้ว</t>
  </si>
  <si>
    <t>09012460004003210235</t>
  </si>
  <si>
    <t>ฝายต้นน้ำแบบผสมผสาน จังหวัดฉะเชิงเทรา</t>
  </si>
  <si>
    <t>09012460004003210227</t>
  </si>
  <si>
    <t>ฝายต้นน้ำแบบผสมผสาน จังหวัดสระแก้ว</t>
  </si>
  <si>
    <t>09012460004003210241</t>
  </si>
  <si>
    <t>09012460004003210032</t>
  </si>
  <si>
    <t>09012460004003210078</t>
  </si>
  <si>
    <t>09012460004003210076</t>
  </si>
  <si>
    <t>09012460004003210077</t>
  </si>
  <si>
    <t>09012460004003210060</t>
  </si>
  <si>
    <t>เงินอุดหนุนสำหรับการส่งเสริมการจัดการป่าชุมชน จังหวัดฉะเชิงเทรา</t>
  </si>
  <si>
    <t>09012460004004100313</t>
  </si>
  <si>
    <t>เงินอุดหนุนสำหรับการส่งเสริมการจัดการป่าชุมชน จังหวัดปราจีนบุรี</t>
  </si>
  <si>
    <t>09012460004004100279</t>
  </si>
  <si>
    <t>เงินอุดหนุนสำหรับการส่งเสริมการจัดการป่าชุมชน จังหวัดสระแก้ว</t>
  </si>
  <si>
    <t>09012460004004100312</t>
  </si>
  <si>
    <t>ค่าใช้จ่ายในการสนับสนุนการปลูกไม้โตเร็วแก่เกษตรกร ปีที่ 1 จังหวัดฉะเชิงเทรา</t>
  </si>
  <si>
    <t>09012460004004100012</t>
  </si>
  <si>
    <t>ค่าใช้จ่ายในการสนับสนุนการปลูกไม้โตเร็วแก่เกษตรกร ปีที่ 1 จังหวัดปราจีนบุรี</t>
  </si>
  <si>
    <t>09012460004004100011</t>
  </si>
  <si>
    <t>ค่าใช้จ่ายในการสนับสนุนการปลูกไม้โตเร็วแก่เกษตรกร ปีที่ 2 จังหวัดฉะเชิงเทรา</t>
  </si>
  <si>
    <t>09012460004004100249</t>
  </si>
  <si>
    <t>ค่าใช้จ่ายในการสนับสนุนการปลูกไม้โตเร็วแก่เกษตรกร ปีที่ 2 จังหวัดปราจีนบุรี</t>
  </si>
  <si>
    <t>09012460004004100250</t>
  </si>
  <si>
    <t>ค่าใช้จ่ายในการสนับสนุนการปลูกไม้เศรษฐกิจ จังหวัดฉะเชิงเทรา</t>
  </si>
  <si>
    <t>09012460004004100178</t>
  </si>
  <si>
    <t>ค่าใช้จ่ายในการสนับสนุนการปลูกไม้เศรษฐกิจ จังหวัดปราจีนบุรี</t>
  </si>
  <si>
    <t>09012460004004100179</t>
  </si>
  <si>
    <t>ค่าใช้จ่ายในการสนับสนุนการปลูกไม้เศรษฐกิจ จังหวัดสระแก้ว</t>
  </si>
  <si>
    <t>09012460004004100180</t>
  </si>
  <si>
    <t>ค่าใช้จ่ายในการสนับสนุนการปลูกไม้รอบตัดฟันยาวแก่เกษตรกร ปีที่ 4 จังหวัดฉะเชิงเทรา</t>
  </si>
  <si>
    <t>09012460004004100054</t>
  </si>
  <si>
    <t>ค่าใช้จ่ายในการสนับสนุนการปลูกไม้รอบตัดฟันยาวแก่เกษตรกร ปีที่ 4 จังหวัดนครนายก</t>
  </si>
  <si>
    <t>09012460004004100053</t>
  </si>
  <si>
    <t>ค่าใช้จ่ายในการสนับสนุนการปลูกไม้รอบตัดฟันยาวแก่เกษตรกร ปีที่ 4 จังหวัดปราจีนบุรี</t>
  </si>
  <si>
    <t>09012460004004100097</t>
  </si>
  <si>
    <t>ค่าใช้จ่ายในการสนับสนุนการปลูกไม้รอบตัดฟันยาวแก่เกษตรกร ปีที่ 4 จังหวัดสระแก้ว</t>
  </si>
  <si>
    <t>09012460004004100052</t>
  </si>
  <si>
    <t>ค่าใช้จ่ายในการสนับสนุนการปลูกไม้รอบตัดฟันยาวแก่เกษตรกร ปีที่ 5 จังหวัดฉะเชิงเทรา</t>
  </si>
  <si>
    <t>09012460004004100116</t>
  </si>
  <si>
    <t>ค่าใช้จ่ายในการสนับสนุนการปลูกไม้รอบตัดฟันยาวแก่เกษตรกร ปีที่ 5 จังหวัดนครนายก</t>
  </si>
  <si>
    <t>09012460004004100119</t>
  </si>
  <si>
    <t>ค่าใช้จ่ายในการสนับสนุนการปลูกไม้รอบตัดฟันยาวแก่เกษตรกร ปีที่ 5 จังหวัดปราจีนบุรี</t>
  </si>
  <si>
    <t>09012460004004100117</t>
  </si>
  <si>
    <t>ค่าใช้จ่ายในการสนับสนุนการปลูกไม้รอบตัดฟันยาวแก่เกษตรกร ปีที่ 5 จังหวัดสระแก้ว</t>
  </si>
  <si>
    <t>09012460004004100118</t>
  </si>
  <si>
    <t>เงินอุดหนุนเครือข่ายราษฎรอาสาสมัครพิทักษ์ป่า จังหวัดปราจีนบุรี</t>
  </si>
  <si>
    <t>09012460004004100399</t>
  </si>
  <si>
    <t>สำนักจัดการทรัพยากรป่าไม้ที่ 10 สาขาเพชรบุรี</t>
  </si>
  <si>
    <t>จัดทำแนวกันไฟ จังหวัดประจวบคีรีขันธ์</t>
  </si>
  <si>
    <t>09012530001003210024</t>
  </si>
  <si>
    <t>เพาะชำกล้าไม้ทั่วไป จังหวัดเพชรบุรี</t>
  </si>
  <si>
    <t>09012530001003210124</t>
  </si>
  <si>
    <t>เพาะชำกล้าไม้ทั่วไป จังหวัดประจวบคีรีขันธ์</t>
  </si>
  <si>
    <t>09012530001003210125</t>
  </si>
  <si>
    <t>จัดทำกล้าไม้ขนาดใหญ่ จังหวัดเพชรบุรี</t>
  </si>
  <si>
    <t>09012530001003210167</t>
  </si>
  <si>
    <t>จัดทำกล้าไม้ขนาดใหญ่ จังหวัดประจวบคีรีขันธ์</t>
  </si>
  <si>
    <t>09012530001003210485</t>
  </si>
  <si>
    <t>จัดทำกล้าไม้ขนาดใหญ่ จังหวัดสมุทรสาคร</t>
  </si>
  <si>
    <t>09012530001003210484</t>
  </si>
  <si>
    <t>เพาะชำกล้าไม้มีค่า จังหวัดเพชรบุรี</t>
  </si>
  <si>
    <t>09012530001003210224</t>
  </si>
  <si>
    <t>เพาะชำกล้าไม้มีค่า จังหวัดประจวบคีรีขันธ์</t>
  </si>
  <si>
    <t>09012530001003210225</t>
  </si>
  <si>
    <t>เพาะชำหญ้าแฝก จังหวัดเพชรบุรี</t>
  </si>
  <si>
    <t>09012530001003210520</t>
  </si>
  <si>
    <t>เพาะชำหญ้าแฝก จังหวัดประจวบคีรีขันธ์</t>
  </si>
  <si>
    <t>09012530001003210193</t>
  </si>
  <si>
    <t>บำรุงป่าใช้สอย จังหวัดเพชรบุรี</t>
  </si>
  <si>
    <t>09012530001003210544</t>
  </si>
  <si>
    <t>บำรุงป่าใช้สอย จังหวัดประจวบคีรีขันธ์</t>
  </si>
  <si>
    <t>09012530001003210346</t>
  </si>
  <si>
    <t>บำรุงแหล่งผลิตเมล็ดพันธุ์ไม้ป่าอายุเกิน 10 ปี จังหวัดประจวบคีรีขันธ์</t>
  </si>
  <si>
    <t>09012530001003210372</t>
  </si>
  <si>
    <t>จัดทำแนวกันไฟ จังหวัดเพชรบุรี</t>
  </si>
  <si>
    <t>09012530001003210294</t>
  </si>
  <si>
    <t>บำรุงรักษาป่าปีที่ 7-10 จังหวัดประจวบคีรีขันธ์</t>
  </si>
  <si>
    <t>09012530001003210404</t>
  </si>
  <si>
    <t>09012530001003210064</t>
  </si>
  <si>
    <t>ค่าใช้จ่ายในการสนับสนุนหมู่บ้านป้องกันไฟป่า จังหวัดเพชรบุรี</t>
  </si>
  <si>
    <t>09012460004004100348</t>
  </si>
  <si>
    <t>ค่าใช้จ่ายในการสนับสนุนหมู่บ้านป้องกันไฟป่า จังหวัดประจวบคีรีขันธ์</t>
  </si>
  <si>
    <t>09012460004004100362</t>
  </si>
  <si>
    <t>09012460004003210175</t>
  </si>
  <si>
    <t>09012460004003210116</t>
  </si>
  <si>
    <t>09012460004003210126</t>
  </si>
  <si>
    <t>09012460004003210044</t>
  </si>
  <si>
    <t>09012460004003210045</t>
  </si>
  <si>
    <t>09012460004003210103</t>
  </si>
  <si>
    <t>เงินอุดหนุนสำหรับการส่งเสริมการจัดการป่าชุมชน จังหวัดเพชรบุรี</t>
  </si>
  <si>
    <t>09012460004004100280</t>
  </si>
  <si>
    <t>เงินอุดหนุนสำหรับการส่งเสริมการจัดการป่าชุมชน จังหวัดประจวบคีรีขันธ์</t>
  </si>
  <si>
    <t>09012460004004100314</t>
  </si>
  <si>
    <t>ค่าใช้จ่ายในการสนับสนุนการปลูกไม้โตเร็วแก่เกษตรกร ปีที่ 1 จังหวัดเพชรบุรี</t>
  </si>
  <si>
    <t>09012460004004100207</t>
  </si>
  <si>
    <t>ค่าใช้จ่ายในการสนับสนุนการปลูกไม้โตเร็วแก่เกษตรกร ปีที่ 2 จังหวัดเพชรบุรี</t>
  </si>
  <si>
    <t>09012460004004100253</t>
  </si>
  <si>
    <t>ค่าใช้จ่ายในการสนับสนุนการปลูกไม้เศรษฐกิจ จังหวัดเพชรบุรี</t>
  </si>
  <si>
    <t>09012460004004100182</t>
  </si>
  <si>
    <t>ค่าใช้จ่ายในการสนับสนุนการปลูกไม้รอบตัดฟันยาวแก่เกษตรกร ปีที่ 4 จังหวัดเพชรบุรี</t>
  </si>
  <si>
    <t>09012460004004100099</t>
  </si>
  <si>
    <t>ค่าใช้จ่ายในการสนับสนุนการปลูกไม้รอบตัดฟันยาวแก่เกษตรกร ปีที่ 4 จังหวัดประจวบคีรีขันธ์</t>
  </si>
  <si>
    <t>09012460004004100057</t>
  </si>
  <si>
    <t>ค่าใช้จ่ายในการสนับสนุนการปลูกไม้รอบตัดฟันยาวแก่เกษตรกร ปีที่ 5 จังหวัดเพชรบุรี</t>
  </si>
  <si>
    <t>09012460004004100121</t>
  </si>
  <si>
    <t>ค่าใช้จ่ายในการสนับสนุนการปลูกไม้รอบตัดฟันยาวแก่เกษตรกร ปีที่ 5 จังหวัดประจวบคีรีขันธ์</t>
  </si>
  <si>
    <t>09012460004004100123</t>
  </si>
  <si>
    <t>เงินอุดหนุนเครือข่ายราษฎรอาสาสมัครพิทักษ์ป่า จังหวัดเพชรบุรี</t>
  </si>
  <si>
    <t>09012460004004100402</t>
  </si>
  <si>
    <t>สำนักจัดการทรัพยากรป่าไม้ที่ 12 สาขากระบี่</t>
  </si>
  <si>
    <t>จัดทำแนวกันไฟ จังหวัดกระบี่</t>
  </si>
  <si>
    <t>09012530001003210026</t>
  </si>
  <si>
    <t>เพาะชำกล้าไม้ทั่วไป จังหวัดกระบี่</t>
  </si>
  <si>
    <t>09012530001003210128</t>
  </si>
  <si>
    <t>เพาะชำกล้าไม้ทั่วไป จังหวัดพังงา</t>
  </si>
  <si>
    <t>09012530001003210130</t>
  </si>
  <si>
    <t>เพาะชำกล้าไม้ทั่วไป จังหวัดภูเก็ต</t>
  </si>
  <si>
    <t>09012530001003210507</t>
  </si>
  <si>
    <t>จัดทำกล้าไม้ขนาดใหญ่ จังหวัดกระบี่</t>
  </si>
  <si>
    <t>09012530001003210170</t>
  </si>
  <si>
    <t>จัดทำกล้าไม้ขนาดใหญ่ จังหวัดพังงา</t>
  </si>
  <si>
    <t>09012530001003210487</t>
  </si>
  <si>
    <t>จัดทำกล้าไม้ขนาดใหญ่ จังหวัดภูเก็ต</t>
  </si>
  <si>
    <t>09012530001003210488</t>
  </si>
  <si>
    <t>เพาะชำกล้าไม้มีค่า จังหวัดพังงา</t>
  </si>
  <si>
    <t>09012530001003210227</t>
  </si>
  <si>
    <t>บำรุงป่าใช้สอย จังหวัดพังงา</t>
  </si>
  <si>
    <t>09012530001003210454</t>
  </si>
  <si>
    <t>บำรุงแหล่งผลิตเมล็ดพันธุ์ไม้ป่าอายุเกิน 10 ปี จังหวัดกระบี่</t>
  </si>
  <si>
    <t>09012530001003210376</t>
  </si>
  <si>
    <t>09012530001003210298</t>
  </si>
  <si>
    <t>จัดทำแนวกันไฟ จังหวัดพังงา</t>
  </si>
  <si>
    <t>จัดทำแนวกันไฟ จังหวัดภูเก็ต</t>
  </si>
  <si>
    <t>09012530001003210302</t>
  </si>
  <si>
    <t>บำรุงรักษาป่าปีที่ 2-6 จังหวัดพังงา</t>
  </si>
  <si>
    <t>09012530001003210436</t>
  </si>
  <si>
    <t>บำรุงรักษาป่าปีที่ 7-10 จังหวัดพังงา</t>
  </si>
  <si>
    <t>09012530001003210457</t>
  </si>
  <si>
    <t>บำรุงรักษาป่าปีที่ 7-10 จังหวัดภูเก็ต</t>
  </si>
  <si>
    <t>09012530001003210458</t>
  </si>
  <si>
    <t>09012530001003210066</t>
  </si>
  <si>
    <t>กิจกรรมโครงการรื้อถอนทำลายต้นปาล์มน้ำมันออกจากพื้นที่ที่หมดอายุการอนุญาตให้เข้าทำประโยชน์ในเขตป่าสงวนแห่งชาติและไม่มีการต่ออายุการขออนุญาตเข้าทำประโยชน์ในเขตป่าสงวนแห่งชาติ</t>
  </si>
  <si>
    <t>ปลูกไม้ใช้สอย จังหวัดกระบี่</t>
  </si>
  <si>
    <t>09012460004003210205</t>
  </si>
  <si>
    <t>เพาะชำหญ้าแฝก จังหวัดกระบี่</t>
  </si>
  <si>
    <t>09012460004003210121</t>
  </si>
  <si>
    <t>เพาะชำหญ้าแฝก จังหวัดพังงา</t>
  </si>
  <si>
    <t>09012460004003210127</t>
  </si>
  <si>
    <t>09012460004003210048</t>
  </si>
  <si>
    <t>09012460004003210050</t>
  </si>
  <si>
    <t>09012460004003210105</t>
  </si>
  <si>
    <t>09012460004003210062</t>
  </si>
  <si>
    <t>เงินอุดหนุนสำหรับการส่งเสริมการจัดการป่าชุมชน จังหวัดกระบี่</t>
  </si>
  <si>
    <t>09012460004004100281</t>
  </si>
  <si>
    <t>เงินอุดหนุนสำหรับการส่งเสริมการจัดการป่าชุมชน จังหวัดพังงา</t>
  </si>
  <si>
    <t>09012460004004100296</t>
  </si>
  <si>
    <t>ค่าใช้จ่ายในการสนับสนุนการปลูกไม้โตเร็วแก่เกษตรกร ปีที่ 1 จังหวัดกระบี่</t>
  </si>
  <si>
    <t>09012460004004100259</t>
  </si>
  <si>
    <t>ค่าใช้จ่ายในการสนับสนุนการปลูกไม้โตเร็วแก่เกษตรกร ปีที่ 1 จังหวัดพังงา</t>
  </si>
  <si>
    <t>09012460004004100260</t>
  </si>
  <si>
    <t>ค่าใช้จ่ายในการสนับสนุนการปลูกไม้โตเร็วแก่เกษตรกร ปีที่ 1 จังหวัดภูเก็ต</t>
  </si>
  <si>
    <t>09012460004004100261</t>
  </si>
  <si>
    <t>ค่าใช้จ่ายในการสนับสนุนการปลูกไม้เศรษฐกิจ จังหวัดกระบี่</t>
  </si>
  <si>
    <t>09012460004004100223</t>
  </si>
  <si>
    <t>ค่าใช้จ่ายในการสนับสนุนการปลูกไม้เศรษฐกิจ จังหวัดพังงา</t>
  </si>
  <si>
    <t>09012460004004100224</t>
  </si>
  <si>
    <t>ค่าใช้จ่ายในการสนับสนุนการปลูกไม้เศรษฐกิจ จังหวัดภูเก็ต</t>
  </si>
  <si>
    <t>09012460004004100225</t>
  </si>
  <si>
    <t>เงินอุดหนุนเครือข่ายราษฎรอาสาสมัครพิทักษ์ป่า จังหวัดกระบี่</t>
  </si>
  <si>
    <t>09012460004004100406</t>
  </si>
  <si>
    <t>สำนักจัดการทรัพยากรป่าไม้ที่ 13 สาขานราธิวาส</t>
  </si>
  <si>
    <t>เพาะชำกล้าไม้ทั่วไป จังหวัดนราธิวาส</t>
  </si>
  <si>
    <t>09012530001003210133</t>
  </si>
  <si>
    <t>เพาะชำกล้าไม้ทั่วไป จังหวัดยะลา</t>
  </si>
  <si>
    <t>09012530001003210135</t>
  </si>
  <si>
    <t>จัดทำกล้าไม้ขนาดใหญ่ จังหวัดนราธิวาส</t>
  </si>
  <si>
    <t>09012530001003210174</t>
  </si>
  <si>
    <t>จัดทำกล้าไม้ขนาดใหญ่ จังหวัดยะลา</t>
  </si>
  <si>
    <t>09012530001003210492</t>
  </si>
  <si>
    <t>25&amp;</t>
  </si>
  <si>
    <t>เพาะชำกล้าไม้มีค่า จังหวัดนราธิวาส</t>
  </si>
  <si>
    <t>09012530001003210230</t>
  </si>
  <si>
    <t>เพาะชำกล้าไม้มีค่า จังหวัดยะลา</t>
  </si>
  <si>
    <t>09012530001003210232</t>
  </si>
  <si>
    <t>บำรุงป่าใช้สอย จังหวัดยะลา</t>
  </si>
  <si>
    <t>09012530001003210351</t>
  </si>
  <si>
    <t>จัดทำแนวกันไฟ จังหวัดนราธิวาส</t>
  </si>
  <si>
    <t>09012530001003210067</t>
  </si>
  <si>
    <t>09012460004003210053</t>
  </si>
  <si>
    <t>09012460004003210055</t>
  </si>
  <si>
    <t>เงินอุดหนุนสำหรับการส่งเสริมการจัดการป่าชุมชน จังหวัดนราธิวาส</t>
  </si>
  <si>
    <t>09012460004004100282</t>
  </si>
  <si>
    <t>ค่าใช้จ่ายในการสนับสนุนการปลูกไม้เศรษฐกิจ จังหวัดนราธิวาส</t>
  </si>
  <si>
    <t>09012460004004100189</t>
  </si>
  <si>
    <t>ค่าใช้จ่ายในการสนับสนุนการปลูกไม้รอบตัดฟันยาวแก่เกษตรกร ปีที่ 4 จังหวัดนราธิวาส</t>
  </si>
  <si>
    <t>09012460004004100112</t>
  </si>
  <si>
    <t>ค่าใช้จ่ายในการสนับสนุนการปลูกไม้รอบตัดฟันยาวแก่เกษตรกร ปีที่ 4 จังหวัดยะลา</t>
  </si>
  <si>
    <t>09012460004004100222</t>
  </si>
  <si>
    <t>ค่าใช้จ่ายในการสนับสนุนการปลูกไม้รอบตัดฟันยาวแก่เกษตรกร ปีที่ 5 จังหวัดนราธิวาส</t>
  </si>
  <si>
    <t>09012460004004100126</t>
  </si>
  <si>
    <t>เงินอุดหนุนเครือข่ายราษฎรอาสาสมัครพิทักษ์ป่า จังหวัดนราธิวาส</t>
  </si>
  <si>
    <t>09012460004004100407</t>
  </si>
  <si>
    <t>หมายเหตุ:</t>
  </si>
  <si>
    <t>ขั้นตอนการดำเนินงาน</t>
  </si>
  <si>
    <t>1. กำลังสำรวจออกแบบ/กำหนดแผนดำเนินการ (B.2.1)</t>
  </si>
  <si>
    <t>2. มีแผนดำเนินการแล้ว/อนุมัติ ปม.1-2 แล้ว (B.2.2)</t>
  </si>
  <si>
    <t>3. เริ่มก่อสร้าง/เริ่มดำเนินการ (C) (มี PO ในระบบ GFMIS แล้ว</t>
  </si>
  <si>
    <t>ร้อยละของการดำเนินงาน</t>
  </si>
  <si>
    <t>1. 1% - 25%</t>
  </si>
  <si>
    <t>2. 26% - 50%</t>
  </si>
  <si>
    <t>3. 51% - 75%</t>
  </si>
  <si>
    <t>4. 76% - 99%</t>
  </si>
  <si>
    <t>5. 100%</t>
  </si>
  <si>
    <t>รหัส</t>
  </si>
  <si>
    <t>ลำดับ</t>
  </si>
  <si>
    <t>สำนัก</t>
  </si>
  <si>
    <t>หน่วยนับ2</t>
  </si>
  <si>
    <t>ผลรวม ของ งบ</t>
  </si>
  <si>
    <t>เครื่องคอมพิวเตอร์ All In One สําหรับงานประมวลผล แขวงลาดยาว เขตจตุจักร กรุงเทพมหานคร</t>
  </si>
  <si>
    <t>09012460004003110121</t>
  </si>
  <si>
    <t>เครื่อง Total</t>
  </si>
  <si>
    <t>4 Total</t>
  </si>
  <si>
    <t>ศูนย์เทคโนโลยีสารสนเทศและการสื่อสาร Total</t>
  </si>
  <si>
    <t>9 Total</t>
  </si>
  <si>
    <t>09012460004003110121 Total</t>
  </si>
  <si>
    <t>เครื่องคอมพิวเตอร์ All In One สําหรับงานประมวลผล แขวงลาดยาว เขตจตุจักร กรุงเทพมหานคร Total</t>
  </si>
  <si>
    <t>เครื่องคอมพิวเตอร์ All In One สําหรับงานประมวลผล ตำบลเวียง อำเภอเมืองเชียงราย จังหวัดเชียงราย</t>
  </si>
  <si>
    <t>09012460004003110123</t>
  </si>
  <si>
    <t>1 Total</t>
  </si>
  <si>
    <t>09012460004003110123 Total</t>
  </si>
  <si>
    <t>เครื่องคอมพิวเตอร์ All In One สําหรับงานประมวลผล ตำบลเวียง อำเภอเมืองเชียงราย จังหวัดเชียงราย Total</t>
  </si>
  <si>
    <t>เครื่องคอมพิวเตอร์ All In One สําหรับงานประมวลผล ตำบลเวียงเหนือ อำเภอเมืองลำปาง จังหวัดลำปาง</t>
  </si>
  <si>
    <t>09012460004003110124</t>
  </si>
  <si>
    <t>09012460004003110124 Total</t>
  </si>
  <si>
    <t>เครื่องคอมพิวเตอร์ All In One สําหรับงานประมวลผล ตำบลเวียงเหนือ อำเภอเมืองลำปาง จังหวัดลำปาง Total</t>
  </si>
  <si>
    <t>เครื่องคอมพิวเตอร์ All In One สําหรับงานประมวลผล ตำบลในเมือง อำเภอเมืองขอนแก่น จังหวัดขอนแก่น</t>
  </si>
  <si>
    <t>09012460004003110125</t>
  </si>
  <si>
    <t>09012460004003110125 Total</t>
  </si>
  <si>
    <t>เครื่องคอมพิวเตอร์ All In One สําหรับงานประมวลผล ตำบลในเมือง อำเภอเมืองขอนแก่น จังหวัดขอนแก่น Total</t>
  </si>
  <si>
    <t>เครื่องคอมพิวเตอร์ All In One สําหรับงานประมวลผล ตำบลในเมือง อำเภอเมืองอุบลราชธานี จังหวัดอุบลราชธานี</t>
  </si>
  <si>
    <t>09012460004003110127</t>
  </si>
  <si>
    <t>09012460004003110127 Total</t>
  </si>
  <si>
    <t>เครื่องคอมพิวเตอร์ All In One สําหรับงานประมวลผล ตำบลในเมือง อำเภอเมืองอุบลราชธานี จังหวัดอุบลราชธานี Total</t>
  </si>
  <si>
    <t>เครื่องคอมพิวเตอร์ All In One สําหรับงานประมวลผล ตำบลปรุใหญ่ อำเภอเมืองนครราชสีมา จังหวัดนครราชสีมา</t>
  </si>
  <si>
    <t>09012460004003110126</t>
  </si>
  <si>
    <t>09012460004003110126 Total</t>
  </si>
  <si>
    <t>เครื่องคอมพิวเตอร์ All In One สําหรับงานประมวลผล ตำบลปรุใหญ่ อำเภอเมืองนครราชสีมา จังหวัดนครราชสีมา Total</t>
  </si>
  <si>
    <t>เครื่องคอมพิวเตอร์ All In One สําหรับงานประมวลผล ตำบลป่ามะม่วง อำเภอเมืองตาก จังหวัดตาก</t>
  </si>
  <si>
    <t>09012460004003110122</t>
  </si>
  <si>
    <t>09012460004003110122 Total</t>
  </si>
  <si>
    <t>เครื่องคอมพิวเตอร์ All In One สําหรับงานประมวลผล ตำบลป่ามะม่วง อำเภอเมืองตาก จังหวัดตาก Total</t>
  </si>
  <si>
    <t>เครื่องคอมพิวเตอร์ สำหรับงานประมวลผล แบบที่ 2 (จอแสดงภาพขนาดไม่น้อยกว่า 19 นิ้ว) แขวงลาดยาว เขตจตุจักร กรุงเทพมหานคร</t>
  </si>
  <si>
    <t>09012460004003110099</t>
  </si>
  <si>
    <t>71 Total</t>
  </si>
  <si>
    <t>09012460004003110099 Total</t>
  </si>
  <si>
    <t>เครื่องคอมพิวเตอร์ สำหรับงานประมวลผล แบบที่ 2 (จอแสดงภาพขนาดไม่น้อยกว่า 19 นิ้ว) แขวงลาดยาว เขตจตุจักร กรุงเทพมหานคร Total</t>
  </si>
  <si>
    <t>เครื่องคอมพิวเตอร์โน้ตบุ๊ก สำหรับงานประมวลผล แขวงลาดยาว เขตจตุจักร กรุงเทพมหานคร</t>
  </si>
  <si>
    <t>09012460004003110100</t>
  </si>
  <si>
    <t>32 Total</t>
  </si>
  <si>
    <t>09012460004003110100 Total</t>
  </si>
  <si>
    <t>เครื่องคอมพิวเตอร์โน้ตบุ๊ก สำหรับงานประมวลผล แขวงลาดยาว เขตจตุจักร กรุงเทพมหานคร Total</t>
  </si>
  <si>
    <t>เครื่องคอมพิวเตอร์โน้ตบุ๊ก สำหรับงานประมวลผล ตำบลเขาพระ อำเภอเมืองนครนายก จังหวัดนครนายก</t>
  </si>
  <si>
    <t>09012460004003110141</t>
  </si>
  <si>
    <t>09012460004003110141 Total</t>
  </si>
  <si>
    <t>เครื่องคอมพิวเตอร์โน้ตบุ๊ก สำหรับงานประมวลผล ตำบลเขาพระ อำเภอเมืองนครนายก จังหวัดนครนายก Total</t>
  </si>
  <si>
    <t>เครื่องคอมพิวเตอร์โน้ตบุ๊ก สำหรับงานประมวลผล ตำบลแวงน่าง อำเภอเมืองมหาสารคาม จังหวัดมหาสารคาม</t>
  </si>
  <si>
    <t>09012460004003110131</t>
  </si>
  <si>
    <t>09012460004003110131 Total</t>
  </si>
  <si>
    <t>เครื่องคอมพิวเตอร์โน้ตบุ๊ก สำหรับงานประมวลผล ตำบลแวงน่าง อำเภอเมืองมหาสารคาม จังหวัดมหาสารคาม Total</t>
  </si>
  <si>
    <t>เครื่องคอมพิวเตอร์โน้ตบุ๊ก สำหรับงานประมวลผล ตำบลในเมือง อำเภอเมืองกำแพงเพชร จังหวัดกำแพงเพชร</t>
  </si>
  <si>
    <t>09012460004003110128</t>
  </si>
  <si>
    <t>09012460004003110128 Total</t>
  </si>
  <si>
    <t>เครื่องคอมพิวเตอร์โน้ตบุ๊ก สำหรับงานประมวลผล ตำบลในเมือง อำเภอเมืองกำแพงเพชร จังหวัดกำแพงเพชร Total</t>
  </si>
  <si>
    <t>เครื่องคอมพิวเตอร์โน้ตบุ๊ก สำหรับงานประมวลผล ตำบลในเมือง อำเภอเมืองชัยภูมิ จังหวัดชัยภูมิ</t>
  </si>
  <si>
    <t>09012460004003110133</t>
  </si>
  <si>
    <t>09012460004003110133 Total</t>
  </si>
  <si>
    <t>เครื่องคอมพิวเตอร์โน้ตบุ๊ก สำหรับงานประมวลผล ตำบลในเมือง อำเภอเมืองชัยภูมิ จังหวัดชัยภูมิ Total</t>
  </si>
  <si>
    <t>เครื่องคอมพิวเตอร์โน้ตบุ๊ก สำหรับงานประมวลผล ตำบลในเมือง อำเภอเมืองยโสธร จังหวัดยโสธร</t>
  </si>
  <si>
    <t>09012460004003110140</t>
  </si>
  <si>
    <t>09012460004003110140 Total</t>
  </si>
  <si>
    <t>เครื่องคอมพิวเตอร์โน้ตบุ๊ก สำหรับงานประมวลผล ตำบลในเมือง อำเภอเมืองยโสธร จังหวัดยโสธร Total</t>
  </si>
  <si>
    <t>เครื่องคอมพิวเตอร์โน้ตบุ๊ก สำหรับงานประมวลผล ตำบลกุดป่อง อำเภอเมืองเลย จังหวัดเลย</t>
  </si>
  <si>
    <t>09012460004003110130</t>
  </si>
  <si>
    <t>09012460004003110130 Total</t>
  </si>
  <si>
    <t>เครื่องคอมพิวเตอร์โน้ตบุ๊ก สำหรับงานประมวลผล ตำบลกุดป่อง อำเภอเมืองเลย จังหวัดเลย Total</t>
  </si>
  <si>
    <t>เครื่องคอมพิวเตอร์โน้ตบุ๊ก สำหรับงานประมวลผล ตำบลคูหาสวรรค์ อำเภอเมืองพัทลุง จังหวัดพัทลุง</t>
  </si>
  <si>
    <t>09012460004003110137</t>
  </si>
  <si>
    <t>09012460004003110137 Total</t>
  </si>
  <si>
    <t>เครื่องคอมพิวเตอร์โน้ตบุ๊ก สำหรับงานประมวลผล ตำบลคูหาสวรรค์ อำเภอเมืองพัทลุง จังหวัดพัทลุง Total</t>
  </si>
  <si>
    <t>เครื่องคอมพิวเตอร์โน้ตบุ๊ก สำหรับงานประมวลผล ตำบลตลาดใหญ่ อำเภอเมืองภูเก็ต จังหวัดภูเก็ต</t>
  </si>
  <si>
    <t>09012460004003110143</t>
  </si>
  <si>
    <t>09012460004003110143 Total</t>
  </si>
  <si>
    <t>เครื่องคอมพิวเตอร์โน้ตบุ๊ก สำหรับงานประมวลผล ตำบลตลาดใหญ่ อำเภอเมืองภูเก็ต จังหวัดภูเก็ต Total</t>
  </si>
  <si>
    <t>เครื่องคอมพิวเตอร์โน้ตบุ๊ก สำหรับงานประมวลผล ตำบลท่าตะเภา อำเภอเมืองชุมพร จังหวัดชุมพร</t>
  </si>
  <si>
    <t>09012460004003110136</t>
  </si>
  <si>
    <t>09012460004003110136 Total</t>
  </si>
  <si>
    <t>เครื่องคอมพิวเตอร์โน้ตบุ๊ก สำหรับงานประมวลผล ตำบลท่าตะเภา อำเภอเมืองชุมพร จังหวัดชุมพร Total</t>
  </si>
  <si>
    <t>เครื่องคอมพิวเตอร์โน้ตบุ๊ก สำหรับงานประมวลผล ตำบลบางกระสอ อำเภอเมืองนนทบุรี จังหวัดนนทบุรี</t>
  </si>
  <si>
    <t>09012460004003110129</t>
  </si>
  <si>
    <t>09012460004003110129 Total</t>
  </si>
  <si>
    <t>เครื่องคอมพิวเตอร์โน้ตบุ๊ก สำหรับงานประมวลผล ตำบลบางกระสอ อำเภอเมืองนนทบุรี จังหวัดนนทบุรี Total</t>
  </si>
  <si>
    <t>เครื่องคอมพิวเตอร์โน้ตบุ๊ก สำหรับงานประมวลผล ตำบลประจวบคีรีขันธ์ อำเภอเมืองประจวบคีรีขันธ์ จังหวัดประจวบคีรีขันธ์</t>
  </si>
  <si>
    <t>09012460004003110142</t>
  </si>
  <si>
    <t>09012460004003110142 Total</t>
  </si>
  <si>
    <t>เครื่องคอมพิวเตอร์โน้ตบุ๊ก สำหรับงานประมวลผล ตำบลประจวบคีรีขันธ์ อำเภอเมืองประจวบคีรีขันธ์ จังหวัดประจวบคีรีขันธ์ Total</t>
  </si>
  <si>
    <t>เครื่องคอมพิวเตอร์โน้ตบุ๊ก สำหรับงานประมวลผล ตำบลปากแพรก อำเภอเมืองกาญจนบุรี จังหวัดกาญจนบุรี</t>
  </si>
  <si>
    <t>09012460004003110135</t>
  </si>
  <si>
    <t>09012460004003110135 Total</t>
  </si>
  <si>
    <t>เครื่องคอมพิวเตอร์โน้ตบุ๊ก สำหรับงานประมวลผล ตำบลปากแพรก อำเภอเมืองกาญจนบุรี จังหวัดกาญจนบุรี Total</t>
  </si>
  <si>
    <t>เครื่องคอมพิวเตอร์โน้ตบุ๊ก สำหรับงานประมวลผล ตำบลพิมาน อำเภอเมืองสตูล จังหวัดสตูล</t>
  </si>
  <si>
    <t>09012460004003110138</t>
  </si>
  <si>
    <t>09012460004003110138 Total</t>
  </si>
  <si>
    <t>เครื่องคอมพิวเตอร์โน้ตบุ๊ก สำหรับงานประมวลผล ตำบลพิมาน อำเภอเมืองสตูล จังหวัดสตูล Total</t>
  </si>
  <si>
    <t>เครื่องคอมพิวเตอร์โน้ตบุ๊ก สำหรับงานประมวลผล ตำบลมุกดาหาร อำเภอเมืองมุกดาหาร จังหวัดมุกดาหาร</t>
  </si>
  <si>
    <t>09012460004003110132</t>
  </si>
  <si>
    <t>09012460004003110132 Total</t>
  </si>
  <si>
    <t>เครื่องคอมพิวเตอร์โน้ตบุ๊ก สำหรับงานประมวลผล ตำบลมุกดาหาร อำเภอเมืองมุกดาหาร จังหวัดมุกดาหาร Total</t>
  </si>
  <si>
    <t>เครื่องคอมพิวเตอร์โน้ตบุ๊ก สำหรับงานประมวลผล ตำบลวัดใหม่ อำเภอเมืองจันทบุรี จังหวัดจันทบุรี</t>
  </si>
  <si>
    <t>09012460004003110134</t>
  </si>
  <si>
    <t>09012460004003110134 Total</t>
  </si>
  <si>
    <t>เครื่องคอมพิวเตอร์โน้ตบุ๊ก สำหรับงานประมวลผล ตำบลวัดใหม่ อำเภอเมืองจันทบุรี จังหวัดจันทบุรี Total</t>
  </si>
  <si>
    <t>เครื่องคอมพิวเตอร์โน้ตบุ๊ก สำหรับงานประมวลผล ตำบลอุทัยใหม่ อำเภอเมืองอุทัยธานี จังหวัดอุทัยธานี</t>
  </si>
  <si>
    <t>09012460004003110139</t>
  </si>
  <si>
    <t>09012460004003110139 Total</t>
  </si>
  <si>
    <t>เครื่องคอมพิวเตอร์โน้ตบุ๊ก สำหรับงานประมวลผล ตำบลอุทัยใหม่ อำเภอเมืองอุทัยธานี จังหวัดอุทัยธานี Total</t>
  </si>
  <si>
    <t>เครื่องพิมพ์ Multifunction เลเซอร์ หรือ LED ขาวดำ แขวงลาดยาว เขตจตุจักร กรุงเทพมหานคร</t>
  </si>
  <si>
    <t>09012460004003110145</t>
  </si>
  <si>
    <t>17 Total</t>
  </si>
  <si>
    <t>09012460004003110145 Total</t>
  </si>
  <si>
    <t>เครื่องพิมพ์ Multifunction เลเซอร์ หรือ LED ขาวดำ แขวงลาดยาว เขตจตุจักร กรุงเทพมหานคร Total</t>
  </si>
  <si>
    <t>เครื่องพิมพ์ Multifunction เลเซอร์ หรือ LED ขาวดำ ตำบลแม่ต๋ำ อำเภอเมืองพะเยา จังหวัดพะเยา</t>
  </si>
  <si>
    <t>09012460004003110147</t>
  </si>
  <si>
    <t>09012460004003110147 Total</t>
  </si>
  <si>
    <t>เครื่องพิมพ์ Multifunction เลเซอร์ หรือ LED ขาวดำ ตำบลแม่ต๋ำ อำเภอเมืองพะเยา จังหวัดพะเยา Total</t>
  </si>
  <si>
    <t>เครื่องพิมพ์ Multifunction เลเซอร์ หรือ LED ขาวดำ ตำบลในเมือง อำเภอเมืองลำพูน จังหวัดลำพูน</t>
  </si>
  <si>
    <t>09012460004003110146</t>
  </si>
  <si>
    <t>09012460004003110146 Total</t>
  </si>
  <si>
    <t>เครื่องพิมพ์ Multifunction เลเซอร์ หรือ LED ขาวดำ ตำบลในเมือง อำเภอเมืองลำพูน จังหวัดลำพูน Total</t>
  </si>
  <si>
    <t>09012460004003110117</t>
  </si>
  <si>
    <t>09012460004003110117 Total</t>
  </si>
  <si>
    <t>เครื่องพิมพ์ Multifunction เลเซอร์ หรือ LED ขาวดำ ตำบลในเมือง อำเภอเมืองอุบลราชธานี จังหวัดอุบลราชธานี Total</t>
  </si>
  <si>
    <t>เครื่องพิมพ์ Multifunction เลเซอร์ หรือ LED ขาวดำ ตำบลในเวียง อำเภอเมืองน่าน จังหวัดน่าน</t>
  </si>
  <si>
    <t>09012460004003110149</t>
  </si>
  <si>
    <t>09012460004003110149 Total</t>
  </si>
  <si>
    <t>เครื่องพิมพ์ Multifunction เลเซอร์ หรือ LED ขาวดำ ตำบลในเวียง อำเภอเมืองน่าน จังหวัดน่าน Total</t>
  </si>
  <si>
    <t>เครื่องพิมพ์ Multifunction เลเซอร์ หรือ LED ขาวดำ ตำบลท่าอิฐ อำเภอเมืองอุตรดิตถ์ จังหวัดอุตรดิตถ์</t>
  </si>
  <si>
    <t>09012460004003110148</t>
  </si>
  <si>
    <t>09012460004003110148 Total</t>
  </si>
  <si>
    <t>เครื่องพิมพ์ Multifunction เลเซอร์ หรือ LED ขาวดำ ตำบลท่าอิฐ อำเภอเมืองอุตรดิตถ์ จังหวัดอุตรดิตถ์ Total</t>
  </si>
  <si>
    <t>09012460004003110116</t>
  </si>
  <si>
    <t>3 Total</t>
  </si>
  <si>
    <t>09012460004003110116 Total</t>
  </si>
  <si>
    <t>เครื่องพิมพ์ Multifunction เลเซอร์ หรือ LED ขาวดำ ตำบลป่ามะม่วง อำเภอเมืองตาก จังหวัดตาก Total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</si>
  <si>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</t>
  </si>
  <si>
    <t>09012460004003110118</t>
  </si>
  <si>
    <t>10 Total</t>
  </si>
  <si>
    <t>09012460004003110118 Total</t>
  </si>
  <si>
    <t>เครื่องพิมพ์ Multifunction แบบฉีดหมึกพร้อมติดตั้งถังหมึกพิมพ์ (Ink Tank Printer) แขวงลาดยาว เขตจตุจักร กรุงเทพมหานคร Total</t>
  </si>
  <si>
    <t>09012460004003110150</t>
  </si>
  <si>
    <t>09012460004003110150 Total</t>
  </si>
  <si>
    <t>เครื่องพิมพ์ Multifunction แบบฉีดหมึกพร้อมติดตั้งถังหมึกพิมพ์ (Ink Tank Printer) ตำบลเวียง อำเภอเมืองเชียงราย จังหวัดเชียงราย Total</t>
  </si>
  <si>
    <t>เครื่องพิมพ์ Multifunction แบบฉีดหมึกพร้อมติดตั้งถังหมึกพิมพ์ (Ink Tank Printer) ตำบลเวียงเหนือ อำเภอเมืองลำปาง จังหวัดลำปาง</t>
  </si>
  <si>
    <t>09012460004003110120</t>
  </si>
  <si>
    <t>09012460004003110120 Total</t>
  </si>
  <si>
    <t>เครื่องพิมพ์ Multifunction แบบฉีดหมึกพร้อมติดตั้งถังหมึกพิมพ์ (Ink Tank Printer) ตำบลเวียงเหนือ อำเภอเมืองลำปาง จังหวัดลำปาง Total</t>
  </si>
  <si>
    <t>เครื่องพิมพ์ Multifunction แบบฉีดหมึกพร้อมติดตั้งถังหมึกพิมพ์ (Ink Tank Printer) ตำบลในเมือง อำเภอเมืองชัยนาท จังหวัดชัยนาท</t>
  </si>
  <si>
    <t>09012460004003110155</t>
  </si>
  <si>
    <t>09012460004003110155 Total</t>
  </si>
  <si>
    <t>เครื่องพิมพ์ Multifunction แบบฉีดหมึกพร้อมติดตั้งถังหมึกพิมพ์ (Ink Tank Printer) ตำบลในเมือง อำเภอเมืองชัยนาท จังหวัดชัยนาท Total</t>
  </si>
  <si>
    <t>เครื่องพิมพ์ Multifunction แบบฉีดหมึกพร้อมติดตั้งถังหมึกพิมพ์ (Ink Tank Printer) ตำบลคลองสวนพลู อำเภอพระนครศรีอยุธยา จังหวัดพระนครศรีอยุธยา</t>
  </si>
  <si>
    <t>09012460004003110152</t>
  </si>
  <si>
    <t>09012460004003110152 Total</t>
  </si>
  <si>
    <t>เครื่องพิมพ์ Multifunction แบบฉีดหมึกพร้อมติดตั้งถังหมึกพิมพ์ (Ink Tank Printer) ตำบลคลองสวนพลู อำเภอพระนครศรีอยุธยา จังหวัดพระนครศรีอยุธยา Total</t>
  </si>
  <si>
    <t>เครื่องพิมพ์ Multifunction แบบฉีดหมึกพร้อมติดตั้งถังหมึกพิมพ์ (Ink Tank Printer) ตำบลช้างคลาน อำเภอเมืองเชียงใหม่ จังหวัดเชียงใหม่</t>
  </si>
  <si>
    <t>09012460004003110119</t>
  </si>
  <si>
    <t>09012460004003110119 Total</t>
  </si>
  <si>
    <t>เครื่องพิมพ์ Multifunction แบบฉีดหมึกพร้อมติดตั้งถังหมึกพิมพ์ (Ink Tank Printer) ตำบลช้างคลาน อำเภอเมืองเชียงใหม่ จังหวัดเชียงใหม่ Total</t>
  </si>
  <si>
    <t>เครื่องพิมพ์ Multifunction แบบฉีดหมึกพร้อมติดตั้งถังหมึกพิมพ์ (Ink Tank Printer) ตำบลทะเลชุบศร อำเภอเมืองลพบุรี จังหวัดลพบุรี</t>
  </si>
  <si>
    <t>09012460004003110154</t>
  </si>
  <si>
    <t>09012460004003110154 Total</t>
  </si>
  <si>
    <t>เครื่องพิมพ์ Multifunction แบบฉีดหมึกพร้อมติดตั้งถังหมึกพิมพ์ (Ink Tank Printer) ตำบลทะเลชุบศร อำเภอเมืองลพบุรี จังหวัดลพบุรี Total</t>
  </si>
  <si>
    <t>เครื่องพิมพ์ Multifunction แบบฉีดหมึกพร้อมติดตั้งถังหมึกพิมพ์ (Ink Tank Printer) ตำบลบ้านฉาง อำเภอเมืองปทุมธานี จังหวัดปทุมธานี</t>
  </si>
  <si>
    <t>09012460004003110151</t>
  </si>
  <si>
    <t>09012460004003110151 Total</t>
  </si>
  <si>
    <t>เครื่องพิมพ์ Multifunction แบบฉีดหมึกพร้อมติดตั้งถังหมึกพิมพ์ (Ink Tank Printer) ตำบลบ้านฉาง อำเภอเมืองปทุมธานี จังหวัดปทุมธานี Total</t>
  </si>
  <si>
    <t>เครื่องพิมพ์ Multifunction แบบฉีดหมึกพร้อมติดตั้งถังหมึกพิมพ์ (Ink Tank Printer) ตำบลบึงกาฬ อำเภอเมืองบึงกาฬ จังหวัดบึงกาฬ</t>
  </si>
  <si>
    <t>09012460004003110157</t>
  </si>
  <si>
    <t>09012460004003110157 Total</t>
  </si>
  <si>
    <t>เครื่องพิมพ์ Multifunction แบบฉีดหมึกพร้อมติดตั้งถังหมึกพิมพ์ (Ink Tank Printer) ตำบลบึงกาฬ อำเภอเมืองบึงกาฬ จังหวัดบึงกาฬ Total</t>
  </si>
  <si>
    <t>เครื่องพิมพ์ Multifunction แบบฉีดหมึกพร้อมติดตั้งถังหมึกพิมพ์ (Ink Tank Printer) ตำบลปากเพรียว อำเภอเมืองสระบุรี จังหวัดสระบุรี</t>
  </si>
  <si>
    <t>09012460004003110156</t>
  </si>
  <si>
    <t>09012460004003110156 Total</t>
  </si>
  <si>
    <t>เครื่องพิมพ์ Multifunction แบบฉีดหมึกพร้อมติดตั้งถังหมึกพิมพ์ (Ink Tank Printer) ตำบลปากเพรียว อำเภอเมืองสระบุรี จังหวัดสระบุรี Total</t>
  </si>
  <si>
    <t>เครื่องพิมพ์ Multifunction แบบฉีดหมึกพร้อมติดตั้งถังหมึกพิมพ์ (Ink Tank Printer) ตำบลป่างิ้ว อำเภอเมืองอ่างทอง จังหวัดอ่างทอง</t>
  </si>
  <si>
    <t>09012460004003110153</t>
  </si>
  <si>
    <t>09012460004003110153 Total</t>
  </si>
  <si>
    <t>เครื่องพิมพ์ Multifunction แบบฉีดหมึกพร้อมติดตั้งถังหมึกพิมพ์ (Ink Tank Printer) ตำบลป่างิ้ว อำเภอเมืองอ่างทอง จังหวัดอ่างทอง Total</t>
  </si>
  <si>
    <t>เครื่องพิมพ์เลเซอร์ หรือ LED สี ชนิด Network แบบที่ 2 (27 หน้า/นาที) แขวงลาดยาว เขตจตุจักร กรุงเทพมหานคร</t>
  </si>
  <si>
    <t>09012460004003110174</t>
  </si>
  <si>
    <t>26 Total</t>
  </si>
  <si>
    <t>09012460004003110174 Total</t>
  </si>
  <si>
    <t>เครื่องพิมพ์เลเซอร์ หรือ LED สี ชนิด Network แบบที่ 2 (27 หน้า/นาที) แขวงลาดยาว เขตจตุจักร กรุงเทพมหานคร Total</t>
  </si>
  <si>
    <t>เครื่องพิมพ์แบบฉีดหมึก (Inkjet Printer) สำหรับกระดาษขนาด A3 แขวงลาดยาว เขตจตุจักร กรุงเทพมหานคร</t>
  </si>
  <si>
    <t>09012460004003110144</t>
  </si>
  <si>
    <t>09012460004003110144 Total</t>
  </si>
  <si>
    <t>เครื่องพิมพ์แบบฉีดหมึก (Inkjet Printer) สำหรับกระดาษขนาด A3 แขวงลาดยาว เขตจตุจักร กรุงเทพมหานคร Total</t>
  </si>
  <si>
    <t>เครื่องสำรองไฟฟ้า ขนาด 800 VA แขวงลาดยาว เขตจตุจักร กรุงเทพมหานคร</t>
  </si>
  <si>
    <t>09012460004003110102</t>
  </si>
  <si>
    <t>75 Total</t>
  </si>
  <si>
    <t>09012460004003110102 Total</t>
  </si>
  <si>
    <t>เครื่องสำรองไฟฟ้า ขนาด 800 VA แขวงลาดยาว เขตจตุจักร กรุงเทพมหานคร Total</t>
  </si>
  <si>
    <t>09012460004003110110</t>
  </si>
  <si>
    <t>09012460004003110110 Total</t>
  </si>
  <si>
    <t>เครื่องสำรองไฟฟ้า ขนาด 800 VA ตำบลเวียง อำเภอเมืองเชียงราย จังหวัดเชียงราย Total</t>
  </si>
  <si>
    <t>09012460004003110111</t>
  </si>
  <si>
    <t>09012460004003110111 Total</t>
  </si>
  <si>
    <t>เครื่องสำรองไฟฟ้า ขนาด 800 VA ตำบลเวียงเหนือ อำเภอเมืองลำปาง จังหวัดลำปาง Total</t>
  </si>
  <si>
    <t>เครื่องสำรองไฟฟ้า ขนาด 800 VA ตำบลในเมือง อำเภอเมืองขอนแก่น จังหวัดขอนแก่น</t>
  </si>
  <si>
    <t>09012460004003110113</t>
  </si>
  <si>
    <t>09012460004003110113 Total</t>
  </si>
  <si>
    <t>เครื่องสำรองไฟฟ้า ขนาด 800 VA ตำบลในเมือง อำเภอเมืองขอนแก่น จังหวัดขอนแก่น Total</t>
  </si>
  <si>
    <t>09012460004003110115</t>
  </si>
  <si>
    <t>09012460004003110115 Total</t>
  </si>
  <si>
    <t>เครื่องสำรองไฟฟ้า ขนาด 800 VA ตำบลในเมือง อำเภอเมืองอุบลราชธานี จังหวัดอุบลราชธานี Total</t>
  </si>
  <si>
    <t>09012460004003110114</t>
  </si>
  <si>
    <t>09012460004003110114 Total</t>
  </si>
  <si>
    <t>เครื่องสำรองไฟฟ้า ขนาด 800 VA ตำบลปรุใหญ่ อำเภอเมืองนครราชสีมา จังหวัดนครราชสีมา Total</t>
  </si>
  <si>
    <t>09012460004003110112</t>
  </si>
  <si>
    <t>09012460004003110112 Total</t>
  </si>
  <si>
    <t>เครื่องสำรองไฟฟ้า ขนาด 800 VA ตำบลป่ามะม่วง อำเภอเมืองตาก จังหวัดตาก Total</t>
  </si>
  <si>
    <t>โครงการเพิ่มประสิทธิภาพระบบภูมิสารสนเทศเพื่อการบริหาร แขวงลาดยาว เขตจตุจักร กรุงเทพมหานคร</t>
  </si>
  <si>
    <t>โครงการ Total</t>
  </si>
  <si>
    <t>09012460004003120036 Total</t>
  </si>
  <si>
    <t>โครงการเพิ่มประสิทธิภาพระบบภูมิสารสนเทศเพื่อการบริหาร แขวงลาดยาว เขตจตุจักร กรุงเทพมหานคร Total</t>
  </si>
  <si>
    <t>โครงการพัฒนาระบบเทคโนโลยีสารสนเทศการลดก๊าซเรือนกระจกภาคสมัครใจตามมาตรฐานประเทศไทย จากการปลูก บำรุง อนุรักษ์ และฟื้นฟูพื้นที่ป่าไม้ แขวงลาดยาว เขตจตุจักร จังหวัดกรุงเทพมหานคร</t>
  </si>
  <si>
    <t>09012460004003120037</t>
  </si>
  <si>
    <t>09012460004003120037 Total</t>
  </si>
  <si>
    <t>โครงการพัฒนาระบบเทคโนโลยีสารสนเทศการลดก๊าซเรือนกระจกภาคสมัครใจตามมาตรฐานประเทศไทย จากการปลูก บำรุง อนุรักษ์ และฟื้นฟูพื้นที่ป่าไม้ แขวงลาดยาว เขตจตุจักร จังหวัดกรุงเทพมหานคร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</si>
  <si>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</t>
  </si>
  <si>
    <t>09012460004003110101</t>
  </si>
  <si>
    <t>ชุด Total</t>
  </si>
  <si>
    <t>107 Total</t>
  </si>
  <si>
    <t>09012460004003110101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</si>
  <si>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แขวงลาดยาว เขตจตุจักร กรุงเทพมหานคร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</si>
  <si>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ตำบลเขาพระ อำเภอเมืองนครนายก จังหวัดนครนายก</t>
  </si>
  <si>
    <t>09012460004003110171</t>
  </si>
  <si>
    <t>09012460004003110171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</si>
  <si>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ตำบลเขาพระ อำเภอเมืองนครนายก จังหวัดนครนายก Total</t>
  </si>
  <si>
    <t>09012460004003110104</t>
  </si>
  <si>
    <t>09012460004003110104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</si>
  <si>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 อำเภอเมืองเชียงราย จังหวัดเชียงราย Total</t>
  </si>
  <si>
    <t>09012460004003110105</t>
  </si>
  <si>
    <t>09012460004003110105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</si>
  <si>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ตำบลเวียงเหนือ อำเภอเมืองลำปาง จังหวัดลำปาง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</si>
  <si>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ตำบลแวงน่าง อำเภอเมืองมหาสารคาม จังหวัดมหาสารคาม</t>
  </si>
  <si>
    <t>09012460004003110161</t>
  </si>
  <si>
    <t>09012460004003110161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</si>
  <si>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ตำบลแวงน่าง อำเภอเมืองมหาสารคาม จังหวัดมหาสารคาม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</si>
  <si>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อำเภอเมืองกำแพงเพชร จังหวัดกำแพงเพชร</t>
  </si>
  <si>
    <t>09012460004003110158</t>
  </si>
  <si>
    <t>09012460004003110158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</si>
  <si>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อำเภอเมืองกำแพงเพชร จังหวัดกำแพงเพชร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</si>
  <si>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อำเภอเมืองขอนแก่น จังหวัดขอนแก่น</t>
  </si>
  <si>
    <t>09012460004003110107</t>
  </si>
  <si>
    <t>09012460004003110107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</si>
  <si>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อำเภอเมืองขอนแก่น จังหวัดขอนแก่น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</si>
  <si>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อำเภอเมืองชัยภูมิ จังหวัดชัยภูมิ</t>
  </si>
  <si>
    <t>09012460004003110163</t>
  </si>
  <si>
    <t>09012460004003110163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</si>
  <si>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อำเภอเมืองชัยภูมิ จังหวัดชัยภูมิ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</si>
  <si>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อำเภอเมืองยโสธร จังหวัดยโสธร</t>
  </si>
  <si>
    <t>09012460004003110170</t>
  </si>
  <si>
    <t>09012460004003110170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</si>
  <si>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อำเภอเมืองยโสธร จังหวัดยโสธร Total</t>
  </si>
  <si>
    <t>09012460004003110109</t>
  </si>
  <si>
    <t>09012460004003110109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</si>
  <si>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ตำบลในเมือง อำเภอเมืองอุบลราชธานี จังหวัดอุบลราชธานี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</si>
  <si>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ตำบลกุดป่อง อำเภอเมืองเลย จังหวัดเลย</t>
  </si>
  <si>
    <t>09012460004003110160</t>
  </si>
  <si>
    <t>09012460004003110160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</si>
  <si>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ตำบลกุดป่อง อำเภอเมืองเลย จังหวัดเลย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</si>
  <si>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ตำบลคูหาสวรรค์ อำเภอเมืองพัทลุง จังหวัดพัทลุง</t>
  </si>
  <si>
    <t>09012460004003110167</t>
  </si>
  <si>
    <t>09012460004003110167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</si>
  <si>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ตำบลคูหาสวรรค์ อำเภอเมืองพัทลุง จังหวัดพัทลุง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</si>
  <si>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ตำบลตลาดใหญ่ อำเภอเมืองภูเก็ต จังหวัดภูเก็ต</t>
  </si>
  <si>
    <t>09012460004003110173</t>
  </si>
  <si>
    <t>09012460004003110173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</si>
  <si>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ตำบลตลาดใหญ่ อำเภอเมืองภูเก็ต จังหวัดภูเก็ต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</si>
  <si>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ตำบลท่าตะเภา อำเภอเมืองชุมพร จังหวัดชุมพร</t>
  </si>
  <si>
    <t>09012460004003110166</t>
  </si>
  <si>
    <t>09012460004003110166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</si>
  <si>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ตำบลท่าตะเภา อำเภอเมืองชุมพร จังหวัดชุมพร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</si>
  <si>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ตำบลบางกระสอ อำเภอเมืองนนทบุรี จังหวัดนนทบุรี</t>
  </si>
  <si>
    <t>09012460004003110159</t>
  </si>
  <si>
    <t>09012460004003110159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</si>
  <si>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ตำบลบางกระสอ อำเภอเมืองนนทบุรี จังหวัดนนทบุรี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</si>
  <si>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ตำบลประจวบคีรีขันธ์ อำเภอเมืองประจวบคีรีขันธ์ จังหวัดประจวบคีรีขันธ์</t>
  </si>
  <si>
    <t>09012460004003110172</t>
  </si>
  <si>
    <t>09012460004003110172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</si>
  <si>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ตำบลประจวบคีรีขันธ์ อำเภอเมืองประจวบคีรีขันธ์ จังหวัดประจวบคีรีขันธ์ Total</t>
  </si>
  <si>
    <t>09012460004003110108</t>
  </si>
  <si>
    <t>09012460004003110108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</si>
  <si>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ตำบลปรุใหญ่ อำเภอเมืองนครราชสีมา จังหวัดนครราชสีมา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</si>
  <si>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ตำบลปากแพรก อำเภอเมืองกาญจนบุรี จังหวัดกาญจนบุรี</t>
  </si>
  <si>
    <t>09012460004003110165</t>
  </si>
  <si>
    <t>09012460004003110165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</si>
  <si>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ตำบลปากแพรก อำเภอเมืองกาญจนบุรี จังหวัดกาญจนบุรี Total</t>
  </si>
  <si>
    <t>09012460004003110106</t>
  </si>
  <si>
    <t>09012460004003110106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</si>
  <si>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ตำบลป่ามะม่วง อำเภอเมืองตาก จังหวัดตาก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</si>
  <si>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ตำบลพิมาน อำเภอเมืองสตูล จังหวัดสตูล</t>
  </si>
  <si>
    <t>09012460004003110168</t>
  </si>
  <si>
    <t>09012460004003110168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</si>
  <si>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ตำบลพิมาน อำเภอเมืองสตูล จังหวัดสตูล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</si>
  <si>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ตำบลมุกดาหาร อำเภอเมืองมุกดาหาร จังหวัดมุกดาหาร</t>
  </si>
  <si>
    <t>09012460004003110162</t>
  </si>
  <si>
    <t>09012460004003110162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</si>
  <si>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ตำบลมุกดาหาร อำเภอเมืองมุกดาหาร จังหวัดมุกดาหาร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</si>
  <si>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ตำบลวัดใหม่ อำเภอเมืองจันทบุรี จังหวัดจันทบุรี</t>
  </si>
  <si>
    <t>09012460004003110164</t>
  </si>
  <si>
    <t>09012460004003110164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</si>
  <si>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ตำบลวัดใหม่ อำเภอเมืองจันทบุรี จังหวัดจันทบุรี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</si>
  <si>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ตำบลอุทัยใหม่ อำเภอเมืองอุทัยธานี จังหวัดอุทัยธานี</t>
  </si>
  <si>
    <t>09012460004003110169</t>
  </si>
  <si>
    <t>09012460004003110169 Total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</si>
  <si>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ตำบลอุทัยใหม่ อำเภอเมืองอุทัยธานี จังหวัดอุทัยธานี Total</t>
  </si>
  <si>
    <t>สแกนเนอร์ สำหรับงานเก็บเอกสารระดับศูนย์บริการ แบบที่ 2 แขวงลาดยาว เขตจตุจักร กรุงเทพมหานคร</t>
  </si>
  <si>
    <t>09012460004003110103</t>
  </si>
  <si>
    <t>09012460004003110103 Total</t>
  </si>
  <si>
    <t>สแกนเนอร์ สำหรับงานเก็บเอกสารระดับศูนย์บริการ แบบที่ 2 แขวงลาดยาว เขตจตุจักร กรุงเทพมหานคร Total</t>
  </si>
  <si>
    <t>Grand Total</t>
  </si>
  <si>
    <r>
      <rPr>
        <b/>
        <sz val="15"/>
        <color theme="1"/>
        <rFont val="Angsana New"/>
      </rPr>
      <t>สถานะการเบิกจ่ายงบลงทุน (งานจ้างเหมา) ประจำปีงบประมาณ พ.ศ.2565
ณ วันที่ 9 มีนาคม 2023</t>
    </r>
    <r>
      <rPr>
        <sz val="15"/>
        <color theme="1"/>
        <rFont val="Angsana New"/>
      </rPr>
      <t xml:space="preserve">
330 รายการ งบประมาณ </t>
    </r>
    <r>
      <rPr>
        <b/>
        <sz val="15"/>
        <color theme="1"/>
        <rFont val="Angsana New"/>
      </rPr>
      <t xml:space="preserve">241,744,700 </t>
    </r>
    <r>
      <rPr>
        <sz val="15"/>
        <color theme="1"/>
        <rFont val="Angsana New"/>
      </rPr>
      <t>บาท</t>
    </r>
  </si>
  <si>
    <t xml:space="preserve"> กระบวนการจัดซื้อจัดจ้าง</t>
  </si>
  <si>
    <t>จำนวน
(รายการ)</t>
  </si>
  <si>
    <t>วงเงิน
(บาท)</t>
  </si>
  <si>
    <t>ยังไม่ได้ดำเนินการ</t>
  </si>
  <si>
    <t>2.</t>
  </si>
  <si>
    <t>3.</t>
  </si>
  <si>
    <t>แต่งตั้งคกก./จัดทำ/อนุมัติ TOR+ราคากลาง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</si>
  <si>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</si>
  <si>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</si>
  <si>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</si>
  <si>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</si>
  <si>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</si>
  <si>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</si>
  <si>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</si>
  <si>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</si>
  <si>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</si>
  <si>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บริหารสัญญา</t>
  </si>
  <si>
    <t>13.</t>
  </si>
  <si>
    <t>เบิกจ่ายงวดสุดท้าย</t>
  </si>
  <si>
    <t>14.</t>
  </si>
  <si>
    <t>รายการครุภัณฑ์ที่จัดซื้อจัดจ้างเป็นชุด
ณ วันที่ 9 มีนาคม 2023</t>
  </si>
  <si>
    <t>ราคาต่อหน่วย</t>
  </si>
  <si>
    <t>สถานะปัจจุบัน</t>
  </si>
  <si>
    <t xml:space="preserve">ครุภัณฑ์ประจำชุดปฏิบัติการพิเศษป่าไม้ 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</si>
  <si>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4 ล้อ แบบมีช่องว่างด้านหลังคนขับ (CAB) จำนวน 10 คันๆละ 879,000 บ.</t>
  </si>
  <si>
    <t>คัน</t>
  </si>
  <si>
    <t>รถจักรยานยนต์ ขนาด 250 ซีซี (แบบวิบาก) จำนวน 10 คันๆ ละ 150,000 บ.</t>
  </si>
  <si>
    <t>กล้องถ่ายภาพนิ่ง ระบบดิจิตอล ความละเอียด 20 ล้านพิกเซล จำนวน 10 เครื่องๆ ละ 19,300 บ.</t>
  </si>
  <si>
    <t>ตัว</t>
  </si>
  <si>
    <t>เครื่องหาพิกัดด้วยสัญญาณดาวเทียมแบบพกพา จำนวน 10 เคริ่องๆ ละ 24,500 บ.</t>
  </si>
  <si>
    <t xml:space="preserve">เครื่องรับส่งวิทยุ ระบบ VHF/FM ชนิดมือถือขนาด 5 วัตต์ จำนวน 50 เครื่อง ๆ ละ 12,000 บ. </t>
  </si>
  <si>
    <t xml:space="preserve">เครื่องรับส่งวิทยุ ระบบ VHF/FM ชนิดติดรถยนต์ขนาด 25 วัตต์ จำนวน 10 เครื่อง ๆ ละ 24,000 บ. </t>
  </si>
  <si>
    <t xml:space="preserve">เครื่องรับส่งวิทยุ ระบบ VHF/FM ชนิดประจำที่ขนาด 40 วัตต์ จำนวน 10 เครื่อง ๆ ละ 30,000 บ. </t>
  </si>
  <si>
    <t>ปืนลูกซองยาว (กึ่งอัตโนมัติ) ขนาด 12 เกจ จำนวน 50 กระบอก ๆ ละ 29,800 บ.</t>
  </si>
  <si>
    <t>กระบอก</t>
  </si>
  <si>
    <t>เครื่องกระสุนสำหรับอาวุธปืนลูกซองยาว (กึ่งอัตโนมัติ) ขนาด 12 เกจ จำนวน 375 นัด/กระบอก  นัดละๆ 40 บ.</t>
  </si>
  <si>
    <t>นัด</t>
  </si>
  <si>
    <t xml:space="preserve">ครุภัณฑ์ประจำชุดจุดสกัดไฟป่า </t>
  </si>
  <si>
    <t>อากาศยานไร้คนขับ (Drone)</t>
  </si>
  <si>
    <t>กล้อง Action Camera</t>
  </si>
  <si>
    <t>กล้องถ่ายภาพอัตโนมัติ (Camera Trap)</t>
  </si>
  <si>
    <t>เครื่องเป่าลมไร้สาย</t>
  </si>
  <si>
    <t>ครุภัณฑ์ชุดปฎิบัติการคทช.อำเภอในพื้นที่ป่าสงวนแห่งชาติ</t>
  </si>
  <si>
    <t>เครื่องมัลติมิเดียโปรเจคเตอร์ ระดับ XGA ขนาด 3,500 ANSI Lumens</t>
  </si>
  <si>
    <t>จอโปรเจคเตอร์แบบขาตั้งกล้อง ขนาด 84 นิ้ว (8,000บาท/เครื่อง)</t>
  </si>
  <si>
    <t xml:space="preserve">เครื่องมือหาพิกัดด้วยสัญญาณดาวเทียม (GPS) แบบพกพา </t>
  </si>
  <si>
    <t>รถบรรทุก(ดีเซล)ขนาด 1 ตัน ปริมาตรกระบอกสูบไม่ต่ำกว่า 2,400 ซีซี หรือเครื่องยนต์สูงสุดไม่ต่ำกว่า 110 กิโลวัตต์ ขับเคลื่อน 4 ล้อ แบบมีช่องว่างด้านหลังคนขับ(CAB)</t>
  </si>
  <si>
    <t>(Multiple Items)</t>
  </si>
  <si>
    <t>PO+เบิก</t>
  </si>
  <si>
    <t>เบิก</t>
  </si>
  <si>
    <t>เงินเหลือจ่าย ณ วันที่ 14 กุมภาพันธ์ 2023</t>
  </si>
  <si>
    <t>PO +เบิกจ่าย</t>
  </si>
  <si>
    <t>กิจกรรมเพิ่มศักยภาพการจัดการงานป่าไม้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</si>
  <si>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ตำบลหนองบัวบาน อำเภอหนองวัวซอ จังหวัดอุดรธานี</t>
  </si>
  <si>
    <t>09012530001003120006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</si>
  <si>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ตำบลปากแพรก อำเภอเมืองกาญจนบุรี จังหวัดกาญจนบุรี</t>
  </si>
  <si>
    <t>09012530001003120004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</si>
  <si>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ตำบลพระปฐมเจดีย์ อำเภอเมืองนครปฐม จังหวัดนครปฐม</t>
  </si>
  <si>
    <t>09012530001003120005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</si>
  <si>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ตำบลหน้าเมือง อำเภอเมืองราชบุรี จังหวัดราชบุรี</t>
  </si>
  <si>
    <t>09012530001003120008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</si>
  <si>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ตำบลท่าขนุน อำเภอทองผาภูมิ จังหวัดกาญจนบุรี</t>
  </si>
  <si>
    <t>09012530001003110017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</si>
  <si>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ตำบลท่าพี่เลี้ยง อำเภอเมืองสุพรรณบุรี จังหวัดสุพรรณบุรี</t>
  </si>
  <si>
    <t>09012530001003110010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</si>
  <si>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ตำบลปากช่อง อำเภอจอมบึง จังหวัดราชบุรี</t>
  </si>
  <si>
    <t>09012530001003110018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</si>
  <si>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ตำบลศาลายา อำเภอพุทธมณฑล จังหวัดนครปฐม</t>
  </si>
  <si>
    <t>09012530001003110011</t>
  </si>
  <si>
    <t>ก่อสร้างบ้านพักข้าราชการ สำนักจัดการทรัพยากรป่าไม้ที่ 13 (สงขลา) ตำบลฉลุง อำเภอหาดใหญ่ จังหวัดสงขลา</t>
  </si>
  <si>
    <t>09012530001003210029</t>
  </si>
  <si>
    <t>ก่อสร้างอาคารบ้านพักคนงาน 4 ครอบครัว พื้นที่ใช้สอย 180 ตารางเมตร สำนักจัดการทรัพยากรป่าไม้ที่ 13 (สงขลา) ตำบลฉลุง อำเภอหาดใหญ่ จังหวัดสงขลา</t>
  </si>
  <si>
    <t>09012530001003210030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</si>
  <si>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ตำบลฉลุง อำเภอหาดใหญ่ จังหวัดสงขลา</t>
  </si>
  <si>
    <t>09012530001003110002</t>
  </si>
  <si>
    <t>ก่อสร้างอาคารสำนักจัดการทรัพยากรป่าไม้ที่ 4 สาขานครสวรรค์ ตำบลปากน้ำโพ อำเภอเมืองนครสวรรค์ จังหวัดนครสวรรค์</t>
  </si>
  <si>
    <t>09012530001003220002</t>
  </si>
  <si>
    <t>ปรับปรุงซ่อมแซมอาคารสำนักงาน ศูนย์ป่าไม้นครสวรรค์ ตำบลปากน้ำโพ อำเภอเมืองนครสวรรค์ จังหวัดนครสวรรค์</t>
  </si>
  <si>
    <t>09012530001003210037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</si>
  <si>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ตำบลปากน้ำโพ อำเภอเมืองนครสวรรค์ จังหวัดนครสวรรค์</t>
  </si>
  <si>
    <t>09012530001003120003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</si>
  <si>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ตำบลทองหลาง อำเภอห้วยคต จังหวัดอุทัยธานี</t>
  </si>
  <si>
    <t>09012530001003110019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</si>
  <si>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ตำบลโคกภู อำเภอภูพาน จังหวัดสกลนคร</t>
  </si>
  <si>
    <t>09012530001003110016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</si>
  <si>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ตำบลชะอำ อำเภอชะอำ จังหวัดเพชรบุรี</t>
  </si>
  <si>
    <t>กิจกรรมโครงการเพิ่มศักยภาพงานเพาะชำกล้าไม้</t>
  </si>
  <si>
    <t>เรือนเพาะชำกล้าไม้ ขนาด 30x30 เมตร ตำบลแม่จัน อำเภอแม่จัน จังหวัดเชียงราย</t>
  </si>
  <si>
    <t>09012530001003210561</t>
  </si>
  <si>
    <t>เรือนเพาะชำกล้าไม้แบบถอดประกอบ ขนาด 20x20 ม. ตำบลหน้าไม้ อำเภอลาดหลุมแก้ว จังหวัดปทุมธานี</t>
  </si>
  <si>
    <t>09012530001003210569</t>
  </si>
  <si>
    <t>เรือนเพาะชำกล้าไม้ ขนาด 40x40 เมตร ตำบลใหม่นาเพียง อำเภอแวงใหญ่ จังหวัดขอนแก่น</t>
  </si>
  <si>
    <t>09012530001003210567</t>
  </si>
  <si>
    <t>เรือนเพาะชำกล้าไม้ ขนาด 40x40 เมตร ตำบลนาหนองทุ่ม อำเภอชุมแพ จังหวัดขอนแก่น</t>
  </si>
  <si>
    <t>09012530001003210566</t>
  </si>
  <si>
    <t>ปรับปรุงซ่อมแซมอาคารสำนักงาน ตำบลป่าพะยอม อำเภอป่าพะยอม จังหวัดพัทลุง</t>
  </si>
  <si>
    <t>09012530001003210559</t>
  </si>
  <si>
    <t>ปรับปรุงบ้านพักคนงาน 1 ตำบลวังชมภู อำเภอเมืองเพชรบูรณ์ จังหวัดเพชรบูรณ์</t>
  </si>
  <si>
    <t>09012530001003210550</t>
  </si>
  <si>
    <t>ปรับปรุงบ้านพักคนงาน 2 ตำบลวังชมภู อำเภอเมืองเพชรบูรณ์ จังหวัดเพชรบูรณ์</t>
  </si>
  <si>
    <t>09012530001003210551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</si>
  <si>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ตำบลช้างคลาน อำเภอเมืองเชียงใหม่ จังหวัดเชียงใหม่</t>
  </si>
  <si>
    <t>สำนักโครงการพระราชดำริและกิจการพิเศษ</t>
  </si>
  <si>
    <t>09012530001003110024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</si>
  <si>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ตำบลฉลุง อำเภอหาดใหญ่ จังหวัดสงขลา</t>
  </si>
  <si>
    <t>09012530001003120009</t>
  </si>
  <si>
    <t>กิจกรรมโครงการบริหารจัดการที่ดินป่าไม้ทั้งระบบ</t>
  </si>
  <si>
    <t>ก่อสร้างอาคารที่ทำการ คทช.อำเภอ ในพื้นที่ป่าสงวนแห่งชาติ ตำบลโนนสมบูรณ์ อำเภอเขาสวนกวาง จังหวัดขอนแก่น</t>
  </si>
  <si>
    <t>09012460005003210034</t>
  </si>
  <si>
    <t>ก่อสร้างอาคารที่ทำการ คทช.อำเภอ ในพื้นที่ป่าสงวนแห่งชาติ ตำบลแชะ อำเภอครบุรี จังหวัดนครราชสีมา</t>
  </si>
  <si>
    <t>09012460005003210033</t>
  </si>
  <si>
    <t>ก่อสร้างอาคารที่ทำการ คทช.อำเภอ ในพื้นที่ป่าสงวนแห่งชาติ ตำบลแม่ลาน้อย อำเภอแม่ลาน้อย จังหวัดแม่ฮ่องสอน</t>
  </si>
  <si>
    <t>09012460005003210029</t>
  </si>
  <si>
    <t>ก่อสร้างอาคารที่ทำการ คทช.อำเภอ ในพื้นที่ป่าสงวนแห่งชาติ ตำบลระบำ อำเภอลานสัก จังหวัดอุทัยธานี</t>
  </si>
  <si>
    <t>09012460005003210031</t>
  </si>
  <si>
    <t>กิจกรรมพัฒนาแหล่งท่องเที่ยวเชิงนิเวศ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</si>
  <si>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ตำบลหนามแท่ง อำเภอศรีเมืองใหม่ จังหวัดอุบลราชธานี</t>
  </si>
  <si>
    <t>09012460004003110022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</si>
  <si>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ตำบลแม่สรวย อำเภอแม่สรวย จังหวัดเชียงราย</t>
  </si>
  <si>
    <t>09012460004003110017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</si>
  <si>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ตำบลโคกก่อง อำเภอเมืองบึงกาฬ จังหวัดบึงกาฬ</t>
  </si>
  <si>
    <t>09012460004003120001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</si>
  <si>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ตำบลเกาะลิบง อำเภอกันตัง จังหวัดตรัง</t>
  </si>
  <si>
    <t>09012460004003110019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</si>
  <si>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ตำบลน้ำหนาว อำเภอน้ำหนาว จังหวัดเพชรบูรณ์</t>
  </si>
  <si>
    <t>09012460004003110020</t>
  </si>
  <si>
    <t>กิจกรรมหลักปรับปรุง เครื่องมือ และกลไก ในการบริหารจัดการทรัพยากรธรรมชาติ</t>
  </si>
  <si>
    <t>กิจกรรมพัฒนาระบบสารสนเทศป่าไม้</t>
  </si>
  <si>
    <t>กิจกรรมพัฒนาศักยภาพการป้องกันรักษาป่า</t>
  </si>
  <si>
    <t>ก่อสร้างบ้านพักเจ้าหน้าที่หน่วยป้องกันรักษาป่า ตำบลแขม อำเภออุทุมพรพิสัย จังหวัดศรีสะเกษ</t>
  </si>
  <si>
    <t>09012460004003210190</t>
  </si>
  <si>
    <t>ก่อสร้างบ้านพักเจ้าหน้าที่หน่วยป้องกันรักษาป่า ตำบลหนองหญ้าลาด อำเภอกันทรลักษ์ จังหวัดศรีสะเกษ</t>
  </si>
  <si>
    <t>09012460004003210191</t>
  </si>
  <si>
    <t>ก่อสร้างบ้านพักข้าราชการของหน่วยป้องกันรักษาป่า ตำบลหนองหญ้าลาด อำเภอกันทรลักษ์ จังหวัดศรีสะเกษ</t>
  </si>
  <si>
    <t>09012460004003210181</t>
  </si>
  <si>
    <t>ก่อสร้างสำนักงานหน่วยป้องกันรักษาป่า ตำบลคำป่าหลาย อำเภอเมืองมุกดาหาร จังหวัดมุกดาหาร</t>
  </si>
  <si>
    <t>09012460004003210202</t>
  </si>
  <si>
    <t>ก่อสร้างสำนักงานหน่วยป้องกันรักษาป่า ตำบลนิคมห้วยผึ้ง อำเภอห้วยผึ้ง จังหวัดกาฬสินธุ์</t>
  </si>
  <si>
    <t>09012460004003210203</t>
  </si>
  <si>
    <t>ก่อสร้างบ้านพักเจ้าหน้าที่หน่วยป้องกันรักษาป่า ตำบลบ้านยาง อำเภอเกษตรสมบูรณ์ จังหวัดชัยภูมิ</t>
  </si>
  <si>
    <t>09012460004003210193</t>
  </si>
  <si>
    <t>ก่อสร้างบ้านพักข้าราชการของหน่วยป้องกันรักษาป่า ตำบลเขาคอก อำเภอประโคนชัย จังหวัดบุรีรัมย์</t>
  </si>
  <si>
    <t>09012460004003210184</t>
  </si>
  <si>
    <t>ก่อสร้างบ้านพักข้าราชการของหน่วยป้องกันรักษาป่า ตำบลบ้านใหม่ อำเภอครบุรี จังหวัดนครราชสีมา</t>
  </si>
  <si>
    <t>09012460004003210182</t>
  </si>
  <si>
    <t>ก่อสร้างบ้านพักเจ้าหน้าที่หน่วยป้องกันรักษาป่า ตำบลจ.ป.ร. อำเภอกระบุรี จังหวัดระนอง</t>
  </si>
  <si>
    <t>09012460004003210195</t>
  </si>
  <si>
    <t>ก่อสร้างบ้านพักข้าราชการของหน่วยป้องกันรักษาป่า ตำบลเขาวง อำเภอบ้านตาขุน จังหวัดสุราษฎร์ธานี</t>
  </si>
  <si>
    <t>09012460004003210186</t>
  </si>
  <si>
    <t>ก่อสร้างบ้านพักเจ้าหน้าที่หน่วยป้องกันรักษาป่า ตำบลป่าบอน อำเภอป่าบอน จังหวัดพัทลุง</t>
  </si>
  <si>
    <t>09012460004003210194</t>
  </si>
  <si>
    <t>ก่อสร้างบ้านพักข้าราชการของหน่วยป้องกันรักษาป่า ตำบลจองคำ อำเภอเมืองแม่ฮ่องสอน จังหวัดแม่ฮ่องสอน</t>
  </si>
  <si>
    <t>09012460004003210183</t>
  </si>
  <si>
    <t>กิจกรรมโครงการส่งเสริมการเรียนรู้เพื่อการอนุรักษ์และฟื้นฟูสิ่งแวดล้อมอันเนื่องมาจากพระราชดำริ 
อำเภอแม่สอด จังหวัดตาก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</si>
  <si>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 ตำบลป่ามะม่วง อำเภอเมืองตาก จังหวัดตาก</t>
  </si>
  <si>
    <t>09012460004003120034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</si>
  <si>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 ตำบลป่ามะม่วง อำเภอเมืองตาก จังหวัดตาก</t>
  </si>
  <si>
    <t>กิจกรรมรุกขกร</t>
  </si>
  <si>
    <t>รถเครนพร้อมกระเช้า ขนาดความสูงไม่น้อยกว่า 10 เมตร แขวงลาดยาว เขตจตุจักร กรุงเทพมหานคร</t>
  </si>
  <si>
    <t>09012460004003120003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</si>
  <si>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ตำบลในเมือง อำเภอเมืองขอนแก่น จังหวัดขอนแก่น</t>
  </si>
  <si>
    <t>09012460004003110027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</si>
  <si>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ตำบลท่าล้อ อำเภอท่าม่วง จังหวัดกาญจนบุรี</t>
  </si>
  <si>
    <t>09012460004003110026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</si>
  <si>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ตำบลหนองปลิง อำเภอเมืองกำแพงเพชร จังหวัดกำแพงเพชร</t>
  </si>
  <si>
    <t>09012460004003110025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</si>
  <si>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ตำบลอ่าวน้อย อำเภอเมืองประจวบคีรีขันธ์ จังหวัดประจวบคีรีขันธ์</t>
  </si>
  <si>
    <t>09012460004003110028</t>
  </si>
  <si>
    <t>อากาศยานสำรวจเรือนยอดต้นไม้ แขวงลาดยาว เขตจตุจักร กรุงเทพมหานคร</t>
  </si>
  <si>
    <t>09012460004003110032</t>
  </si>
  <si>
    <t>110050008XXXX</t>
  </si>
  <si>
    <t>114090003XXXX</t>
  </si>
  <si>
    <t>373010142XXXX</t>
  </si>
  <si>
    <t>010756400XXXX</t>
  </si>
  <si>
    <t>010553605XXXX</t>
  </si>
  <si>
    <t>010554714XXXX</t>
  </si>
  <si>
    <t>010554902XXXX</t>
  </si>
  <si>
    <t>010554600XXXX</t>
  </si>
  <si>
    <t>010553905XXXX</t>
  </si>
  <si>
    <t>010556000XXXX</t>
  </si>
  <si>
    <t>013556200XXXX</t>
  </si>
  <si>
    <t>011554800XXXX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</si>
</sst>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/m/yyyy"/>
    <numFmt numFmtId="168" formatCode="_(* #,##0_);_(* \(#,##0\);_(* &quot;-&quot;??_);_(@_)"/>
    <numFmt numFmtId="170" formatCode="#,##0;\(#,##0\);0"/>
    <numFmt numFmtId="171" formatCode="#,##0.0"/>
  </numFmts>
  <fonts count="3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Sarabun"/>
    </font>
    <font>
      <b/>
      <sz val="28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9"/>
      <color theme="1"/>
      <name val="Sarabun"/>
    </font>
    <font>
      <b/>
      <sz val="16"/>
      <color theme="1"/>
      <name val="Sarabun"/>
    </font>
    <font>
      <sz val="16"/>
      <color theme="1"/>
      <name val="Sarabun"/>
    </font>
    <font>
      <b/>
      <sz val="16"/>
      <color rgb="FF0C0C0C"/>
      <name val="Sarabun"/>
    </font>
    <font>
      <sz val="16"/>
      <color rgb="FF0C0C0C"/>
      <name val="Sarabun"/>
    </font>
    <font>
      <sz val="17"/>
      <color theme="1"/>
      <name val="Sarabun"/>
    </font>
    <font>
      <sz val="16"/>
      <color rgb="FF000000"/>
      <name val="Sarabun"/>
    </font>
    <font>
      <sz val="14"/>
      <color rgb="FF000000"/>
      <name val="Sarabun"/>
    </font>
    <font>
      <sz val="16"/>
      <color rgb="FFFBD4B4"/>
      <name val="Sarabun"/>
    </font>
    <font>
      <sz val="18"/>
      <color theme="1"/>
      <name val="Sarabun"/>
    </font>
    <font>
      <b/>
      <sz val="17"/>
      <color theme="1"/>
      <name val="Sarabun"/>
    </font>
    <font>
      <b/>
      <sz val="11"/>
      <color theme="1"/>
      <name val="Sarabun"/>
    </font>
    <font>
      <b/>
      <sz val="16"/>
      <color rgb="FF000000"/>
      <name val="Sarabun"/>
    </font>
    <font>
      <b/>
      <sz val="14"/>
      <color rgb="FF000000"/>
      <name val="Sarabun"/>
    </font>
    <font>
      <sz val="11"/>
      <color rgb="FF0C0C0C"/>
      <name val="Sarabun"/>
    </font>
    <font>
      <sz val="15"/>
      <color theme="1"/>
      <name val="Angsana New"/>
    </font>
    <font>
      <b/>
      <sz val="15"/>
      <color theme="1"/>
      <name val="Angsana New"/>
    </font>
    <font>
      <b/>
      <sz val="36"/>
      <color theme="1"/>
      <name val="Sarabun"/>
    </font>
    <font>
      <b/>
      <sz val="24"/>
      <color theme="1"/>
      <name val="Sarabun"/>
    </font>
    <font>
      <sz val="16"/>
      <color rgb="FFFF0000"/>
      <name val="Sarabun"/>
    </font>
    <font>
      <sz val="11"/>
      <color theme="1"/>
      <name val="AngsanaUPC"/>
      <family val="1"/>
    </font>
    <font>
      <sz val="16"/>
      <color theme="1"/>
      <name val="AngsanaUPC"/>
      <family val="1"/>
    </font>
    <font>
      <b/>
      <sz val="16"/>
      <color rgb="FFFFFFFF"/>
      <name val="Angsana New"/>
      <family val="1"/>
    </font>
    <font>
      <sz val="16"/>
      <color theme="1"/>
      <name val="Angsana New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  <fill>
      <patternFill patternType="solid">
        <fgColor rgb="FFFFFF99"/>
        <bgColor rgb="FFFFFF99"/>
      </patternFill>
    </fill>
    <fill>
      <patternFill patternType="solid">
        <fgColor rgb="FFD99594"/>
        <bgColor rgb="FFD99594"/>
      </patternFill>
    </fill>
    <fill>
      <patternFill patternType="solid">
        <fgColor rgb="FFFBD4B4"/>
        <bgColor rgb="FFFBD4B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4472C4"/>
        <bgColor rgb="FF4472C4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C00000"/>
        <bgColor rgb="FFC00000"/>
      </patternFill>
    </fill>
    <fill>
      <patternFill patternType="solid">
        <fgColor rgb="FF00FFFF"/>
        <bgColor rgb="FF00FFFF"/>
      </patternFill>
    </fill>
    <fill>
      <patternFill patternType="solid">
        <fgColor rgb="FFCC0000"/>
        <bgColor rgb="FFCC0000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3" fillId="0" borderId="0" xfId="0" applyFont="1"/>
    <xf numFmtId="168" fontId="5" fillId="4" borderId="29" xfId="0" applyNumberFormat="1" applyFont="1" applyFill="1" applyBorder="1" applyAlignment="1">
      <alignment horizontal="center" vertical="top"/>
    </xf>
    <xf numFmtId="0" fontId="5" fillId="4" borderId="29" xfId="0" applyFont="1" applyFill="1" applyBorder="1" applyAlignment="1">
      <alignment horizontal="center" vertical="top"/>
    </xf>
    <xf numFmtId="0" fontId="6" fillId="4" borderId="31" xfId="0" applyFont="1" applyFill="1" applyBorder="1" applyAlignment="1">
      <alignment vertical="center"/>
    </xf>
    <xf numFmtId="168" fontId="5" fillId="4" borderId="20" xfId="0" applyNumberFormat="1" applyFont="1" applyFill="1" applyBorder="1" applyAlignment="1">
      <alignment horizontal="center" vertical="top"/>
    </xf>
    <xf numFmtId="0" fontId="5" fillId="4" borderId="20" xfId="0" applyFont="1" applyFill="1" applyBorder="1" applyAlignment="1">
      <alignment horizontal="center" vertical="top"/>
    </xf>
    <xf numFmtId="0" fontId="6" fillId="4" borderId="22" xfId="0" applyFont="1" applyFill="1" applyBorder="1" applyAlignment="1">
      <alignment vertical="center"/>
    </xf>
    <xf numFmtId="0" fontId="7" fillId="4" borderId="34" xfId="0" applyFont="1" applyFill="1" applyBorder="1" applyAlignment="1">
      <alignment horizontal="center" vertical="top" wrapText="1"/>
    </xf>
    <xf numFmtId="49" fontId="8" fillId="9" borderId="34" xfId="0" applyNumberFormat="1" applyFont="1" applyFill="1" applyBorder="1" applyAlignment="1">
      <alignment horizontal="center" vertical="center"/>
    </xf>
    <xf numFmtId="168" fontId="8" fillId="9" borderId="34" xfId="0" applyNumberFormat="1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3" fontId="9" fillId="9" borderId="34" xfId="0" applyNumberFormat="1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vertical="center"/>
    </xf>
    <xf numFmtId="3" fontId="8" fillId="9" borderId="34" xfId="0" applyNumberFormat="1" applyFont="1" applyFill="1" applyBorder="1" applyAlignment="1">
      <alignment horizontal="center" vertical="center" wrapText="1"/>
    </xf>
    <xf numFmtId="0" fontId="8" fillId="7" borderId="38" xfId="0" applyFont="1" applyFill="1" applyBorder="1"/>
    <xf numFmtId="0" fontId="8" fillId="7" borderId="39" xfId="0" applyFont="1" applyFill="1" applyBorder="1"/>
    <xf numFmtId="0" fontId="10" fillId="7" borderId="39" xfId="0" applyFont="1" applyFill="1" applyBorder="1"/>
    <xf numFmtId="49" fontId="8" fillId="7" borderId="34" xfId="0" applyNumberFormat="1" applyFont="1" applyFill="1" applyBorder="1" applyAlignment="1">
      <alignment horizontal="center"/>
    </xf>
    <xf numFmtId="168" fontId="8" fillId="7" borderId="34" xfId="0" applyNumberFormat="1" applyFont="1" applyFill="1" applyBorder="1"/>
    <xf numFmtId="0" fontId="8" fillId="7" borderId="34" xfId="0" applyFont="1" applyFill="1" applyBorder="1"/>
    <xf numFmtId="3" fontId="8" fillId="7" borderId="34" xfId="0" applyNumberFormat="1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16" borderId="38" xfId="0" applyFont="1" applyFill="1" applyBorder="1"/>
    <xf numFmtId="0" fontId="8" fillId="16" borderId="39" xfId="0" applyFont="1" applyFill="1" applyBorder="1"/>
    <xf numFmtId="49" fontId="8" fillId="16" borderId="34" xfId="0" applyNumberFormat="1" applyFont="1" applyFill="1" applyBorder="1"/>
    <xf numFmtId="0" fontId="8" fillId="16" borderId="34" xfId="0" applyFont="1" applyFill="1" applyBorder="1"/>
    <xf numFmtId="3" fontId="8" fillId="16" borderId="34" xfId="0" applyNumberFormat="1" applyFont="1" applyFill="1" applyBorder="1" applyAlignment="1">
      <alignment horizontal="center"/>
    </xf>
    <xf numFmtId="0" fontId="8" fillId="16" borderId="34" xfId="0" applyFont="1" applyFill="1" applyBorder="1" applyAlignment="1">
      <alignment horizontal="center"/>
    </xf>
    <xf numFmtId="0" fontId="8" fillId="17" borderId="38" xfId="0" applyFont="1" applyFill="1" applyBorder="1"/>
    <xf numFmtId="0" fontId="8" fillId="17" borderId="39" xfId="0" applyFont="1" applyFill="1" applyBorder="1"/>
    <xf numFmtId="49" fontId="8" fillId="17" borderId="34" xfId="0" applyNumberFormat="1" applyFont="1" applyFill="1" applyBorder="1"/>
    <xf numFmtId="0" fontId="8" fillId="17" borderId="34" xfId="0" applyFont="1" applyFill="1" applyBorder="1"/>
    <xf numFmtId="3" fontId="8" fillId="17" borderId="34" xfId="0" applyNumberFormat="1" applyFont="1" applyFill="1" applyBorder="1" applyAlignment="1">
      <alignment horizontal="center"/>
    </xf>
    <xf numFmtId="0" fontId="8" fillId="17" borderId="34" xfId="0" applyFont="1" applyFill="1" applyBorder="1" applyAlignment="1">
      <alignment horizontal="center"/>
    </xf>
    <xf numFmtId="0" fontId="8" fillId="8" borderId="38" xfId="0" applyFont="1" applyFill="1" applyBorder="1"/>
    <xf numFmtId="0" fontId="8" fillId="8" borderId="39" xfId="0" applyFont="1" applyFill="1" applyBorder="1"/>
    <xf numFmtId="49" fontId="8" fillId="8" borderId="34" xfId="0" applyNumberFormat="1" applyFont="1" applyFill="1" applyBorder="1"/>
    <xf numFmtId="0" fontId="8" fillId="8" borderId="34" xfId="0" applyFont="1" applyFill="1" applyBorder="1"/>
    <xf numFmtId="3" fontId="8" fillId="8" borderId="34" xfId="0" applyNumberFormat="1" applyFont="1" applyFill="1" applyBorder="1" applyAlignment="1">
      <alignment horizontal="center"/>
    </xf>
    <xf numFmtId="0" fontId="8" fillId="8" borderId="34" xfId="0" applyFont="1" applyFill="1" applyBorder="1" applyAlignment="1">
      <alignment horizontal="center"/>
    </xf>
    <xf numFmtId="0" fontId="8" fillId="4" borderId="38" xfId="0" applyFont="1" applyFill="1" applyBorder="1"/>
    <xf numFmtId="0" fontId="8" fillId="4" borderId="39" xfId="0" applyFont="1" applyFill="1" applyBorder="1"/>
    <xf numFmtId="0" fontId="8" fillId="4" borderId="40" xfId="0" applyFont="1" applyFill="1" applyBorder="1"/>
    <xf numFmtId="49" fontId="8" fillId="4" borderId="40" xfId="0" applyNumberFormat="1" applyFont="1" applyFill="1" applyBorder="1"/>
    <xf numFmtId="3" fontId="8" fillId="4" borderId="34" xfId="0" applyNumberFormat="1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49" fontId="9" fillId="0" borderId="34" xfId="0" applyNumberFormat="1" applyFont="1" applyBorder="1" applyAlignment="1">
      <alignment horizontal="left"/>
    </xf>
    <xf numFmtId="168" fontId="9" fillId="0" borderId="34" xfId="0" applyNumberFormat="1" applyFont="1" applyBorder="1" applyAlignment="1">
      <alignment horizontal="left"/>
    </xf>
    <xf numFmtId="3" fontId="9" fillId="13" borderId="34" xfId="0" applyNumberFormat="1" applyFont="1" applyFill="1" applyBorder="1" applyAlignment="1">
      <alignment horizontal="left"/>
    </xf>
    <xf numFmtId="3" fontId="9" fillId="0" borderId="34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9" fontId="9" fillId="0" borderId="34" xfId="0" applyNumberFormat="1" applyFont="1" applyBorder="1" applyAlignment="1">
      <alignment horizontal="center"/>
    </xf>
    <xf numFmtId="3" fontId="9" fillId="17" borderId="34" xfId="0" applyNumberFormat="1" applyFont="1" applyFill="1" applyBorder="1" applyAlignment="1">
      <alignment horizontal="left"/>
    </xf>
    <xf numFmtId="49" fontId="9" fillId="0" borderId="0" xfId="0" applyNumberFormat="1" applyFont="1"/>
    <xf numFmtId="3" fontId="9" fillId="18" borderId="34" xfId="0" applyNumberFormat="1" applyFont="1" applyFill="1" applyBorder="1" applyAlignment="1">
      <alignment horizontal="left"/>
    </xf>
    <xf numFmtId="49" fontId="8" fillId="4" borderId="34" xfId="0" applyNumberFormat="1" applyFont="1" applyFill="1" applyBorder="1"/>
    <xf numFmtId="0" fontId="8" fillId="4" borderId="34" xfId="0" applyFont="1" applyFill="1" applyBorder="1"/>
    <xf numFmtId="49" fontId="9" fillId="0" borderId="34" xfId="0" applyNumberFormat="1" applyFont="1" applyBorder="1"/>
    <xf numFmtId="3" fontId="9" fillId="0" borderId="34" xfId="0" applyNumberFormat="1" applyFont="1" applyBorder="1" applyAlignment="1">
      <alignment horizontal="left"/>
    </xf>
    <xf numFmtId="0" fontId="3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168" fontId="9" fillId="0" borderId="34" xfId="0" applyNumberFormat="1" applyFont="1" applyBorder="1" applyAlignment="1">
      <alignment horizontal="left" vertical="top"/>
    </xf>
    <xf numFmtId="3" fontId="9" fillId="0" borderId="34" xfId="0" applyNumberFormat="1" applyFont="1" applyBorder="1" applyAlignment="1">
      <alignment horizontal="left" vertical="top"/>
    </xf>
    <xf numFmtId="3" fontId="9" fillId="0" borderId="34" xfId="0" applyNumberFormat="1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3" fontId="9" fillId="19" borderId="34" xfId="0" applyNumberFormat="1" applyFont="1" applyFill="1" applyBorder="1" applyAlignment="1">
      <alignment horizontal="center" vertical="top"/>
    </xf>
    <xf numFmtId="9" fontId="9" fillId="19" borderId="34" xfId="0" applyNumberFormat="1" applyFont="1" applyFill="1" applyBorder="1" applyAlignment="1">
      <alignment horizontal="center" vertical="top"/>
    </xf>
    <xf numFmtId="3" fontId="9" fillId="13" borderId="34" xfId="0" applyNumberFormat="1" applyFont="1" applyFill="1" applyBorder="1" applyAlignment="1">
      <alignment horizontal="left" vertical="top"/>
    </xf>
    <xf numFmtId="0" fontId="8" fillId="8" borderId="40" xfId="0" applyFont="1" applyFill="1" applyBorder="1"/>
    <xf numFmtId="0" fontId="10" fillId="16" borderId="40" xfId="0" applyFont="1" applyFill="1" applyBorder="1"/>
    <xf numFmtId="49" fontId="8" fillId="16" borderId="34" xfId="0" applyNumberFormat="1" applyFont="1" applyFill="1" applyBorder="1" applyAlignment="1">
      <alignment horizontal="center"/>
    </xf>
    <xf numFmtId="0" fontId="10" fillId="17" borderId="40" xfId="0" applyFont="1" applyFill="1" applyBorder="1"/>
    <xf numFmtId="49" fontId="8" fillId="17" borderId="34" xfId="0" applyNumberFormat="1" applyFont="1" applyFill="1" applyBorder="1" applyAlignment="1">
      <alignment horizontal="center"/>
    </xf>
    <xf numFmtId="0" fontId="10" fillId="8" borderId="40" xfId="0" applyFont="1" applyFill="1" applyBorder="1"/>
    <xf numFmtId="49" fontId="8" fillId="8" borderId="34" xfId="0" applyNumberFormat="1" applyFont="1" applyFill="1" applyBorder="1" applyAlignment="1">
      <alignment horizontal="center"/>
    </xf>
    <xf numFmtId="0" fontId="10" fillId="4" borderId="40" xfId="0" applyFont="1" applyFill="1" applyBorder="1"/>
    <xf numFmtId="49" fontId="8" fillId="4" borderId="34" xfId="0" applyNumberFormat="1" applyFont="1" applyFill="1" applyBorder="1" applyAlignment="1">
      <alignment horizontal="center"/>
    </xf>
    <xf numFmtId="3" fontId="8" fillId="4" borderId="29" xfId="0" applyNumberFormat="1" applyFont="1" applyFill="1" applyBorder="1" applyAlignment="1">
      <alignment horizontal="center"/>
    </xf>
    <xf numFmtId="0" fontId="11" fillId="0" borderId="7" xfId="0" applyFont="1" applyBorder="1"/>
    <xf numFmtId="49" fontId="9" fillId="0" borderId="34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3" fontId="8" fillId="8" borderId="41" xfId="0" applyNumberFormat="1" applyFont="1" applyFill="1" applyBorder="1" applyAlignment="1">
      <alignment horizontal="center"/>
    </xf>
    <xf numFmtId="0" fontId="3" fillId="0" borderId="34" xfId="0" applyFont="1" applyBorder="1"/>
    <xf numFmtId="3" fontId="9" fillId="0" borderId="7" xfId="0" applyNumberFormat="1" applyFont="1" applyBorder="1" applyAlignment="1">
      <alignment horizontal="center"/>
    </xf>
    <xf numFmtId="4" fontId="8" fillId="4" borderId="34" xfId="0" applyNumberFormat="1" applyFont="1" applyFill="1" applyBorder="1" applyAlignment="1">
      <alignment horizontal="center"/>
    </xf>
    <xf numFmtId="4" fontId="6" fillId="0" borderId="0" xfId="0" applyNumberFormat="1" applyFont="1"/>
    <xf numFmtId="3" fontId="8" fillId="4" borderId="20" xfId="0" applyNumberFormat="1" applyFont="1" applyFill="1" applyBorder="1" applyAlignment="1">
      <alignment horizontal="center"/>
    </xf>
    <xf numFmtId="4" fontId="6" fillId="0" borderId="34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center"/>
    </xf>
    <xf numFmtId="0" fontId="10" fillId="7" borderId="40" xfId="0" applyFont="1" applyFill="1" applyBorder="1"/>
    <xf numFmtId="3" fontId="8" fillId="7" borderId="41" xfId="0" applyNumberFormat="1" applyFont="1" applyFill="1" applyBorder="1" applyAlignment="1">
      <alignment horizontal="center"/>
    </xf>
    <xf numFmtId="0" fontId="8" fillId="16" borderId="40" xfId="0" applyFont="1" applyFill="1" applyBorder="1"/>
    <xf numFmtId="0" fontId="8" fillId="17" borderId="40" xfId="0" applyFont="1" applyFill="1" applyBorder="1"/>
    <xf numFmtId="3" fontId="9" fillId="20" borderId="34" xfId="0" applyNumberFormat="1" applyFont="1" applyFill="1" applyBorder="1" applyAlignment="1">
      <alignment horizontal="center"/>
    </xf>
    <xf numFmtId="3" fontId="9" fillId="20" borderId="38" xfId="0" applyNumberFormat="1" applyFont="1" applyFill="1" applyBorder="1" applyAlignment="1">
      <alignment horizontal="center"/>
    </xf>
    <xf numFmtId="3" fontId="9" fillId="20" borderId="40" xfId="0" applyNumberFormat="1" applyFont="1" applyFill="1" applyBorder="1" applyAlignment="1">
      <alignment horizontal="center"/>
    </xf>
    <xf numFmtId="3" fontId="9" fillId="21" borderId="41" xfId="0" applyNumberFormat="1" applyFont="1" applyFill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16" borderId="34" xfId="0" applyNumberFormat="1" applyFont="1" applyFill="1" applyBorder="1" applyAlignment="1">
      <alignment horizontal="left"/>
    </xf>
    <xf numFmtId="3" fontId="8" fillId="16" borderId="41" xfId="0" applyNumberFormat="1" applyFont="1" applyFill="1" applyBorder="1" applyAlignment="1">
      <alignment horizontal="center"/>
    </xf>
    <xf numFmtId="3" fontId="9" fillId="21" borderId="34" xfId="0" applyNumberFormat="1" applyFont="1" applyFill="1" applyBorder="1" applyAlignment="1">
      <alignment horizontal="center"/>
    </xf>
    <xf numFmtId="0" fontId="11" fillId="7" borderId="34" xfId="0" applyFont="1" applyFill="1" applyBorder="1"/>
    <xf numFmtId="49" fontId="9" fillId="7" borderId="34" xfId="0" applyNumberFormat="1" applyFont="1" applyFill="1" applyBorder="1" applyAlignment="1">
      <alignment horizontal="center"/>
    </xf>
    <xf numFmtId="0" fontId="9" fillId="7" borderId="34" xfId="0" applyFont="1" applyFill="1" applyBorder="1"/>
    <xf numFmtId="0" fontId="8" fillId="16" borderId="42" xfId="0" applyFont="1" applyFill="1" applyBorder="1"/>
    <xf numFmtId="0" fontId="8" fillId="16" borderId="43" xfId="0" applyFont="1" applyFill="1" applyBorder="1"/>
    <xf numFmtId="0" fontId="9" fillId="16" borderId="44" xfId="0" applyFont="1" applyFill="1" applyBorder="1"/>
    <xf numFmtId="49" fontId="9" fillId="16" borderId="34" xfId="0" applyNumberFormat="1" applyFont="1" applyFill="1" applyBorder="1"/>
    <xf numFmtId="0" fontId="9" fillId="16" borderId="41" xfId="0" applyFont="1" applyFill="1" applyBorder="1"/>
    <xf numFmtId="0" fontId="8" fillId="16" borderId="41" xfId="0" applyFont="1" applyFill="1" applyBorder="1" applyAlignment="1">
      <alignment horizontal="center"/>
    </xf>
    <xf numFmtId="0" fontId="9" fillId="17" borderId="40" xfId="0" applyFont="1" applyFill="1" applyBorder="1"/>
    <xf numFmtId="49" fontId="9" fillId="17" borderId="34" xfId="0" applyNumberFormat="1" applyFont="1" applyFill="1" applyBorder="1"/>
    <xf numFmtId="0" fontId="9" fillId="17" borderId="34" xfId="0" applyFont="1" applyFill="1" applyBorder="1"/>
    <xf numFmtId="0" fontId="9" fillId="8" borderId="40" xfId="0" applyFont="1" applyFill="1" applyBorder="1"/>
    <xf numFmtId="49" fontId="9" fillId="8" borderId="34" xfId="0" applyNumberFormat="1" applyFont="1" applyFill="1" applyBorder="1"/>
    <xf numFmtId="0" fontId="9" fillId="8" borderId="34" xfId="0" applyFont="1" applyFill="1" applyBorder="1"/>
    <xf numFmtId="0" fontId="8" fillId="4" borderId="45" xfId="0" applyFont="1" applyFill="1" applyBorder="1"/>
    <xf numFmtId="0" fontId="8" fillId="4" borderId="22" xfId="0" applyFont="1" applyFill="1" applyBorder="1"/>
    <xf numFmtId="0" fontId="9" fillId="4" borderId="19" xfId="0" applyFont="1" applyFill="1" applyBorder="1"/>
    <xf numFmtId="49" fontId="9" fillId="4" borderId="34" xfId="0" applyNumberFormat="1" applyFont="1" applyFill="1" applyBorder="1"/>
    <xf numFmtId="0" fontId="9" fillId="4" borderId="34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9" fillId="4" borderId="40" xfId="0" applyFont="1" applyFill="1" applyBorder="1"/>
    <xf numFmtId="9" fontId="9" fillId="20" borderId="34" xfId="0" applyNumberFormat="1" applyFont="1" applyFill="1" applyBorder="1" applyAlignment="1">
      <alignment horizontal="center"/>
    </xf>
    <xf numFmtId="0" fontId="11" fillId="16" borderId="40" xfId="0" applyFont="1" applyFill="1" applyBorder="1"/>
    <xf numFmtId="49" fontId="9" fillId="16" borderId="34" xfId="0" applyNumberFormat="1" applyFont="1" applyFill="1" applyBorder="1" applyAlignment="1">
      <alignment horizontal="center"/>
    </xf>
    <xf numFmtId="0" fontId="9" fillId="16" borderId="34" xfId="0" applyFont="1" applyFill="1" applyBorder="1"/>
    <xf numFmtId="0" fontId="11" fillId="17" borderId="40" xfId="0" applyFont="1" applyFill="1" applyBorder="1"/>
    <xf numFmtId="49" fontId="9" fillId="17" borderId="34" xfId="0" applyNumberFormat="1" applyFont="1" applyFill="1" applyBorder="1" applyAlignment="1">
      <alignment horizontal="center"/>
    </xf>
    <xf numFmtId="0" fontId="11" fillId="8" borderId="40" xfId="0" applyFont="1" applyFill="1" applyBorder="1"/>
    <xf numFmtId="49" fontId="9" fillId="8" borderId="34" xfId="0" applyNumberFormat="1" applyFont="1" applyFill="1" applyBorder="1" applyAlignment="1">
      <alignment horizontal="center"/>
    </xf>
    <xf numFmtId="0" fontId="11" fillId="4" borderId="40" xfId="0" applyFont="1" applyFill="1" applyBorder="1"/>
    <xf numFmtId="49" fontId="9" fillId="4" borderId="34" xfId="0" applyNumberFormat="1" applyFont="1" applyFill="1" applyBorder="1" applyAlignment="1">
      <alignment horizontal="center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11" fillId="0" borderId="7" xfId="0" applyFont="1" applyBorder="1" applyAlignment="1">
      <alignment vertical="top" wrapText="1"/>
    </xf>
    <xf numFmtId="49" fontId="9" fillId="0" borderId="34" xfId="0" applyNumberFormat="1" applyFont="1" applyBorder="1" applyAlignment="1">
      <alignment horizontal="center" vertical="top"/>
    </xf>
    <xf numFmtId="3" fontId="9" fillId="17" borderId="34" xfId="0" applyNumberFormat="1" applyFont="1" applyFill="1" applyBorder="1" applyAlignment="1">
      <alignment horizontal="left" vertical="top"/>
    </xf>
    <xf numFmtId="3" fontId="9" fillId="20" borderId="34" xfId="0" applyNumberFormat="1" applyFont="1" applyFill="1" applyBorder="1" applyAlignment="1">
      <alignment horizontal="center" vertical="top"/>
    </xf>
    <xf numFmtId="3" fontId="9" fillId="20" borderId="38" xfId="0" applyNumberFormat="1" applyFont="1" applyFill="1" applyBorder="1" applyAlignment="1">
      <alignment horizontal="center" vertical="top"/>
    </xf>
    <xf numFmtId="3" fontId="9" fillId="0" borderId="7" xfId="0" applyNumberFormat="1" applyFont="1" applyBorder="1" applyAlignment="1">
      <alignment horizontal="center" vertical="top"/>
    </xf>
    <xf numFmtId="3" fontId="8" fillId="17" borderId="4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7" borderId="40" xfId="0" applyFont="1" applyFill="1" applyBorder="1"/>
    <xf numFmtId="0" fontId="9" fillId="16" borderId="40" xfId="0" applyFont="1" applyFill="1" applyBorder="1"/>
    <xf numFmtId="3" fontId="13" fillId="0" borderId="34" xfId="0" applyNumberFormat="1" applyFont="1" applyBorder="1" applyAlignment="1">
      <alignment horizontal="center"/>
    </xf>
    <xf numFmtId="9" fontId="14" fillId="0" borderId="7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49" fontId="3" fillId="0" borderId="34" xfId="0" applyNumberFormat="1" applyFont="1" applyBorder="1"/>
    <xf numFmtId="3" fontId="9" fillId="2" borderId="34" xfId="0" applyNumberFormat="1" applyFont="1" applyFill="1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9" fontId="9" fillId="20" borderId="40" xfId="0" applyNumberFormat="1" applyFont="1" applyFill="1" applyBorder="1" applyAlignment="1">
      <alignment horizontal="center"/>
    </xf>
    <xf numFmtId="3" fontId="15" fillId="4" borderId="34" xfId="0" applyNumberFormat="1" applyFont="1" applyFill="1" applyBorder="1" applyAlignment="1">
      <alignment horizontal="center"/>
    </xf>
    <xf numFmtId="9" fontId="15" fillId="4" borderId="34" xfId="0" applyNumberFormat="1" applyFont="1" applyFill="1" applyBorder="1" applyAlignment="1">
      <alignment horizontal="center"/>
    </xf>
    <xf numFmtId="3" fontId="9" fillId="4" borderId="34" xfId="0" applyNumberFormat="1" applyFont="1" applyFill="1" applyBorder="1" applyAlignment="1">
      <alignment horizontal="center"/>
    </xf>
    <xf numFmtId="9" fontId="9" fillId="4" borderId="34" xfId="0" applyNumberFormat="1" applyFont="1" applyFill="1" applyBorder="1" applyAlignment="1">
      <alignment horizontal="center"/>
    </xf>
    <xf numFmtId="3" fontId="8" fillId="8" borderId="29" xfId="0" applyNumberFormat="1" applyFont="1" applyFill="1" applyBorder="1" applyAlignment="1">
      <alignment horizontal="center"/>
    </xf>
    <xf numFmtId="3" fontId="9" fillId="11" borderId="34" xfId="0" applyNumberFormat="1" applyFont="1" applyFill="1" applyBorder="1" applyAlignment="1">
      <alignment horizontal="center"/>
    </xf>
    <xf numFmtId="3" fontId="8" fillId="4" borderId="41" xfId="0" applyNumberFormat="1" applyFont="1" applyFill="1" applyBorder="1" applyAlignment="1">
      <alignment horizontal="center"/>
    </xf>
    <xf numFmtId="9" fontId="9" fillId="11" borderId="34" xfId="0" applyNumberFormat="1" applyFont="1" applyFill="1" applyBorder="1" applyAlignment="1">
      <alignment horizontal="center"/>
    </xf>
    <xf numFmtId="9" fontId="12" fillId="0" borderId="34" xfId="0" applyNumberFormat="1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2" fillId="0" borderId="7" xfId="0" applyNumberFormat="1" applyFont="1" applyBorder="1" applyAlignment="1">
      <alignment horizontal="center"/>
    </xf>
    <xf numFmtId="10" fontId="9" fillId="0" borderId="34" xfId="0" applyNumberFormat="1" applyFont="1" applyBorder="1" applyAlignment="1">
      <alignment horizontal="center"/>
    </xf>
    <xf numFmtId="9" fontId="12" fillId="0" borderId="6" xfId="0" applyNumberFormat="1" applyFont="1" applyBorder="1" applyAlignment="1">
      <alignment horizontal="center"/>
    </xf>
    <xf numFmtId="9" fontId="13" fillId="0" borderId="7" xfId="0" applyNumberFormat="1" applyFont="1" applyBorder="1" applyAlignment="1">
      <alignment horizontal="center"/>
    </xf>
    <xf numFmtId="9" fontId="13" fillId="0" borderId="17" xfId="0" applyNumberFormat="1" applyFont="1" applyBorder="1" applyAlignment="1">
      <alignment horizontal="center"/>
    </xf>
    <xf numFmtId="9" fontId="13" fillId="0" borderId="34" xfId="0" applyNumberFormat="1" applyFont="1" applyBorder="1" applyAlignment="1">
      <alignment horizontal="center"/>
    </xf>
    <xf numFmtId="9" fontId="13" fillId="0" borderId="21" xfId="0" applyNumberFormat="1" applyFont="1" applyBorder="1" applyAlignment="1">
      <alignment horizontal="center"/>
    </xf>
    <xf numFmtId="4" fontId="9" fillId="20" borderId="40" xfId="0" applyNumberFormat="1" applyFont="1" applyFill="1" applyBorder="1" applyAlignment="1">
      <alignment horizontal="center"/>
    </xf>
    <xf numFmtId="171" fontId="9" fillId="0" borderId="34" xfId="0" applyNumberFormat="1" applyFont="1" applyBorder="1" applyAlignment="1">
      <alignment horizontal="center"/>
    </xf>
    <xf numFmtId="171" fontId="9" fillId="20" borderId="40" xfId="0" applyNumberFormat="1" applyFont="1" applyFill="1" applyBorder="1" applyAlignment="1">
      <alignment horizontal="center"/>
    </xf>
    <xf numFmtId="9" fontId="9" fillId="2" borderId="38" xfId="0" applyNumberFormat="1" applyFont="1" applyFill="1" applyBorder="1" applyAlignment="1">
      <alignment horizontal="center"/>
    </xf>
    <xf numFmtId="9" fontId="13" fillId="2" borderId="22" xfId="0" applyNumberFormat="1" applyFont="1" applyFill="1" applyBorder="1" applyAlignment="1">
      <alignment horizontal="center"/>
    </xf>
    <xf numFmtId="9" fontId="9" fillId="2" borderId="34" xfId="0" applyNumberFormat="1" applyFont="1" applyFill="1" applyBorder="1" applyAlignment="1">
      <alignment horizontal="center"/>
    </xf>
    <xf numFmtId="9" fontId="9" fillId="0" borderId="6" xfId="0" applyNumberFormat="1" applyFont="1" applyBorder="1" applyAlignment="1">
      <alignment horizontal="center"/>
    </xf>
    <xf numFmtId="49" fontId="9" fillId="13" borderId="34" xfId="0" applyNumberFormat="1" applyFont="1" applyFill="1" applyBorder="1" applyAlignment="1">
      <alignment horizontal="center"/>
    </xf>
    <xf numFmtId="3" fontId="8" fillId="11" borderId="34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9" fontId="9" fillId="20" borderId="38" xfId="0" applyNumberFormat="1" applyFont="1" applyFill="1" applyBorder="1" applyAlignment="1">
      <alignment horizontal="center"/>
    </xf>
    <xf numFmtId="3" fontId="12" fillId="2" borderId="40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3" fontId="9" fillId="12" borderId="34" xfId="0" applyNumberFormat="1" applyFont="1" applyFill="1" applyBorder="1" applyAlignment="1">
      <alignment horizontal="center"/>
    </xf>
    <xf numFmtId="9" fontId="17" fillId="4" borderId="34" xfId="0" applyNumberFormat="1" applyFont="1" applyFill="1" applyBorder="1" applyAlignment="1">
      <alignment horizontal="center"/>
    </xf>
    <xf numFmtId="3" fontId="3" fillId="20" borderId="40" xfId="0" applyNumberFormat="1" applyFont="1" applyFill="1" applyBorder="1"/>
    <xf numFmtId="4" fontId="8" fillId="7" borderId="34" xfId="0" applyNumberFormat="1" applyFont="1" applyFill="1" applyBorder="1" applyAlignment="1">
      <alignment horizontal="center"/>
    </xf>
    <xf numFmtId="3" fontId="9" fillId="8" borderId="34" xfId="0" applyNumberFormat="1" applyFont="1" applyFill="1" applyBorder="1" applyAlignment="1">
      <alignment horizontal="center"/>
    </xf>
    <xf numFmtId="9" fontId="9" fillId="8" borderId="34" xfId="0" applyNumberFormat="1" applyFont="1" applyFill="1" applyBorder="1" applyAlignment="1">
      <alignment horizontal="center"/>
    </xf>
    <xf numFmtId="3" fontId="9" fillId="22" borderId="34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18" fillId="0" borderId="0" xfId="0" applyFont="1"/>
    <xf numFmtId="49" fontId="3" fillId="0" borderId="0" xfId="0" applyNumberFormat="1" applyFont="1"/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49" fontId="3" fillId="0" borderId="0" xfId="0" applyNumberFormat="1" applyFont="1" applyAlignment="1">
      <alignment horizontal="center"/>
    </xf>
    <xf numFmtId="168" fontId="3" fillId="0" borderId="0" xfId="0" applyNumberFormat="1" applyFont="1"/>
    <xf numFmtId="0" fontId="3" fillId="17" borderId="22" xfId="0" applyFont="1" applyFill="1" applyBorder="1"/>
    <xf numFmtId="0" fontId="9" fillId="0" borderId="0" xfId="0" applyFont="1"/>
    <xf numFmtId="168" fontId="9" fillId="0" borderId="0" xfId="0" applyNumberFormat="1" applyFont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0" xfId="0" applyFont="1"/>
    <xf numFmtId="0" fontId="23" fillId="8" borderId="40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" vertical="top"/>
    </xf>
    <xf numFmtId="3" fontId="23" fillId="6" borderId="34" xfId="0" applyNumberFormat="1" applyFont="1" applyFill="1" applyBorder="1" applyAlignment="1">
      <alignment horizontal="center" vertical="top"/>
    </xf>
    <xf numFmtId="0" fontId="2" fillId="20" borderId="41" xfId="0" applyFont="1" applyFill="1" applyBorder="1"/>
    <xf numFmtId="49" fontId="22" fillId="0" borderId="16" xfId="0" applyNumberFormat="1" applyFont="1" applyBorder="1" applyAlignment="1">
      <alignment horizontal="right"/>
    </xf>
    <xf numFmtId="0" fontId="22" fillId="0" borderId="17" xfId="0" applyFont="1" applyBorder="1"/>
    <xf numFmtId="0" fontId="22" fillId="0" borderId="34" xfId="0" applyFont="1" applyBorder="1" applyAlignment="1">
      <alignment horizontal="center" vertical="top"/>
    </xf>
    <xf numFmtId="3" fontId="22" fillId="0" borderId="34" xfId="0" applyNumberFormat="1" applyFont="1" applyBorder="1" applyAlignment="1">
      <alignment horizontal="center" vertical="top"/>
    </xf>
    <xf numFmtId="0" fontId="2" fillId="20" borderId="34" xfId="0" applyFont="1" applyFill="1" applyBorder="1"/>
    <xf numFmtId="49" fontId="22" fillId="0" borderId="6" xfId="0" applyNumberFormat="1" applyFont="1" applyBorder="1" applyAlignment="1">
      <alignment horizontal="right"/>
    </xf>
    <xf numFmtId="0" fontId="22" fillId="0" borderId="7" xfId="0" applyFont="1" applyBorder="1"/>
    <xf numFmtId="0" fontId="2" fillId="13" borderId="34" xfId="0" applyFont="1" applyFill="1" applyBorder="1"/>
    <xf numFmtId="0" fontId="22" fillId="0" borderId="7" xfId="0" applyFont="1" applyBorder="1" applyAlignment="1">
      <alignment wrapText="1"/>
    </xf>
    <xf numFmtId="0" fontId="2" fillId="10" borderId="34" xfId="0" applyFont="1" applyFill="1" applyBorder="1"/>
    <xf numFmtId="0" fontId="2" fillId="14" borderId="34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3" borderId="34" xfId="0" applyFont="1" applyFill="1" applyBorder="1" applyAlignment="1">
      <alignment horizontal="left" vertical="top"/>
    </xf>
    <xf numFmtId="0" fontId="8" fillId="3" borderId="34" xfId="0" applyFont="1" applyFill="1" applyBorder="1" applyAlignment="1">
      <alignment horizontal="left" vertical="top" wrapText="1"/>
    </xf>
    <xf numFmtId="0" fontId="8" fillId="3" borderId="34" xfId="0" applyFont="1" applyFill="1" applyBorder="1" applyAlignment="1">
      <alignment horizontal="center" vertical="top"/>
    </xf>
    <xf numFmtId="3" fontId="8" fillId="3" borderId="34" xfId="0" applyNumberFormat="1" applyFont="1" applyFill="1" applyBorder="1" applyAlignment="1">
      <alignment horizontal="center" vertical="top"/>
    </xf>
    <xf numFmtId="3" fontId="8" fillId="3" borderId="34" xfId="0" applyNumberFormat="1" applyFont="1" applyFill="1" applyBorder="1" applyAlignment="1">
      <alignment horizontal="left" vertical="top"/>
    </xf>
    <xf numFmtId="0" fontId="9" fillId="8" borderId="34" xfId="0" applyFont="1" applyFill="1" applyBorder="1" applyAlignment="1">
      <alignment horizontal="center" vertical="top" wrapText="1"/>
    </xf>
    <xf numFmtId="0" fontId="9" fillId="0" borderId="34" xfId="0" applyFont="1" applyBorder="1" applyAlignment="1">
      <alignment horizontal="left" vertical="top" wrapText="1"/>
    </xf>
    <xf numFmtId="3" fontId="9" fillId="0" borderId="34" xfId="0" applyNumberFormat="1" applyFont="1" applyBorder="1" applyAlignment="1">
      <alignment horizontal="center" vertical="top" wrapText="1"/>
    </xf>
    <xf numFmtId="3" fontId="9" fillId="0" borderId="34" xfId="0" applyNumberFormat="1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3" fontId="25" fillId="3" borderId="29" xfId="0" applyNumberFormat="1" applyFont="1" applyFill="1" applyBorder="1" applyAlignment="1">
      <alignment horizontal="left" vertical="top"/>
    </xf>
    <xf numFmtId="0" fontId="26" fillId="0" borderId="34" xfId="0" applyFont="1" applyBorder="1" applyAlignment="1">
      <alignment horizontal="left" vertical="top" wrapText="1"/>
    </xf>
    <xf numFmtId="0" fontId="8" fillId="3" borderId="40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43" fontId="9" fillId="0" borderId="0" xfId="0" applyNumberFormat="1" applyFont="1"/>
    <xf numFmtId="0" fontId="2" fillId="0" borderId="55" xfId="0" applyFont="1" applyBorder="1"/>
    <xf numFmtId="0" fontId="2" fillId="0" borderId="56" xfId="0" applyFont="1" applyBorder="1"/>
    <xf numFmtId="168" fontId="2" fillId="0" borderId="57" xfId="0" applyNumberFormat="1" applyFont="1" applyBorder="1"/>
    <xf numFmtId="168" fontId="2" fillId="0" borderId="56" xfId="0" applyNumberFormat="1" applyFont="1" applyBorder="1"/>
    <xf numFmtId="0" fontId="2" fillId="0" borderId="5" xfId="0" applyFont="1" applyBorder="1"/>
    <xf numFmtId="0" fontId="2" fillId="0" borderId="58" xfId="0" applyFont="1" applyBorder="1"/>
    <xf numFmtId="168" fontId="2" fillId="0" borderId="34" xfId="0" applyNumberFormat="1" applyFont="1" applyBorder="1"/>
    <xf numFmtId="43" fontId="2" fillId="0" borderId="0" xfId="0" applyNumberFormat="1" applyFont="1"/>
    <xf numFmtId="168" fontId="2" fillId="0" borderId="0" xfId="0" applyNumberFormat="1" applyFont="1"/>
    <xf numFmtId="0" fontId="5" fillId="3" borderId="34" xfId="0" applyFont="1" applyFill="1" applyBorder="1" applyAlignment="1">
      <alignment horizontal="center" vertical="top"/>
    </xf>
    <xf numFmtId="3" fontId="5" fillId="3" borderId="34" xfId="0" applyNumberFormat="1" applyFont="1" applyFill="1" applyBorder="1" applyAlignment="1">
      <alignment horizontal="center" vertical="top"/>
    </xf>
    <xf numFmtId="3" fontId="5" fillId="4" borderId="34" xfId="0" applyNumberFormat="1" applyFont="1" applyFill="1" applyBorder="1" applyAlignment="1">
      <alignment horizontal="center" vertical="top"/>
    </xf>
    <xf numFmtId="0" fontId="18" fillId="5" borderId="38" xfId="0" applyFont="1" applyFill="1" applyBorder="1"/>
    <xf numFmtId="0" fontId="18" fillId="5" borderId="39" xfId="0" applyFont="1" applyFill="1" applyBorder="1"/>
    <xf numFmtId="0" fontId="18" fillId="5" borderId="40" xfId="0" applyFont="1" applyFill="1" applyBorder="1" applyAlignment="1">
      <alignment wrapText="1"/>
    </xf>
    <xf numFmtId="0" fontId="18" fillId="5" borderId="34" xfId="0" applyFont="1" applyFill="1" applyBorder="1" applyAlignment="1">
      <alignment vertical="top"/>
    </xf>
    <xf numFmtId="3" fontId="18" fillId="5" borderId="34" xfId="0" applyNumberFormat="1" applyFont="1" applyFill="1" applyBorder="1" applyAlignment="1">
      <alignment horizontal="center" vertical="top"/>
    </xf>
    <xf numFmtId="0" fontId="18" fillId="3" borderId="38" xfId="0" applyFont="1" applyFill="1" applyBorder="1"/>
    <xf numFmtId="0" fontId="18" fillId="3" borderId="39" xfId="0" applyFont="1" applyFill="1" applyBorder="1"/>
    <xf numFmtId="0" fontId="18" fillId="3" borderId="40" xfId="0" applyFont="1" applyFill="1" applyBorder="1" applyAlignment="1">
      <alignment wrapText="1"/>
    </xf>
    <xf numFmtId="0" fontId="18" fillId="3" borderId="34" xfId="0" applyFont="1" applyFill="1" applyBorder="1" applyAlignment="1">
      <alignment vertical="top"/>
    </xf>
    <xf numFmtId="3" fontId="18" fillId="3" borderId="34" xfId="0" applyNumberFormat="1" applyFont="1" applyFill="1" applyBorder="1" applyAlignment="1">
      <alignment horizontal="center" vertical="top"/>
    </xf>
    <xf numFmtId="0" fontId="18" fillId="8" borderId="38" xfId="0" applyFont="1" applyFill="1" applyBorder="1"/>
    <xf numFmtId="0" fontId="18" fillId="8" borderId="39" xfId="0" applyFont="1" applyFill="1" applyBorder="1"/>
    <xf numFmtId="0" fontId="18" fillId="8" borderId="40" xfId="0" applyFont="1" applyFill="1" applyBorder="1" applyAlignment="1">
      <alignment wrapText="1"/>
    </xf>
    <xf numFmtId="0" fontId="18" fillId="8" borderId="34" xfId="0" applyFont="1" applyFill="1" applyBorder="1" applyAlignment="1">
      <alignment vertical="top"/>
    </xf>
    <xf numFmtId="3" fontId="18" fillId="8" borderId="34" xfId="0" applyNumberFormat="1" applyFont="1" applyFill="1" applyBorder="1" applyAlignment="1">
      <alignment horizontal="center" vertical="top"/>
    </xf>
    <xf numFmtId="0" fontId="18" fillId="4" borderId="38" xfId="0" applyFont="1" applyFill="1" applyBorder="1"/>
    <xf numFmtId="0" fontId="18" fillId="4" borderId="39" xfId="0" applyFont="1" applyFill="1" applyBorder="1"/>
    <xf numFmtId="0" fontId="18" fillId="4" borderId="40" xfId="0" applyFont="1" applyFill="1" applyBorder="1" applyAlignment="1">
      <alignment wrapText="1"/>
    </xf>
    <xf numFmtId="0" fontId="18" fillId="4" borderId="34" xfId="0" applyFont="1" applyFill="1" applyBorder="1" applyAlignment="1">
      <alignment vertical="top"/>
    </xf>
    <xf numFmtId="3" fontId="18" fillId="4" borderId="34" xfId="0" applyNumberFormat="1" applyFont="1" applyFill="1" applyBorder="1" applyAlignment="1">
      <alignment horizontal="center"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3" fillId="0" borderId="34" xfId="0" applyFont="1" applyBorder="1" applyAlignment="1">
      <alignment vertical="top"/>
    </xf>
    <xf numFmtId="3" fontId="3" fillId="0" borderId="34" xfId="0" applyNumberFormat="1" applyFont="1" applyBorder="1" applyAlignment="1">
      <alignment horizontal="center" vertical="top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2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0" borderId="0" xfId="0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4" xfId="0" applyFont="1" applyBorder="1"/>
    <xf numFmtId="49" fontId="5" fillId="4" borderId="1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170" fontId="5" fillId="4" borderId="5" xfId="0" applyNumberFormat="1" applyFont="1" applyFill="1" applyBorder="1" applyAlignment="1">
      <alignment horizontal="center" vertical="center" wrapText="1"/>
    </xf>
    <xf numFmtId="170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3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5" fillId="4" borderId="30" xfId="0" applyNumberFormat="1" applyFont="1" applyFill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8" fillId="9" borderId="35" xfId="0" applyFont="1" applyFill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4" fillId="0" borderId="0" xfId="0" applyFont="1" applyAlignment="1">
      <alignment horizontal="left"/>
    </xf>
    <xf numFmtId="49" fontId="5" fillId="4" borderId="4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16" xfId="0" applyFont="1" applyBorder="1" applyAlignment="1">
      <alignment horizontal="center" vertical="top" wrapText="1"/>
    </xf>
    <xf numFmtId="0" fontId="23" fillId="8" borderId="5" xfId="0" applyFont="1" applyFill="1" applyBorder="1" applyAlignment="1">
      <alignment horizontal="center" vertical="center"/>
    </xf>
    <xf numFmtId="0" fontId="23" fillId="6" borderId="53" xfId="0" applyFont="1" applyFill="1" applyBorder="1" applyAlignment="1">
      <alignment horizontal="center"/>
    </xf>
    <xf numFmtId="0" fontId="1" fillId="0" borderId="54" xfId="0" applyFont="1" applyBorder="1"/>
    <xf numFmtId="0" fontId="24" fillId="0" borderId="1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top"/>
    </xf>
    <xf numFmtId="0" fontId="25" fillId="0" borderId="16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7" fillId="0" borderId="0" xfId="0" applyFont="1"/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4" fontId="28" fillId="0" borderId="27" xfId="0" applyNumberFormat="1" applyFont="1" applyBorder="1" applyAlignment="1">
      <alignment horizontal="right"/>
    </xf>
    <xf numFmtId="0" fontId="28" fillId="0" borderId="27" xfId="0" applyFont="1" applyBorder="1" applyAlignment="1">
      <alignment horizontal="center" vertical="top"/>
    </xf>
    <xf numFmtId="49" fontId="28" fillId="0" borderId="27" xfId="0" applyNumberFormat="1" applyFont="1" applyBorder="1" applyAlignment="1">
      <alignment horizontal="center"/>
    </xf>
    <xf numFmtId="1" fontId="28" fillId="0" borderId="27" xfId="0" applyNumberFormat="1" applyFont="1" applyBorder="1"/>
    <xf numFmtId="1" fontId="28" fillId="0" borderId="27" xfId="0" applyNumberFormat="1" applyFont="1" applyBorder="1" applyAlignment="1">
      <alignment horizontal="center"/>
    </xf>
    <xf numFmtId="164" fontId="28" fillId="0" borderId="27" xfId="0" applyNumberFormat="1" applyFont="1" applyBorder="1" applyAlignment="1">
      <alignment horizontal="center"/>
    </xf>
    <xf numFmtId="164" fontId="28" fillId="0" borderId="28" xfId="0" applyNumberFormat="1" applyFont="1" applyBorder="1" applyAlignment="1">
      <alignment horizontal="center"/>
    </xf>
    <xf numFmtId="0" fontId="28" fillId="0" borderId="27" xfId="0" applyFont="1" applyBorder="1"/>
    <xf numFmtId="0" fontId="29" fillId="15" borderId="23" xfId="0" applyFont="1" applyFill="1" applyBorder="1" applyAlignment="1">
      <alignment horizontal="center"/>
    </xf>
    <xf numFmtId="0" fontId="29" fillId="15" borderId="24" xfId="0" applyFont="1" applyFill="1" applyBorder="1" applyAlignment="1">
      <alignment horizontal="center"/>
    </xf>
    <xf numFmtId="0" fontId="29" fillId="15" borderId="25" xfId="0" applyFont="1" applyFill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164" fontId="30" fillId="0" borderId="27" xfId="0" applyNumberFormat="1" applyFont="1" applyBorder="1"/>
    <xf numFmtId="4" fontId="30" fillId="0" borderId="27" xfId="0" applyNumberFormat="1" applyFont="1" applyBorder="1" applyAlignment="1">
      <alignment horizontal="right"/>
    </xf>
    <xf numFmtId="0" fontId="30" fillId="0" borderId="27" xfId="0" applyFont="1" applyBorder="1" applyAlignment="1">
      <alignment horizontal="center" vertical="top"/>
    </xf>
    <xf numFmtId="49" fontId="30" fillId="0" borderId="27" xfId="0" applyNumberFormat="1" applyFont="1" applyBorder="1" applyAlignment="1">
      <alignment horizontal="center"/>
    </xf>
    <xf numFmtId="1" fontId="30" fillId="0" borderId="27" xfId="0" applyNumberFormat="1" applyFont="1" applyBorder="1"/>
    <xf numFmtId="1" fontId="30" fillId="0" borderId="27" xfId="0" applyNumberFormat="1" applyFont="1" applyBorder="1" applyAlignment="1">
      <alignment horizontal="center"/>
    </xf>
    <xf numFmtId="164" fontId="30" fillId="0" borderId="27" xfId="0" applyNumberFormat="1" applyFont="1" applyBorder="1" applyAlignment="1">
      <alignment horizontal="center"/>
    </xf>
    <xf numFmtId="164" fontId="30" fillId="0" borderId="28" xfId="0" applyNumberFormat="1" applyFont="1" applyBorder="1" applyAlignment="1">
      <alignment horizontal="center"/>
    </xf>
    <xf numFmtId="0" fontId="30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R986"/>
  <sheetViews>
    <sheetView tabSelected="1" topLeftCell="J1" workbookViewId="0">
      <selection activeCell="N23" sqref="N23"/>
    </sheetView>
  </sheetViews>
  <sheetFormatPr defaultColWidth="14.42578125" defaultRowHeight="15" customHeight="1"/>
  <cols>
    <col min="1" max="1" width="11.5703125" style="354" bestFit="1" customWidth="1"/>
    <col min="2" max="2" width="16" style="354" bestFit="1" customWidth="1"/>
    <col min="3" max="3" width="37.140625" style="354" bestFit="1" customWidth="1"/>
    <col min="4" max="4" width="43.140625" style="354" bestFit="1" customWidth="1"/>
    <col min="5" max="5" width="9.140625" style="354" bestFit="1" customWidth="1"/>
    <col min="6" max="6" width="14.5703125" style="354" bestFit="1" customWidth="1"/>
    <col min="7" max="7" width="115.85546875" style="354" bestFit="1" customWidth="1"/>
    <col min="8" max="8" width="27.42578125" style="354" bestFit="1" customWidth="1"/>
    <col min="9" max="9" width="22.28515625" style="354" bestFit="1" customWidth="1"/>
    <col min="10" max="10" width="31.5703125" style="354" bestFit="1" customWidth="1"/>
    <col min="11" max="11" width="16.85546875" style="354" bestFit="1" customWidth="1"/>
    <col min="12" max="12" width="14.7109375" style="354" bestFit="1" customWidth="1"/>
    <col min="13" max="13" width="26" style="354" bestFit="1" customWidth="1"/>
    <col min="14" max="14" width="19.85546875" style="354" bestFit="1" customWidth="1"/>
    <col min="15" max="15" width="42.85546875" style="354" bestFit="1" customWidth="1"/>
    <col min="16" max="16" width="12.42578125" style="354" bestFit="1" customWidth="1"/>
    <col min="17" max="17" width="18.42578125" style="354" bestFit="1" customWidth="1"/>
    <col min="18" max="18" width="14.28515625" style="354" customWidth="1"/>
    <col min="19" max="16384" width="14.42578125" style="354"/>
  </cols>
  <sheetData>
    <row r="1" spans="1:18" ht="23.25">
      <c r="A1" s="365" t="s">
        <v>72</v>
      </c>
      <c r="B1" s="366" t="s">
        <v>73</v>
      </c>
      <c r="C1" s="366" t="s">
        <v>74</v>
      </c>
      <c r="D1" s="366" t="s">
        <v>75</v>
      </c>
      <c r="E1" s="366" t="s">
        <v>76</v>
      </c>
      <c r="F1" s="366" t="s">
        <v>77</v>
      </c>
      <c r="G1" s="366" t="s">
        <v>78</v>
      </c>
      <c r="H1" s="366" t="s">
        <v>79</v>
      </c>
      <c r="I1" s="366" t="s">
        <v>80</v>
      </c>
      <c r="J1" s="366" t="s">
        <v>81</v>
      </c>
      <c r="K1" s="366" t="s">
        <v>82</v>
      </c>
      <c r="L1" s="366" t="s">
        <v>83</v>
      </c>
      <c r="M1" s="366" t="s">
        <v>84</v>
      </c>
      <c r="N1" s="366" t="s">
        <v>69</v>
      </c>
      <c r="O1" s="366" t="s">
        <v>85</v>
      </c>
      <c r="P1" s="366" t="s">
        <v>3</v>
      </c>
      <c r="Q1" s="366" t="s">
        <v>86</v>
      </c>
      <c r="R1" s="367" t="s">
        <v>87</v>
      </c>
    </row>
    <row r="2" spans="1:18" ht="23.25">
      <c r="A2" s="368">
        <v>2567</v>
      </c>
      <c r="B2" s="369" t="s">
        <v>88</v>
      </c>
      <c r="C2" s="369" t="s">
        <v>89</v>
      </c>
      <c r="D2" s="369" t="s">
        <v>90</v>
      </c>
      <c r="E2" s="369" t="s">
        <v>91</v>
      </c>
      <c r="F2" s="369" t="s">
        <v>92</v>
      </c>
      <c r="G2" s="370">
        <v>45392</v>
      </c>
      <c r="H2" s="371">
        <v>113244.83</v>
      </c>
      <c r="I2" s="369" t="s">
        <v>93</v>
      </c>
      <c r="J2" s="369" t="s">
        <v>95</v>
      </c>
      <c r="K2" s="372" t="s">
        <v>36</v>
      </c>
      <c r="L2" s="371">
        <v>113244.83</v>
      </c>
      <c r="M2" s="371">
        <v>113244.83</v>
      </c>
      <c r="N2" s="373" t="s">
        <v>3291</v>
      </c>
      <c r="O2" s="374" t="s">
        <v>41</v>
      </c>
      <c r="P2" s="375"/>
      <c r="Q2" s="376">
        <v>45218</v>
      </c>
      <c r="R2" s="377">
        <v>45383</v>
      </c>
    </row>
    <row r="3" spans="1:18" ht="23.25">
      <c r="A3" s="368">
        <v>2567</v>
      </c>
      <c r="B3" s="369" t="s">
        <v>88</v>
      </c>
      <c r="C3" s="369" t="s">
        <v>89</v>
      </c>
      <c r="D3" s="369" t="s">
        <v>90</v>
      </c>
      <c r="E3" s="369" t="s">
        <v>91</v>
      </c>
      <c r="F3" s="369" t="s">
        <v>92</v>
      </c>
      <c r="G3" s="378" t="s">
        <v>49</v>
      </c>
      <c r="H3" s="371">
        <v>81214.02</v>
      </c>
      <c r="I3" s="369" t="s">
        <v>93</v>
      </c>
      <c r="J3" s="369" t="s">
        <v>95</v>
      </c>
      <c r="K3" s="372" t="s">
        <v>36</v>
      </c>
      <c r="L3" s="371">
        <v>81214.02</v>
      </c>
      <c r="M3" s="371">
        <v>81214.02</v>
      </c>
      <c r="N3" s="373" t="s">
        <v>3292</v>
      </c>
      <c r="O3" s="374" t="s">
        <v>42</v>
      </c>
      <c r="P3" s="375"/>
      <c r="Q3" s="376">
        <v>45218</v>
      </c>
      <c r="R3" s="377">
        <v>45383</v>
      </c>
    </row>
    <row r="4" spans="1:18" ht="23.25">
      <c r="A4" s="368">
        <v>2567</v>
      </c>
      <c r="B4" s="369" t="s">
        <v>88</v>
      </c>
      <c r="C4" s="369" t="s">
        <v>89</v>
      </c>
      <c r="D4" s="369" t="s">
        <v>90</v>
      </c>
      <c r="E4" s="369" t="s">
        <v>91</v>
      </c>
      <c r="F4" s="369" t="s">
        <v>92</v>
      </c>
      <c r="G4" s="378" t="s">
        <v>50</v>
      </c>
      <c r="H4" s="371">
        <v>81000</v>
      </c>
      <c r="I4" s="369" t="s">
        <v>93</v>
      </c>
      <c r="J4" s="369" t="s">
        <v>95</v>
      </c>
      <c r="K4" s="372" t="s">
        <v>36</v>
      </c>
      <c r="L4" s="371">
        <v>81000</v>
      </c>
      <c r="M4" s="371">
        <v>81000</v>
      </c>
      <c r="N4" s="373" t="s">
        <v>3293</v>
      </c>
      <c r="O4" s="374" t="s">
        <v>43</v>
      </c>
      <c r="P4" s="375"/>
      <c r="Q4" s="376">
        <v>45218</v>
      </c>
      <c r="R4" s="377">
        <v>45383</v>
      </c>
    </row>
    <row r="5" spans="1:18" ht="23.25">
      <c r="A5" s="368">
        <v>2567</v>
      </c>
      <c r="B5" s="369" t="s">
        <v>88</v>
      </c>
      <c r="C5" s="369" t="s">
        <v>89</v>
      </c>
      <c r="D5" s="369" t="s">
        <v>90</v>
      </c>
      <c r="E5" s="369" t="s">
        <v>91</v>
      </c>
      <c r="F5" s="369" t="s">
        <v>92</v>
      </c>
      <c r="G5" s="378" t="s">
        <v>51</v>
      </c>
      <c r="H5" s="371">
        <v>495000</v>
      </c>
      <c r="I5" s="369" t="s">
        <v>93</v>
      </c>
      <c r="J5" s="369" t="s">
        <v>95</v>
      </c>
      <c r="K5" s="372" t="s">
        <v>36</v>
      </c>
      <c r="L5" s="371">
        <v>495000</v>
      </c>
      <c r="M5" s="371">
        <v>495000</v>
      </c>
      <c r="N5" s="373" t="s">
        <v>3294</v>
      </c>
      <c r="O5" s="374" t="s">
        <v>45</v>
      </c>
      <c r="P5" s="375">
        <v>66099448392</v>
      </c>
      <c r="Q5" s="376">
        <v>45217</v>
      </c>
      <c r="R5" s="377">
        <v>45383</v>
      </c>
    </row>
    <row r="6" spans="1:18" ht="23.25">
      <c r="A6" s="368">
        <v>2567</v>
      </c>
      <c r="B6" s="369" t="s">
        <v>88</v>
      </c>
      <c r="C6" s="369" t="s">
        <v>89</v>
      </c>
      <c r="D6" s="369" t="s">
        <v>90</v>
      </c>
      <c r="E6" s="369" t="s">
        <v>91</v>
      </c>
      <c r="F6" s="369" t="s">
        <v>92</v>
      </c>
      <c r="G6" s="378" t="s">
        <v>52</v>
      </c>
      <c r="H6" s="371">
        <v>50000</v>
      </c>
      <c r="I6" s="369" t="s">
        <v>93</v>
      </c>
      <c r="J6" s="369" t="s">
        <v>95</v>
      </c>
      <c r="K6" s="372" t="s">
        <v>36</v>
      </c>
      <c r="L6" s="371">
        <v>50000</v>
      </c>
      <c r="M6" s="371">
        <v>50000</v>
      </c>
      <c r="N6" s="373" t="s">
        <v>3295</v>
      </c>
      <c r="O6" s="374" t="s">
        <v>25</v>
      </c>
      <c r="P6" s="375">
        <v>66099450298</v>
      </c>
      <c r="Q6" s="376">
        <v>45218</v>
      </c>
      <c r="R6" s="377">
        <v>45383</v>
      </c>
    </row>
    <row r="7" spans="1:18" ht="23.25">
      <c r="A7" s="368">
        <v>2567</v>
      </c>
      <c r="B7" s="369" t="s">
        <v>88</v>
      </c>
      <c r="C7" s="369" t="s">
        <v>89</v>
      </c>
      <c r="D7" s="369" t="s">
        <v>90</v>
      </c>
      <c r="E7" s="369" t="s">
        <v>91</v>
      </c>
      <c r="F7" s="369" t="s">
        <v>92</v>
      </c>
      <c r="G7" s="378" t="s">
        <v>53</v>
      </c>
      <c r="H7" s="371">
        <v>125000</v>
      </c>
      <c r="I7" s="369" t="s">
        <v>93</v>
      </c>
      <c r="J7" s="369" t="s">
        <v>95</v>
      </c>
      <c r="K7" s="372" t="s">
        <v>36</v>
      </c>
      <c r="L7" s="371">
        <v>125000</v>
      </c>
      <c r="M7" s="371">
        <v>125000</v>
      </c>
      <c r="N7" s="373" t="s">
        <v>3295</v>
      </c>
      <c r="O7" s="374" t="s">
        <v>25</v>
      </c>
      <c r="P7" s="375">
        <v>66099451871</v>
      </c>
      <c r="Q7" s="376">
        <v>45218</v>
      </c>
      <c r="R7" s="377">
        <v>45383</v>
      </c>
    </row>
    <row r="8" spans="1:18" ht="23.25">
      <c r="A8" s="368">
        <v>2567</v>
      </c>
      <c r="B8" s="369" t="s">
        <v>88</v>
      </c>
      <c r="C8" s="369" t="s">
        <v>89</v>
      </c>
      <c r="D8" s="369" t="s">
        <v>90</v>
      </c>
      <c r="E8" s="369" t="s">
        <v>91</v>
      </c>
      <c r="F8" s="369" t="s">
        <v>92</v>
      </c>
      <c r="G8" s="378" t="s">
        <v>54</v>
      </c>
      <c r="H8" s="371">
        <v>160000</v>
      </c>
      <c r="I8" s="369" t="s">
        <v>93</v>
      </c>
      <c r="J8" s="369" t="s">
        <v>95</v>
      </c>
      <c r="K8" s="372" t="s">
        <v>36</v>
      </c>
      <c r="L8" s="371">
        <v>160000</v>
      </c>
      <c r="M8" s="371">
        <v>160000</v>
      </c>
      <c r="N8" s="373" t="s">
        <v>3295</v>
      </c>
      <c r="O8" s="374" t="s">
        <v>25</v>
      </c>
      <c r="P8" s="375">
        <v>66099452967</v>
      </c>
      <c r="Q8" s="376">
        <v>45218</v>
      </c>
      <c r="R8" s="377">
        <v>45383</v>
      </c>
    </row>
    <row r="9" spans="1:18" ht="23.25">
      <c r="A9" s="368">
        <v>2567</v>
      </c>
      <c r="B9" s="369" t="s">
        <v>88</v>
      </c>
      <c r="C9" s="369" t="s">
        <v>89</v>
      </c>
      <c r="D9" s="369" t="s">
        <v>90</v>
      </c>
      <c r="E9" s="369" t="s">
        <v>91</v>
      </c>
      <c r="F9" s="369" t="s">
        <v>92</v>
      </c>
      <c r="G9" s="378" t="s">
        <v>55</v>
      </c>
      <c r="H9" s="371">
        <v>75000</v>
      </c>
      <c r="I9" s="369" t="s">
        <v>93</v>
      </c>
      <c r="J9" s="369" t="s">
        <v>95</v>
      </c>
      <c r="K9" s="372" t="s">
        <v>36</v>
      </c>
      <c r="L9" s="371">
        <v>75000</v>
      </c>
      <c r="M9" s="371">
        <v>75000</v>
      </c>
      <c r="N9" s="373" t="s">
        <v>3295</v>
      </c>
      <c r="O9" s="374" t="s">
        <v>25</v>
      </c>
      <c r="P9" s="375">
        <v>66099453505</v>
      </c>
      <c r="Q9" s="376">
        <v>45218</v>
      </c>
      <c r="R9" s="377">
        <v>45383</v>
      </c>
    </row>
    <row r="10" spans="1:18" ht="23.25">
      <c r="A10" s="368">
        <v>2567</v>
      </c>
      <c r="B10" s="369" t="s">
        <v>88</v>
      </c>
      <c r="C10" s="369" t="s">
        <v>89</v>
      </c>
      <c r="D10" s="369" t="s">
        <v>90</v>
      </c>
      <c r="E10" s="369" t="s">
        <v>91</v>
      </c>
      <c r="F10" s="369" t="s">
        <v>92</v>
      </c>
      <c r="G10" s="378" t="s">
        <v>56</v>
      </c>
      <c r="H10" s="371">
        <v>175000</v>
      </c>
      <c r="I10" s="369" t="s">
        <v>93</v>
      </c>
      <c r="J10" s="369" t="s">
        <v>95</v>
      </c>
      <c r="K10" s="372" t="s">
        <v>36</v>
      </c>
      <c r="L10" s="371">
        <v>175000</v>
      </c>
      <c r="M10" s="371">
        <v>175000</v>
      </c>
      <c r="N10" s="373" t="s">
        <v>3295</v>
      </c>
      <c r="O10" s="374" t="s">
        <v>25</v>
      </c>
      <c r="P10" s="375">
        <v>66099454032</v>
      </c>
      <c r="Q10" s="376" t="s">
        <v>37</v>
      </c>
      <c r="R10" s="377">
        <v>45383</v>
      </c>
    </row>
    <row r="11" spans="1:18" ht="23.25">
      <c r="A11" s="368">
        <v>2567</v>
      </c>
      <c r="B11" s="369" t="s">
        <v>88</v>
      </c>
      <c r="C11" s="369" t="s">
        <v>89</v>
      </c>
      <c r="D11" s="369" t="s">
        <v>90</v>
      </c>
      <c r="E11" s="369" t="s">
        <v>91</v>
      </c>
      <c r="F11" s="369" t="s">
        <v>92</v>
      </c>
      <c r="G11" s="378" t="s">
        <v>57</v>
      </c>
      <c r="H11" s="371">
        <v>150000</v>
      </c>
      <c r="I11" s="369" t="s">
        <v>93</v>
      </c>
      <c r="J11" s="369" t="s">
        <v>95</v>
      </c>
      <c r="K11" s="372" t="s">
        <v>36</v>
      </c>
      <c r="L11" s="371">
        <v>150000</v>
      </c>
      <c r="M11" s="371">
        <v>150000</v>
      </c>
      <c r="N11" s="373" t="s">
        <v>3295</v>
      </c>
      <c r="O11" s="374" t="s">
        <v>25</v>
      </c>
      <c r="P11" s="375">
        <v>66099454246</v>
      </c>
      <c r="Q11" s="376" t="s">
        <v>37</v>
      </c>
      <c r="R11" s="377">
        <v>45383</v>
      </c>
    </row>
    <row r="12" spans="1:18" ht="23.25">
      <c r="A12" s="368">
        <v>2567</v>
      </c>
      <c r="B12" s="369" t="s">
        <v>88</v>
      </c>
      <c r="C12" s="369" t="s">
        <v>89</v>
      </c>
      <c r="D12" s="369" t="s">
        <v>90</v>
      </c>
      <c r="E12" s="369" t="s">
        <v>91</v>
      </c>
      <c r="F12" s="369" t="s">
        <v>92</v>
      </c>
      <c r="G12" s="378" t="s">
        <v>58</v>
      </c>
      <c r="H12" s="371">
        <v>4299.8999999999996</v>
      </c>
      <c r="I12" s="369" t="s">
        <v>93</v>
      </c>
      <c r="J12" s="369" t="s">
        <v>95</v>
      </c>
      <c r="K12" s="372" t="s">
        <v>36</v>
      </c>
      <c r="L12" s="371">
        <v>4299.8999999999996</v>
      </c>
      <c r="M12" s="371">
        <v>4299.8999999999996</v>
      </c>
      <c r="N12" s="373" t="s">
        <v>3296</v>
      </c>
      <c r="O12" s="374" t="s">
        <v>44</v>
      </c>
      <c r="P12" s="375">
        <v>66099441449</v>
      </c>
      <c r="Q12" s="376">
        <v>45218</v>
      </c>
      <c r="R12" s="377">
        <v>45383</v>
      </c>
    </row>
    <row r="13" spans="1:18" ht="23.25">
      <c r="A13" s="368">
        <v>2567</v>
      </c>
      <c r="B13" s="369" t="s">
        <v>88</v>
      </c>
      <c r="C13" s="369" t="s">
        <v>89</v>
      </c>
      <c r="D13" s="369" t="s">
        <v>90</v>
      </c>
      <c r="E13" s="369" t="s">
        <v>91</v>
      </c>
      <c r="F13" s="369" t="s">
        <v>92</v>
      </c>
      <c r="G13" s="378" t="s">
        <v>59</v>
      </c>
      <c r="H13" s="371">
        <v>587430</v>
      </c>
      <c r="I13" s="369" t="s">
        <v>93</v>
      </c>
      <c r="J13" s="369" t="s">
        <v>95</v>
      </c>
      <c r="K13" s="372" t="s">
        <v>36</v>
      </c>
      <c r="L13" s="371">
        <v>587430</v>
      </c>
      <c r="M13" s="371">
        <v>587430</v>
      </c>
      <c r="N13" s="373" t="s">
        <v>3297</v>
      </c>
      <c r="O13" s="374" t="s">
        <v>48</v>
      </c>
      <c r="P13" s="375">
        <v>66099433533</v>
      </c>
      <c r="Q13" s="376">
        <v>45225</v>
      </c>
      <c r="R13" s="377">
        <v>45383</v>
      </c>
    </row>
    <row r="14" spans="1:18" ht="23.25">
      <c r="A14" s="368">
        <v>2567</v>
      </c>
      <c r="B14" s="369" t="s">
        <v>88</v>
      </c>
      <c r="C14" s="369" t="s">
        <v>89</v>
      </c>
      <c r="D14" s="369" t="s">
        <v>90</v>
      </c>
      <c r="E14" s="369" t="s">
        <v>91</v>
      </c>
      <c r="F14" s="369" t="s">
        <v>92</v>
      </c>
      <c r="G14" s="378" t="s">
        <v>60</v>
      </c>
      <c r="H14" s="371">
        <v>57780</v>
      </c>
      <c r="I14" s="369" t="s">
        <v>93</v>
      </c>
      <c r="J14" s="369" t="s">
        <v>95</v>
      </c>
      <c r="K14" s="372" t="s">
        <v>36</v>
      </c>
      <c r="L14" s="371">
        <v>57780</v>
      </c>
      <c r="M14" s="371">
        <v>57780</v>
      </c>
      <c r="N14" s="373" t="s">
        <v>3297</v>
      </c>
      <c r="O14" s="374" t="s">
        <v>48</v>
      </c>
      <c r="P14" s="375">
        <v>66099451602</v>
      </c>
      <c r="Q14" s="376">
        <v>45225</v>
      </c>
      <c r="R14" s="377">
        <v>45383</v>
      </c>
    </row>
    <row r="15" spans="1:18" ht="23.25">
      <c r="A15" s="368">
        <v>2567</v>
      </c>
      <c r="B15" s="369" t="s">
        <v>88</v>
      </c>
      <c r="C15" s="369" t="s">
        <v>89</v>
      </c>
      <c r="D15" s="369" t="s">
        <v>90</v>
      </c>
      <c r="E15" s="369" t="s">
        <v>91</v>
      </c>
      <c r="F15" s="369" t="s">
        <v>92</v>
      </c>
      <c r="G15" s="378" t="s">
        <v>61</v>
      </c>
      <c r="H15" s="371">
        <v>150000</v>
      </c>
      <c r="I15" s="369" t="s">
        <v>93</v>
      </c>
      <c r="J15" s="369" t="s">
        <v>95</v>
      </c>
      <c r="K15" s="372" t="s">
        <v>36</v>
      </c>
      <c r="L15" s="371">
        <v>150000</v>
      </c>
      <c r="M15" s="371">
        <v>150000</v>
      </c>
      <c r="N15" s="373" t="s">
        <v>3298</v>
      </c>
      <c r="O15" s="374" t="s">
        <v>47</v>
      </c>
      <c r="P15" s="375">
        <v>66099445610</v>
      </c>
      <c r="Q15" s="376">
        <v>45219</v>
      </c>
      <c r="R15" s="377">
        <v>45383</v>
      </c>
    </row>
    <row r="16" spans="1:18" ht="23.25">
      <c r="A16" s="368">
        <v>2567</v>
      </c>
      <c r="B16" s="369" t="s">
        <v>88</v>
      </c>
      <c r="C16" s="369" t="s">
        <v>89</v>
      </c>
      <c r="D16" s="369" t="s">
        <v>90</v>
      </c>
      <c r="E16" s="369" t="s">
        <v>91</v>
      </c>
      <c r="F16" s="369" t="s">
        <v>92</v>
      </c>
      <c r="G16" s="378" t="s">
        <v>62</v>
      </c>
      <c r="H16" s="371">
        <v>38520</v>
      </c>
      <c r="I16" s="369" t="s">
        <v>93</v>
      </c>
      <c r="J16" s="369" t="s">
        <v>95</v>
      </c>
      <c r="K16" s="372" t="s">
        <v>36</v>
      </c>
      <c r="L16" s="371">
        <v>38520</v>
      </c>
      <c r="M16" s="371">
        <v>38520</v>
      </c>
      <c r="N16" s="373" t="s">
        <v>3299</v>
      </c>
      <c r="O16" s="374" t="s">
        <v>46</v>
      </c>
      <c r="P16" s="375">
        <v>66099483584</v>
      </c>
      <c r="Q16" s="376">
        <v>45224</v>
      </c>
      <c r="R16" s="377">
        <v>45383</v>
      </c>
    </row>
    <row r="17" spans="1:18" ht="23.25">
      <c r="A17" s="368">
        <v>2567</v>
      </c>
      <c r="B17" s="369" t="s">
        <v>88</v>
      </c>
      <c r="C17" s="369" t="s">
        <v>89</v>
      </c>
      <c r="D17" s="369" t="s">
        <v>90</v>
      </c>
      <c r="E17" s="369" t="s">
        <v>91</v>
      </c>
      <c r="F17" s="369" t="s">
        <v>92</v>
      </c>
      <c r="G17" s="378" t="s">
        <v>63</v>
      </c>
      <c r="H17" s="371">
        <v>81230.83</v>
      </c>
      <c r="I17" s="369" t="s">
        <v>93</v>
      </c>
      <c r="J17" s="369" t="s">
        <v>95</v>
      </c>
      <c r="K17" s="372" t="s">
        <v>36</v>
      </c>
      <c r="L17" s="371">
        <v>81230.83</v>
      </c>
      <c r="M17" s="371">
        <v>81230.83</v>
      </c>
      <c r="N17" s="373" t="s">
        <v>3300</v>
      </c>
      <c r="O17" s="374" t="s">
        <v>38</v>
      </c>
      <c r="P17" s="375">
        <v>66099453539</v>
      </c>
      <c r="Q17" s="376">
        <v>45224</v>
      </c>
      <c r="R17" s="377">
        <v>45383</v>
      </c>
    </row>
    <row r="18" spans="1:18" ht="23.25">
      <c r="A18" s="368">
        <v>2567</v>
      </c>
      <c r="B18" s="369" t="s">
        <v>88</v>
      </c>
      <c r="C18" s="369" t="s">
        <v>89</v>
      </c>
      <c r="D18" s="369" t="s">
        <v>90</v>
      </c>
      <c r="E18" s="369" t="s">
        <v>91</v>
      </c>
      <c r="F18" s="369" t="s">
        <v>92</v>
      </c>
      <c r="G18" s="378" t="s">
        <v>64</v>
      </c>
      <c r="H18" s="371">
        <v>45475</v>
      </c>
      <c r="I18" s="369" t="s">
        <v>93</v>
      </c>
      <c r="J18" s="369" t="s">
        <v>95</v>
      </c>
      <c r="K18" s="372" t="s">
        <v>36</v>
      </c>
      <c r="L18" s="371">
        <v>45475</v>
      </c>
      <c r="M18" s="371">
        <v>45475</v>
      </c>
      <c r="N18" s="373" t="s">
        <v>3300</v>
      </c>
      <c r="O18" s="374" t="s">
        <v>38</v>
      </c>
      <c r="P18" s="375">
        <v>66099450165</v>
      </c>
      <c r="Q18" s="376">
        <v>45224</v>
      </c>
      <c r="R18" s="377">
        <v>45383</v>
      </c>
    </row>
    <row r="19" spans="1:18" ht="23.25">
      <c r="A19" s="368">
        <v>2567</v>
      </c>
      <c r="B19" s="369" t="s">
        <v>88</v>
      </c>
      <c r="C19" s="369" t="s">
        <v>89</v>
      </c>
      <c r="D19" s="369" t="s">
        <v>90</v>
      </c>
      <c r="E19" s="369" t="s">
        <v>91</v>
      </c>
      <c r="F19" s="369" t="s">
        <v>92</v>
      </c>
      <c r="G19" s="378" t="s">
        <v>65</v>
      </c>
      <c r="H19" s="371">
        <v>167990</v>
      </c>
      <c r="I19" s="369" t="s">
        <v>93</v>
      </c>
      <c r="J19" s="369" t="s">
        <v>95</v>
      </c>
      <c r="K19" s="372" t="s">
        <v>36</v>
      </c>
      <c r="L19" s="371">
        <v>167990</v>
      </c>
      <c r="M19" s="371">
        <v>167990</v>
      </c>
      <c r="N19" s="373" t="s">
        <v>3301</v>
      </c>
      <c r="O19" s="374" t="s">
        <v>24</v>
      </c>
      <c r="P19" s="375">
        <v>66109173484</v>
      </c>
      <c r="Q19" s="376">
        <v>45219</v>
      </c>
      <c r="R19" s="377">
        <v>45239</v>
      </c>
    </row>
    <row r="20" spans="1:18" ht="23.25">
      <c r="A20" s="368"/>
      <c r="B20" s="369"/>
      <c r="C20" s="369"/>
      <c r="D20" s="369"/>
      <c r="E20" s="369"/>
      <c r="F20" s="369"/>
      <c r="G20" s="378" t="s">
        <v>39</v>
      </c>
      <c r="H20" s="371">
        <v>105000</v>
      </c>
      <c r="I20" s="369" t="s">
        <v>96</v>
      </c>
      <c r="J20" s="369" t="s">
        <v>94</v>
      </c>
      <c r="K20" s="372" t="s">
        <v>36</v>
      </c>
      <c r="L20" s="371">
        <v>105000</v>
      </c>
      <c r="M20" s="371">
        <v>105000</v>
      </c>
      <c r="N20" s="373" t="s">
        <v>3302</v>
      </c>
      <c r="O20" s="374" t="s">
        <v>40</v>
      </c>
      <c r="P20" s="375">
        <v>67029361632</v>
      </c>
      <c r="Q20" s="376">
        <v>45351</v>
      </c>
      <c r="R20" s="377">
        <v>45422</v>
      </c>
    </row>
    <row r="21" spans="1:18" ht="15" customHeight="1">
      <c r="A21" s="355"/>
      <c r="B21" s="356"/>
      <c r="C21" s="356"/>
      <c r="D21" s="356"/>
      <c r="E21" s="356"/>
      <c r="F21" s="356"/>
      <c r="G21" s="364"/>
      <c r="H21" s="357"/>
      <c r="I21" s="356"/>
      <c r="J21" s="356"/>
      <c r="K21" s="358"/>
      <c r="L21" s="357"/>
      <c r="M21" s="357"/>
      <c r="N21" s="359"/>
      <c r="O21" s="360"/>
      <c r="P21" s="361"/>
      <c r="Q21" s="362"/>
      <c r="R21" s="363"/>
    </row>
    <row r="22" spans="1:18" ht="15" customHeight="1">
      <c r="G22" s="364"/>
      <c r="H22" s="357"/>
    </row>
    <row r="23" spans="1:18" ht="15" customHeight="1">
      <c r="G23" s="364"/>
    </row>
    <row r="24" spans="1:18" ht="15" customHeight="1">
      <c r="G24" s="364"/>
    </row>
    <row r="25" spans="1:18" ht="15" customHeight="1">
      <c r="G25" s="364"/>
    </row>
    <row r="26" spans="1:18" ht="15" customHeight="1">
      <c r="G26" s="364"/>
    </row>
    <row r="27" spans="1:18" ht="15" customHeight="1">
      <c r="G27" s="364"/>
    </row>
    <row r="28" spans="1:18" ht="15" customHeight="1">
      <c r="G28" s="364"/>
    </row>
    <row r="29" spans="1:18" ht="15" customHeight="1">
      <c r="G29" s="364"/>
    </row>
    <row r="30" spans="1:18" ht="15" customHeight="1">
      <c r="G30" s="364"/>
    </row>
    <row r="31" spans="1:18" ht="15" customHeight="1">
      <c r="G31" s="364"/>
    </row>
    <row r="32" spans="1:18" ht="15" customHeight="1">
      <c r="G32" s="364"/>
    </row>
    <row r="33" spans="7:7" ht="15" customHeight="1">
      <c r="G33" s="364"/>
    </row>
    <row r="34" spans="7:7" ht="15" customHeight="1">
      <c r="G34" s="364"/>
    </row>
    <row r="35" spans="7:7" ht="15" customHeight="1">
      <c r="G35" s="364"/>
    </row>
    <row r="36" spans="7:7" ht="15" customHeight="1">
      <c r="G36" s="364"/>
    </row>
    <row r="37" spans="7:7" ht="15" customHeight="1">
      <c r="G37" s="364"/>
    </row>
    <row r="38" spans="7:7" ht="23.25">
      <c r="G38" s="364"/>
    </row>
    <row r="39" spans="7:7" ht="23.25">
      <c r="G39" s="364"/>
    </row>
    <row r="40" spans="7:7" ht="23.25">
      <c r="G40" s="364"/>
    </row>
    <row r="41" spans="7:7" ht="23.25">
      <c r="G41" s="364"/>
    </row>
    <row r="42" spans="7:7" ht="23.25">
      <c r="G42" s="364"/>
    </row>
    <row r="43" spans="7:7" ht="23.25">
      <c r="G43" s="364"/>
    </row>
    <row r="44" spans="7:7" ht="16.5"/>
    <row r="45" spans="7:7" ht="16.5"/>
    <row r="46" spans="7:7" ht="16.5"/>
    <row r="47" spans="7:7" ht="16.5"/>
    <row r="48" spans="7:7" ht="16.5"/>
    <row r="49" ht="16.5"/>
    <row r="50" ht="16.5"/>
    <row r="51" ht="16.5"/>
    <row r="52" ht="16.5"/>
    <row r="53" ht="16.5"/>
    <row r="54" ht="16.5"/>
    <row r="55" ht="16.5"/>
    <row r="56" ht="16.5"/>
    <row r="57" ht="16.5"/>
    <row r="58" ht="16.5"/>
    <row r="59" ht="16.5"/>
    <row r="60" ht="16.5"/>
    <row r="61" ht="16.5"/>
    <row r="62" ht="16.5"/>
    <row r="63" ht="16.5"/>
    <row r="64" ht="16.5"/>
    <row r="65" ht="16.5"/>
    <row r="66" ht="16.5"/>
    <row r="67" ht="16.5"/>
    <row r="68" ht="16.5"/>
    <row r="69" ht="16.5"/>
    <row r="70" ht="16.5"/>
    <row r="71" ht="16.5"/>
    <row r="72" ht="16.5"/>
    <row r="73" ht="16.5"/>
    <row r="74" ht="16.5"/>
    <row r="75" ht="16.5"/>
    <row r="76" ht="16.5"/>
    <row r="77" ht="16.5"/>
    <row r="78" ht="16.5"/>
    <row r="79" ht="16.5"/>
    <row r="80" ht="16.5"/>
    <row r="81" ht="16.5"/>
    <row r="82" ht="16.5"/>
    <row r="83" ht="16.5"/>
    <row r="84" ht="16.5"/>
    <row r="85" ht="16.5"/>
    <row r="86" ht="16.5"/>
    <row r="87" ht="16.5"/>
    <row r="88" ht="16.5"/>
    <row r="89" ht="16.5"/>
    <row r="90" ht="16.5"/>
    <row r="91" ht="16.5"/>
    <row r="92" ht="16.5"/>
    <row r="93" ht="16.5"/>
    <row r="94" ht="16.5"/>
    <row r="95" ht="16.5"/>
    <row r="96" ht="16.5"/>
    <row r="97" ht="16.5"/>
    <row r="98" ht="16.5"/>
    <row r="99" ht="16.5"/>
    <row r="100" ht="16.5"/>
    <row r="101" ht="16.5"/>
    <row r="102" ht="16.5"/>
    <row r="103" ht="16.5"/>
    <row r="104" ht="16.5"/>
    <row r="105" ht="16.5"/>
    <row r="106" ht="16.5"/>
    <row r="107" ht="16.5"/>
    <row r="108" ht="16.5"/>
    <row r="109" ht="16.5"/>
    <row r="110" ht="16.5"/>
    <row r="111" ht="16.5"/>
    <row r="112" ht="16.5"/>
    <row r="113" ht="16.5"/>
    <row r="114" ht="16.5"/>
    <row r="115" ht="16.5"/>
    <row r="116" ht="16.5"/>
    <row r="117" ht="16.5"/>
    <row r="118" ht="16.5"/>
    <row r="119" ht="16.5"/>
    <row r="120" ht="16.5"/>
    <row r="121" ht="16.5"/>
    <row r="122" ht="16.5"/>
    <row r="123" ht="16.5"/>
    <row r="124" ht="16.5"/>
    <row r="125" ht="16.5"/>
    <row r="126" ht="16.5"/>
    <row r="127" ht="16.5"/>
    <row r="128" ht="16.5"/>
    <row r="129" ht="16.5"/>
    <row r="130" ht="16.5"/>
    <row r="131" ht="16.5"/>
    <row r="132" ht="16.5"/>
    <row r="133" ht="16.5"/>
    <row r="134" ht="16.5"/>
    <row r="135" ht="16.5"/>
    <row r="136" ht="16.5"/>
    <row r="137" ht="16.5"/>
    <row r="138" ht="16.5"/>
    <row r="139" ht="16.5"/>
    <row r="140" ht="16.5"/>
    <row r="141" ht="16.5"/>
    <row r="142" ht="16.5"/>
    <row r="143" ht="16.5"/>
    <row r="144" ht="16.5"/>
    <row r="145" ht="16.5"/>
    <row r="146" ht="16.5"/>
    <row r="147" ht="16.5"/>
    <row r="148" ht="16.5"/>
    <row r="149" ht="16.5"/>
    <row r="150" ht="16.5"/>
    <row r="151" ht="16.5"/>
    <row r="152" ht="16.5"/>
    <row r="153" ht="16.5"/>
    <row r="154" ht="16.5"/>
    <row r="155" ht="16.5"/>
    <row r="156" ht="16.5"/>
    <row r="157" ht="16.5"/>
    <row r="158" ht="16.5"/>
    <row r="159" ht="16.5"/>
    <row r="160" ht="16.5"/>
    <row r="161" ht="16.5"/>
    <row r="162" ht="16.5"/>
    <row r="163" ht="16.5"/>
    <row r="164" ht="16.5"/>
    <row r="165" ht="16.5"/>
    <row r="166" ht="16.5"/>
    <row r="167" ht="16.5"/>
    <row r="168" ht="16.5"/>
    <row r="169" ht="16.5"/>
    <row r="170" ht="16.5"/>
    <row r="171" ht="16.5"/>
    <row r="172" ht="16.5"/>
    <row r="173" ht="16.5"/>
    <row r="174" ht="16.5"/>
    <row r="175" ht="16.5"/>
    <row r="176" ht="16.5"/>
    <row r="177" ht="16.5"/>
    <row r="178" ht="16.5"/>
    <row r="179" ht="16.5"/>
    <row r="180" ht="16.5"/>
    <row r="181" ht="16.5"/>
    <row r="182" ht="16.5"/>
    <row r="183" ht="16.5"/>
    <row r="184" ht="16.5"/>
    <row r="185" ht="16.5"/>
    <row r="186" ht="16.5"/>
    <row r="187" ht="16.5"/>
    <row r="188" ht="16.5"/>
    <row r="189" ht="16.5"/>
    <row r="190" ht="16.5"/>
    <row r="191" ht="16.5"/>
    <row r="192" ht="16.5"/>
    <row r="193" ht="16.5"/>
    <row r="194" ht="16.5"/>
    <row r="195" ht="16.5"/>
    <row r="196" ht="16.5"/>
    <row r="197" ht="16.5"/>
    <row r="198" ht="16.5"/>
    <row r="199" ht="16.5"/>
    <row r="200" ht="16.5"/>
    <row r="201" ht="16.5"/>
    <row r="202" ht="16.5"/>
    <row r="203" ht="16.5"/>
    <row r="204" ht="16.5"/>
    <row r="205" ht="16.5"/>
    <row r="206" ht="16.5"/>
    <row r="207" ht="16.5"/>
    <row r="208" ht="16.5"/>
    <row r="209" ht="16.5"/>
    <row r="210" ht="16.5"/>
    <row r="211" ht="16.5"/>
    <row r="212" ht="16.5"/>
    <row r="213" ht="16.5"/>
    <row r="214" ht="16.5"/>
    <row r="215" ht="16.5"/>
    <row r="216" ht="16.5"/>
    <row r="217" ht="16.5"/>
    <row r="218" ht="16.5"/>
    <row r="219" ht="16.5"/>
    <row r="220" ht="16.5"/>
    <row r="221" ht="16.5"/>
    <row r="222" ht="16.5"/>
    <row r="223" ht="16.5"/>
    <row r="224" ht="16.5"/>
    <row r="225" ht="16.5"/>
    <row r="226" ht="16.5"/>
    <row r="227" ht="16.5"/>
    <row r="228" ht="16.5"/>
    <row r="229" ht="16.5"/>
    <row r="230" ht="16.5"/>
    <row r="231" ht="16.5"/>
    <row r="232" ht="16.5"/>
    <row r="233" ht="16.5"/>
    <row r="234" ht="16.5"/>
    <row r="235" ht="16.5"/>
    <row r="236" ht="16.5"/>
    <row r="237" ht="16.5"/>
    <row r="238" ht="16.5"/>
    <row r="239" ht="16.5"/>
    <row r="240" ht="16.5"/>
    <row r="241" ht="16.5"/>
    <row r="242" ht="16.5"/>
    <row r="243" ht="16.5"/>
    <row r="244" ht="16.5"/>
    <row r="245" ht="16.5"/>
    <row r="246" ht="16.5"/>
    <row r="247" ht="16.5"/>
    <row r="248" ht="16.5"/>
    <row r="249" ht="16.5"/>
    <row r="250" ht="16.5"/>
    <row r="251" ht="16.5"/>
    <row r="252" ht="16.5"/>
    <row r="253" ht="16.5"/>
    <row r="254" ht="16.5"/>
    <row r="255" ht="16.5"/>
    <row r="256" ht="16.5"/>
    <row r="257" ht="16.5"/>
    <row r="258" ht="16.5"/>
    <row r="259" ht="16.5"/>
    <row r="260" ht="16.5"/>
    <row r="261" ht="16.5"/>
    <row r="262" ht="16.5"/>
    <row r="263" ht="16.5"/>
    <row r="264" ht="16.5"/>
    <row r="265" ht="16.5"/>
    <row r="266" ht="16.5"/>
    <row r="267" ht="16.5"/>
    <row r="268" ht="16.5"/>
    <row r="269" ht="16.5"/>
    <row r="270" ht="16.5"/>
    <row r="271" ht="16.5"/>
    <row r="272" ht="16.5"/>
    <row r="273" ht="16.5"/>
    <row r="274" ht="16.5"/>
    <row r="275" ht="16.5"/>
    <row r="276" ht="16.5"/>
    <row r="277" ht="16.5"/>
    <row r="278" ht="16.5"/>
    <row r="279" ht="16.5"/>
    <row r="280" ht="16.5"/>
    <row r="281" ht="16.5"/>
    <row r="282" ht="16.5"/>
    <row r="283" ht="16.5"/>
    <row r="284" ht="16.5"/>
    <row r="285" ht="16.5"/>
    <row r="286" ht="16.5"/>
    <row r="287" ht="16.5"/>
    <row r="288" ht="16.5"/>
    <row r="289" ht="16.5"/>
    <row r="290" ht="16.5"/>
    <row r="291" ht="16.5"/>
    <row r="292" ht="16.5"/>
    <row r="293" ht="16.5"/>
    <row r="294" ht="16.5"/>
    <row r="295" ht="16.5"/>
    <row r="296" ht="16.5"/>
    <row r="297" ht="16.5"/>
    <row r="298" ht="16.5"/>
    <row r="299" ht="16.5"/>
    <row r="300" ht="16.5"/>
    <row r="301" ht="16.5"/>
    <row r="302" ht="16.5"/>
    <row r="303" ht="16.5"/>
    <row r="304" ht="16.5"/>
    <row r="305" ht="16.5"/>
    <row r="306" ht="16.5"/>
    <row r="307" ht="16.5"/>
    <row r="308" ht="16.5"/>
    <row r="309" ht="16.5"/>
    <row r="310" ht="16.5"/>
    <row r="311" ht="16.5"/>
    <row r="312" ht="16.5"/>
    <row r="313" ht="16.5"/>
    <row r="314" ht="16.5"/>
    <row r="315" ht="16.5"/>
    <row r="316" ht="16.5"/>
    <row r="317" ht="16.5"/>
    <row r="318" ht="16.5"/>
    <row r="319" ht="16.5"/>
    <row r="320" ht="16.5"/>
    <row r="321" ht="16.5"/>
    <row r="322" ht="16.5"/>
    <row r="323" ht="16.5"/>
    <row r="324" ht="16.5"/>
    <row r="325" ht="16.5"/>
    <row r="326" ht="16.5"/>
    <row r="327" ht="16.5"/>
    <row r="328" ht="16.5"/>
    <row r="329" ht="16.5"/>
    <row r="330" ht="16.5"/>
    <row r="331" ht="16.5"/>
    <row r="332" ht="16.5"/>
    <row r="333" ht="16.5"/>
    <row r="334" ht="16.5"/>
    <row r="335" ht="16.5"/>
    <row r="336" ht="16.5"/>
    <row r="337" ht="16.5"/>
    <row r="338" ht="16.5"/>
    <row r="339" ht="16.5"/>
    <row r="340" ht="16.5"/>
    <row r="341" ht="16.5"/>
    <row r="342" ht="16.5"/>
    <row r="343" ht="16.5"/>
    <row r="344" ht="16.5"/>
    <row r="345" ht="16.5"/>
    <row r="346" ht="16.5"/>
    <row r="347" ht="16.5"/>
    <row r="348" ht="16.5"/>
    <row r="349" ht="16.5"/>
    <row r="350" ht="16.5"/>
    <row r="351" ht="16.5"/>
    <row r="352" ht="16.5"/>
    <row r="353" ht="16.5"/>
    <row r="354" ht="16.5"/>
    <row r="355" ht="16.5"/>
    <row r="356" ht="16.5"/>
    <row r="357" ht="16.5"/>
    <row r="358" ht="16.5"/>
    <row r="359" ht="16.5"/>
    <row r="360" ht="16.5"/>
    <row r="361" ht="16.5"/>
    <row r="362" ht="16.5"/>
    <row r="363" ht="16.5"/>
    <row r="364" ht="16.5"/>
    <row r="365" ht="16.5"/>
    <row r="366" ht="16.5"/>
    <row r="367" ht="16.5"/>
    <row r="368" ht="16.5"/>
    <row r="369" ht="16.5"/>
    <row r="370" ht="16.5"/>
    <row r="371" ht="16.5"/>
    <row r="372" ht="16.5"/>
    <row r="373" ht="16.5"/>
    <row r="374" ht="16.5"/>
    <row r="375" ht="16.5"/>
    <row r="376" ht="16.5"/>
    <row r="377" ht="16.5"/>
    <row r="378" ht="16.5"/>
    <row r="379" ht="16.5"/>
    <row r="380" ht="16.5"/>
    <row r="381" ht="16.5"/>
    <row r="382" ht="16.5"/>
    <row r="383" ht="16.5"/>
    <row r="384" ht="16.5"/>
    <row r="385" ht="16.5"/>
    <row r="386" ht="16.5"/>
    <row r="387" ht="16.5"/>
    <row r="388" ht="16.5"/>
    <row r="389" ht="16.5"/>
    <row r="390" ht="16.5"/>
    <row r="391" ht="16.5"/>
    <row r="392" ht="16.5"/>
    <row r="393" ht="16.5"/>
    <row r="394" ht="16.5"/>
    <row r="395" ht="16.5"/>
    <row r="396" ht="16.5"/>
    <row r="397" ht="16.5"/>
    <row r="398" ht="16.5"/>
    <row r="399" ht="16.5"/>
    <row r="400" ht="16.5"/>
    <row r="401" ht="16.5"/>
    <row r="402" ht="16.5"/>
    <row r="403" ht="16.5"/>
    <row r="404" ht="16.5"/>
    <row r="405" ht="16.5"/>
    <row r="406" ht="16.5"/>
    <row r="407" ht="16.5"/>
    <row r="408" ht="16.5"/>
    <row r="409" ht="16.5"/>
    <row r="410" ht="16.5"/>
    <row r="411" ht="16.5"/>
    <row r="412" ht="16.5"/>
    <row r="413" ht="16.5"/>
    <row r="414" ht="16.5"/>
    <row r="415" ht="16.5"/>
    <row r="416" ht="16.5"/>
    <row r="417" ht="16.5"/>
    <row r="418" ht="16.5"/>
    <row r="419" ht="16.5"/>
    <row r="420" ht="16.5"/>
    <row r="421" ht="16.5"/>
    <row r="422" ht="16.5"/>
    <row r="423" ht="16.5"/>
    <row r="424" ht="16.5"/>
    <row r="425" ht="16.5"/>
    <row r="426" ht="16.5"/>
    <row r="427" ht="16.5"/>
    <row r="428" ht="16.5"/>
    <row r="429" ht="16.5"/>
    <row r="430" ht="16.5"/>
    <row r="431" ht="16.5"/>
    <row r="432" ht="16.5"/>
    <row r="433" ht="16.5"/>
    <row r="434" ht="16.5"/>
    <row r="435" ht="16.5"/>
    <row r="436" ht="16.5"/>
    <row r="437" ht="16.5"/>
    <row r="438" ht="16.5"/>
    <row r="439" ht="16.5"/>
    <row r="440" ht="16.5"/>
    <row r="441" ht="16.5"/>
    <row r="442" ht="16.5"/>
    <row r="443" ht="16.5"/>
    <row r="444" ht="16.5"/>
    <row r="445" ht="16.5"/>
    <row r="446" ht="16.5"/>
    <row r="447" ht="16.5"/>
    <row r="448" ht="16.5"/>
    <row r="449" ht="16.5"/>
    <row r="450" ht="16.5"/>
    <row r="451" ht="16.5"/>
    <row r="452" ht="16.5"/>
    <row r="453" ht="16.5"/>
    <row r="454" ht="16.5"/>
    <row r="455" ht="16.5"/>
    <row r="456" ht="16.5"/>
    <row r="457" ht="16.5"/>
    <row r="458" ht="16.5"/>
    <row r="459" ht="16.5"/>
    <row r="460" ht="16.5"/>
    <row r="461" ht="16.5"/>
    <row r="462" ht="16.5"/>
    <row r="463" ht="16.5"/>
    <row r="464" ht="16.5"/>
    <row r="465" ht="16.5"/>
    <row r="466" ht="16.5"/>
    <row r="467" ht="16.5"/>
    <row r="468" ht="16.5"/>
    <row r="469" ht="16.5"/>
    <row r="470" ht="16.5"/>
    <row r="471" ht="16.5"/>
    <row r="472" ht="16.5"/>
    <row r="473" ht="16.5"/>
    <row r="474" ht="16.5"/>
    <row r="475" ht="16.5"/>
    <row r="476" ht="16.5"/>
    <row r="477" ht="16.5"/>
    <row r="478" ht="16.5"/>
    <row r="479" ht="16.5"/>
    <row r="480" ht="16.5"/>
    <row r="481" ht="16.5"/>
    <row r="482" ht="16.5"/>
    <row r="483" ht="16.5"/>
    <row r="484" ht="16.5"/>
    <row r="485" ht="16.5"/>
    <row r="486" ht="16.5"/>
    <row r="487" ht="16.5"/>
    <row r="488" ht="16.5"/>
    <row r="489" ht="16.5"/>
    <row r="490" ht="16.5"/>
    <row r="491" ht="16.5"/>
    <row r="492" ht="16.5"/>
    <row r="493" ht="16.5"/>
    <row r="494" ht="16.5"/>
    <row r="495" ht="16.5"/>
    <row r="496" ht="16.5"/>
    <row r="497" ht="16.5"/>
    <row r="498" ht="16.5"/>
    <row r="499" ht="16.5"/>
    <row r="500" ht="16.5"/>
    <row r="501" ht="16.5"/>
    <row r="502" ht="16.5"/>
    <row r="503" ht="16.5"/>
    <row r="504" ht="16.5"/>
    <row r="505" ht="16.5"/>
    <row r="506" ht="16.5"/>
    <row r="507" ht="16.5"/>
    <row r="508" ht="16.5"/>
    <row r="509" ht="16.5"/>
    <row r="510" ht="16.5"/>
    <row r="511" ht="16.5"/>
    <row r="512" ht="16.5"/>
    <row r="513" ht="16.5"/>
    <row r="514" ht="16.5"/>
    <row r="515" ht="16.5"/>
    <row r="516" ht="16.5"/>
    <row r="517" ht="16.5"/>
    <row r="518" ht="16.5"/>
    <row r="519" ht="16.5"/>
    <row r="520" ht="16.5"/>
    <row r="521" ht="16.5"/>
    <row r="522" ht="16.5"/>
    <row r="523" ht="16.5"/>
    <row r="524" ht="16.5"/>
    <row r="525" ht="16.5"/>
    <row r="526" ht="16.5"/>
    <row r="527" ht="16.5"/>
    <row r="528" ht="16.5"/>
    <row r="529" ht="16.5"/>
    <row r="530" ht="16.5"/>
    <row r="531" ht="16.5"/>
    <row r="532" ht="16.5"/>
    <row r="533" ht="16.5"/>
    <row r="534" ht="16.5"/>
    <row r="535" ht="16.5"/>
    <row r="536" ht="16.5"/>
    <row r="537" ht="16.5"/>
    <row r="538" ht="16.5"/>
    <row r="539" ht="16.5"/>
    <row r="540" ht="16.5"/>
    <row r="541" ht="16.5"/>
    <row r="542" ht="16.5"/>
    <row r="543" ht="16.5"/>
    <row r="544" ht="16.5"/>
    <row r="545" ht="16.5"/>
    <row r="546" ht="16.5"/>
    <row r="547" ht="16.5"/>
    <row r="548" ht="16.5"/>
    <row r="549" ht="16.5"/>
    <row r="550" ht="16.5"/>
    <row r="551" ht="16.5"/>
    <row r="552" ht="16.5"/>
    <row r="553" ht="16.5"/>
    <row r="554" ht="16.5"/>
    <row r="555" ht="16.5"/>
    <row r="556" ht="16.5"/>
    <row r="557" ht="16.5"/>
    <row r="558" ht="16.5"/>
    <row r="559" ht="16.5"/>
    <row r="560" ht="16.5"/>
    <row r="561" ht="16.5"/>
    <row r="562" ht="16.5"/>
    <row r="563" ht="16.5"/>
    <row r="564" ht="16.5"/>
    <row r="565" ht="16.5"/>
    <row r="566" ht="16.5"/>
    <row r="567" ht="16.5"/>
    <row r="568" ht="16.5"/>
    <row r="569" ht="16.5"/>
    <row r="570" ht="16.5"/>
    <row r="571" ht="16.5"/>
    <row r="572" ht="16.5"/>
    <row r="573" ht="16.5"/>
    <row r="574" ht="16.5"/>
    <row r="575" ht="16.5"/>
    <row r="576" ht="16.5"/>
    <row r="577" ht="16.5"/>
    <row r="578" ht="16.5"/>
    <row r="579" ht="16.5"/>
    <row r="580" ht="16.5"/>
    <row r="581" ht="16.5"/>
    <row r="582" ht="16.5"/>
    <row r="583" ht="16.5"/>
    <row r="584" ht="16.5"/>
    <row r="585" ht="16.5"/>
    <row r="586" ht="16.5"/>
    <row r="587" ht="16.5"/>
    <row r="588" ht="16.5"/>
    <row r="589" ht="16.5"/>
    <row r="590" ht="16.5"/>
    <row r="591" ht="16.5"/>
    <row r="592" ht="16.5"/>
    <row r="593" ht="16.5"/>
    <row r="594" ht="16.5"/>
    <row r="595" ht="16.5"/>
    <row r="596" ht="16.5"/>
    <row r="597" ht="16.5"/>
    <row r="598" ht="16.5"/>
    <row r="599" ht="16.5"/>
    <row r="600" ht="16.5"/>
    <row r="601" ht="16.5"/>
    <row r="602" ht="16.5"/>
    <row r="603" ht="16.5"/>
    <row r="604" ht="16.5"/>
    <row r="605" ht="16.5"/>
    <row r="606" ht="16.5"/>
    <row r="607" ht="16.5"/>
    <row r="608" ht="16.5"/>
    <row r="609" ht="16.5"/>
    <row r="610" ht="16.5"/>
    <row r="611" ht="16.5"/>
    <row r="612" ht="16.5"/>
    <row r="613" ht="16.5"/>
    <row r="614" ht="16.5"/>
    <row r="615" ht="16.5"/>
    <row r="616" ht="16.5"/>
    <row r="617" ht="16.5"/>
    <row r="618" ht="16.5"/>
    <row r="619" ht="16.5"/>
    <row r="620" ht="16.5"/>
    <row r="621" ht="16.5"/>
    <row r="622" ht="16.5"/>
    <row r="623" ht="16.5"/>
    <row r="624" ht="16.5"/>
    <row r="625" ht="16.5"/>
    <row r="626" ht="16.5"/>
    <row r="627" ht="16.5"/>
    <row r="628" ht="16.5"/>
    <row r="629" ht="16.5"/>
    <row r="630" ht="16.5"/>
    <row r="631" ht="16.5"/>
    <row r="632" ht="16.5"/>
    <row r="633" ht="16.5"/>
    <row r="634" ht="16.5"/>
    <row r="635" ht="16.5"/>
    <row r="636" ht="16.5"/>
    <row r="637" ht="16.5"/>
    <row r="638" ht="16.5"/>
    <row r="639" ht="16.5"/>
    <row r="640" ht="16.5"/>
    <row r="641" ht="16.5"/>
    <row r="642" ht="16.5"/>
    <row r="643" ht="16.5"/>
    <row r="644" ht="16.5"/>
    <row r="645" ht="16.5"/>
    <row r="646" ht="16.5"/>
    <row r="647" ht="16.5"/>
    <row r="648" ht="16.5"/>
    <row r="649" ht="16.5"/>
    <row r="650" ht="16.5"/>
    <row r="651" ht="16.5"/>
    <row r="652" ht="16.5"/>
    <row r="653" ht="16.5"/>
    <row r="654" ht="16.5"/>
    <row r="655" ht="16.5"/>
    <row r="656" ht="16.5"/>
    <row r="657" ht="16.5"/>
    <row r="658" ht="16.5"/>
    <row r="659" ht="16.5"/>
    <row r="660" ht="16.5"/>
    <row r="661" ht="16.5"/>
    <row r="662" ht="16.5"/>
    <row r="663" ht="16.5"/>
    <row r="664" ht="16.5"/>
    <row r="665" ht="16.5"/>
    <row r="666" ht="16.5"/>
    <row r="667" ht="16.5"/>
    <row r="668" ht="16.5"/>
    <row r="669" ht="16.5"/>
    <row r="670" ht="16.5"/>
    <row r="671" ht="16.5"/>
    <row r="672" ht="16.5"/>
    <row r="673" ht="16.5"/>
    <row r="674" ht="16.5"/>
    <row r="675" ht="16.5"/>
    <row r="676" ht="16.5"/>
    <row r="677" ht="16.5"/>
    <row r="678" ht="16.5"/>
    <row r="679" ht="16.5"/>
    <row r="680" ht="16.5"/>
    <row r="681" ht="16.5"/>
    <row r="682" ht="16.5"/>
    <row r="683" ht="16.5"/>
    <row r="684" ht="16.5"/>
    <row r="685" ht="16.5"/>
    <row r="686" ht="16.5"/>
    <row r="687" ht="16.5"/>
    <row r="688" ht="16.5"/>
    <row r="689" ht="16.5"/>
    <row r="690" ht="16.5"/>
    <row r="691" ht="16.5"/>
    <row r="692" ht="16.5"/>
    <row r="693" ht="16.5"/>
    <row r="694" ht="16.5"/>
    <row r="695" ht="16.5"/>
    <row r="696" ht="16.5"/>
    <row r="697" ht="16.5"/>
    <row r="698" ht="16.5"/>
    <row r="699" ht="16.5"/>
    <row r="700" ht="16.5"/>
    <row r="701" ht="16.5"/>
    <row r="702" ht="16.5"/>
    <row r="703" ht="16.5"/>
    <row r="704" ht="16.5"/>
    <row r="705" ht="16.5"/>
    <row r="706" ht="16.5"/>
    <row r="707" ht="16.5"/>
    <row r="708" ht="16.5"/>
    <row r="709" ht="16.5"/>
    <row r="710" ht="16.5"/>
    <row r="711" ht="16.5"/>
    <row r="712" ht="16.5"/>
    <row r="713" ht="16.5"/>
    <row r="714" ht="16.5"/>
    <row r="715" ht="16.5"/>
    <row r="716" ht="16.5"/>
    <row r="717" ht="16.5"/>
    <row r="718" ht="16.5"/>
    <row r="719" ht="16.5"/>
    <row r="720" ht="16.5"/>
    <row r="721" ht="16.5"/>
    <row r="722" ht="16.5"/>
    <row r="723" ht="16.5"/>
    <row r="724" ht="16.5"/>
    <row r="725" ht="16.5"/>
    <row r="726" ht="16.5"/>
    <row r="727" ht="16.5"/>
    <row r="728" ht="16.5"/>
    <row r="729" ht="16.5"/>
    <row r="730" ht="16.5"/>
    <row r="731" ht="16.5"/>
    <row r="732" ht="16.5"/>
    <row r="733" ht="16.5"/>
    <row r="734" ht="16.5"/>
    <row r="735" ht="16.5"/>
    <row r="736" ht="16.5"/>
    <row r="737" ht="16.5"/>
    <row r="738" ht="16.5"/>
    <row r="739" ht="16.5"/>
    <row r="740" ht="16.5"/>
    <row r="741" ht="16.5"/>
    <row r="742" ht="16.5"/>
    <row r="743" ht="16.5"/>
    <row r="744" ht="16.5"/>
    <row r="745" ht="16.5"/>
    <row r="746" ht="16.5"/>
    <row r="747" ht="16.5"/>
    <row r="748" ht="16.5"/>
    <row r="749" ht="16.5"/>
    <row r="750" ht="16.5"/>
    <row r="751" ht="16.5"/>
    <row r="752" ht="16.5"/>
    <row r="753" ht="16.5"/>
    <row r="754" ht="16.5"/>
    <row r="755" ht="16.5"/>
    <row r="756" ht="16.5"/>
    <row r="757" ht="16.5"/>
    <row r="758" ht="16.5"/>
    <row r="759" ht="16.5"/>
    <row r="760" ht="16.5"/>
    <row r="761" ht="16.5"/>
    <row r="762" ht="16.5"/>
    <row r="763" ht="16.5"/>
    <row r="764" ht="16.5"/>
    <row r="765" ht="16.5"/>
    <row r="766" ht="16.5"/>
    <row r="767" ht="16.5"/>
    <row r="768" ht="16.5"/>
    <row r="769" ht="16.5"/>
    <row r="770" ht="16.5"/>
    <row r="771" ht="16.5"/>
    <row r="772" ht="16.5"/>
    <row r="773" ht="16.5"/>
    <row r="774" ht="16.5"/>
    <row r="775" ht="16.5"/>
    <row r="776" ht="16.5"/>
    <row r="777" ht="16.5"/>
    <row r="778" ht="16.5"/>
    <row r="779" ht="16.5"/>
    <row r="780" ht="16.5"/>
    <row r="781" ht="16.5"/>
    <row r="782" ht="16.5"/>
    <row r="783" ht="16.5"/>
    <row r="784" ht="16.5"/>
    <row r="785" ht="16.5"/>
    <row r="786" ht="16.5"/>
    <row r="787" ht="16.5"/>
    <row r="788" ht="16.5"/>
    <row r="789" ht="16.5"/>
    <row r="790" ht="16.5"/>
    <row r="791" ht="16.5"/>
    <row r="792" ht="16.5"/>
    <row r="793" ht="16.5"/>
    <row r="794" ht="16.5"/>
    <row r="795" ht="16.5"/>
    <row r="796" ht="16.5"/>
    <row r="797" ht="16.5"/>
    <row r="798" ht="16.5"/>
    <row r="799" ht="16.5"/>
    <row r="800" ht="16.5"/>
    <row r="801" ht="16.5"/>
    <row r="802" ht="16.5"/>
    <row r="803" ht="16.5"/>
    <row r="804" ht="16.5"/>
    <row r="805" ht="16.5"/>
    <row r="806" ht="16.5"/>
    <row r="807" ht="16.5"/>
    <row r="808" ht="16.5"/>
    <row r="809" ht="16.5"/>
    <row r="810" ht="16.5"/>
    <row r="811" ht="16.5"/>
    <row r="812" ht="16.5"/>
    <row r="813" ht="16.5"/>
    <row r="814" ht="16.5"/>
    <row r="815" ht="16.5"/>
    <row r="816" ht="16.5"/>
    <row r="817" ht="16.5"/>
    <row r="818" ht="16.5"/>
    <row r="819" ht="16.5"/>
    <row r="820" ht="16.5"/>
    <row r="821" ht="16.5"/>
    <row r="822" ht="16.5"/>
    <row r="823" ht="16.5"/>
    <row r="824" ht="16.5"/>
    <row r="825" ht="16.5"/>
    <row r="826" ht="16.5"/>
    <row r="827" ht="16.5"/>
    <row r="828" ht="16.5"/>
    <row r="829" ht="16.5"/>
    <row r="830" ht="16.5"/>
    <row r="831" ht="16.5"/>
    <row r="832" ht="16.5"/>
    <row r="833" ht="16.5"/>
    <row r="834" ht="16.5"/>
    <row r="835" ht="16.5"/>
    <row r="836" ht="16.5"/>
    <row r="837" ht="16.5"/>
    <row r="838" ht="16.5"/>
    <row r="839" ht="16.5"/>
    <row r="840" ht="16.5"/>
    <row r="841" ht="16.5"/>
    <row r="842" ht="16.5"/>
    <row r="843" ht="16.5"/>
    <row r="844" ht="16.5"/>
    <row r="845" ht="16.5"/>
    <row r="846" ht="16.5"/>
    <row r="847" ht="16.5"/>
    <row r="848" ht="16.5"/>
    <row r="849" ht="16.5"/>
    <row r="850" ht="16.5"/>
    <row r="851" ht="16.5"/>
    <row r="852" ht="16.5"/>
    <row r="853" ht="16.5"/>
    <row r="854" ht="16.5"/>
    <row r="855" ht="16.5"/>
    <row r="856" ht="16.5"/>
    <row r="857" ht="16.5"/>
    <row r="858" ht="16.5"/>
    <row r="859" ht="16.5"/>
    <row r="860" ht="16.5"/>
    <row r="861" ht="16.5"/>
    <row r="862" ht="16.5"/>
    <row r="863" ht="16.5"/>
    <row r="864" ht="16.5"/>
    <row r="865" ht="16.5"/>
    <row r="866" ht="16.5"/>
    <row r="867" ht="16.5"/>
    <row r="868" ht="16.5"/>
    <row r="869" ht="16.5"/>
    <row r="870" ht="16.5"/>
    <row r="871" ht="16.5"/>
    <row r="872" ht="16.5"/>
    <row r="873" ht="16.5"/>
    <row r="874" ht="16.5"/>
    <row r="875" ht="16.5"/>
    <row r="876" ht="16.5"/>
    <row r="877" ht="16.5"/>
    <row r="878" ht="16.5"/>
    <row r="879" ht="16.5"/>
    <row r="880" ht="16.5"/>
    <row r="881" ht="16.5"/>
    <row r="882" ht="16.5"/>
    <row r="883" ht="16.5"/>
    <row r="884" ht="16.5"/>
    <row r="885" ht="16.5"/>
    <row r="886" ht="16.5"/>
    <row r="887" ht="16.5"/>
    <row r="888" ht="16.5"/>
    <row r="889" ht="16.5"/>
    <row r="890" ht="16.5"/>
    <row r="891" ht="16.5"/>
    <row r="892" ht="16.5"/>
    <row r="893" ht="16.5"/>
    <row r="894" ht="16.5"/>
    <row r="895" ht="16.5"/>
    <row r="896" ht="16.5"/>
    <row r="897" ht="16.5"/>
    <row r="898" ht="16.5"/>
    <row r="899" ht="16.5"/>
    <row r="900" ht="16.5"/>
    <row r="901" ht="16.5"/>
    <row r="902" ht="16.5"/>
    <row r="903" ht="16.5"/>
    <row r="904" ht="16.5"/>
    <row r="905" ht="16.5"/>
    <row r="906" ht="16.5"/>
    <row r="907" ht="16.5"/>
    <row r="908" ht="16.5"/>
    <row r="909" ht="16.5"/>
    <row r="910" ht="16.5"/>
    <row r="911" ht="16.5"/>
    <row r="912" ht="16.5"/>
    <row r="913" ht="16.5"/>
    <row r="914" ht="16.5"/>
    <row r="915" ht="16.5"/>
    <row r="916" ht="16.5"/>
    <row r="917" ht="16.5"/>
    <row r="918" ht="16.5"/>
    <row r="919" ht="16.5"/>
    <row r="920" ht="16.5"/>
    <row r="921" ht="16.5"/>
    <row r="922" ht="16.5"/>
    <row r="923" ht="16.5"/>
    <row r="924" ht="16.5"/>
    <row r="925" ht="16.5"/>
    <row r="926" ht="16.5"/>
    <row r="927" ht="16.5"/>
    <row r="928" ht="16.5"/>
    <row r="929" ht="16.5"/>
    <row r="930" ht="16.5"/>
    <row r="931" ht="16.5"/>
    <row r="932" ht="16.5"/>
    <row r="933" ht="16.5"/>
    <row r="934" ht="16.5"/>
    <row r="935" ht="16.5"/>
    <row r="936" ht="16.5"/>
    <row r="937" ht="16.5"/>
    <row r="938" ht="16.5"/>
    <row r="939" ht="16.5"/>
    <row r="940" ht="16.5"/>
    <row r="941" ht="16.5"/>
    <row r="942" ht="16.5"/>
    <row r="943" ht="16.5"/>
    <row r="944" ht="16.5"/>
    <row r="945" ht="16.5"/>
    <row r="946" ht="16.5"/>
    <row r="947" ht="16.5"/>
    <row r="948" ht="16.5"/>
    <row r="949" ht="16.5"/>
    <row r="950" ht="16.5"/>
    <row r="951" ht="16.5"/>
    <row r="952" ht="16.5"/>
    <row r="953" ht="16.5"/>
    <row r="954" ht="16.5"/>
    <row r="955" ht="16.5"/>
    <row r="956" ht="16.5"/>
    <row r="957" ht="16.5"/>
    <row r="958" ht="16.5"/>
    <row r="959" ht="16.5"/>
    <row r="960" ht="16.5"/>
    <row r="961" ht="16.5"/>
    <row r="962" ht="16.5"/>
    <row r="963" ht="16.5"/>
    <row r="964" ht="16.5"/>
    <row r="965" ht="16.5"/>
    <row r="966" ht="16.5"/>
    <row r="967" ht="16.5"/>
    <row r="968" ht="16.5"/>
    <row r="969" ht="16.5"/>
    <row r="970" ht="16.5"/>
    <row r="971" ht="16.5"/>
    <row r="972" ht="16.5"/>
    <row r="973" ht="16.5"/>
    <row r="974" ht="16.5"/>
    <row r="975" ht="16.5"/>
    <row r="976" ht="16.5"/>
    <row r="977" ht="16.5"/>
    <row r="978" ht="16.5"/>
    <row r="979" ht="16.5"/>
    <row r="980" ht="16.5"/>
    <row r="981" ht="16.5"/>
    <row r="982" ht="16.5"/>
    <row r="983" ht="16.5"/>
    <row r="984" ht="16.5"/>
    <row r="985" ht="16.5"/>
    <row r="986" ht="16.5"/>
  </sheetData>
  <dataValidations count="3">
    <dataValidation type="list" allowBlank="1" showInputMessage="1" showErrorMessage="1" prompt=" - " sqref="J1:J21" xr:uid="{00000000-0002-0000-05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1:I21" xr:uid="{00000000-0002-0000-0500-000001000000}">
      <formula1>"พ.ร.บ. งบประมาณรายจ่าย,อื่น ๆ"</formula1>
    </dataValidation>
    <dataValidation type="list" allowBlank="1" showInputMessage="1" showErrorMessage="1" prompt=" - " sqref="K1:K21" xr:uid="{00000000-0002-0000-05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</sheetPr>
  <dimension ref="A1:BE275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outlineLevelCol="1"/>
  <cols>
    <col min="1" max="5" width="5" hidden="1" customWidth="1" outlineLevel="1"/>
    <col min="6" max="6" width="4.7109375" customWidth="1" collapsed="1"/>
    <col min="7" max="7" width="4.7109375" customWidth="1"/>
    <col min="8" max="10" width="5.140625" customWidth="1"/>
    <col min="11" max="11" width="51.42578125" customWidth="1"/>
    <col min="12" max="12" width="27.42578125" customWidth="1"/>
    <col min="13" max="13" width="27.42578125" hidden="1" customWidth="1"/>
    <col min="14" max="14" width="15" hidden="1" customWidth="1"/>
    <col min="15" max="15" width="27.42578125" hidden="1" customWidth="1"/>
    <col min="16" max="16" width="10.42578125" customWidth="1"/>
    <col min="17" max="17" width="8.5703125" customWidth="1"/>
    <col min="18" max="19" width="17" customWidth="1"/>
    <col min="20" max="20" width="12" customWidth="1" outlineLevel="1"/>
    <col min="21" max="23" width="8.7109375" customWidth="1"/>
    <col min="24" max="24" width="12" customWidth="1"/>
    <col min="25" max="26" width="8.7109375" customWidth="1"/>
    <col min="27" max="27" width="14.7109375" customWidth="1"/>
    <col min="28" max="29" width="8.7109375" customWidth="1"/>
    <col min="30" max="30" width="12.42578125" customWidth="1"/>
    <col min="31" max="32" width="8.7109375" customWidth="1"/>
    <col min="33" max="33" width="16.42578125" customWidth="1"/>
    <col min="34" max="35" width="8.7109375" customWidth="1"/>
    <col min="36" max="36" width="13.85546875" customWidth="1"/>
    <col min="37" max="56" width="8.7109375" customWidth="1"/>
    <col min="57" max="57" width="28.42578125" customWidth="1"/>
  </cols>
  <sheetData>
    <row r="1" spans="1:57" ht="72.75" customHeight="1">
      <c r="A1" s="1"/>
      <c r="B1" s="1"/>
      <c r="C1" s="1"/>
      <c r="D1" s="1"/>
      <c r="E1" s="1"/>
      <c r="F1" s="327" t="s">
        <v>97</v>
      </c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</row>
    <row r="2" spans="1:57" ht="18">
      <c r="A2" s="1"/>
      <c r="B2" s="1"/>
      <c r="C2" s="1"/>
      <c r="D2" s="1"/>
      <c r="E2" s="1"/>
      <c r="F2" s="330" t="s">
        <v>66</v>
      </c>
      <c r="G2" s="318"/>
      <c r="H2" s="318"/>
      <c r="I2" s="318"/>
      <c r="J2" s="318"/>
      <c r="K2" s="319"/>
      <c r="L2" s="340" t="s">
        <v>0</v>
      </c>
      <c r="M2" s="2"/>
      <c r="N2" s="2"/>
      <c r="O2" s="3"/>
      <c r="P2" s="331" t="s">
        <v>1</v>
      </c>
      <c r="Q2" s="332" t="s">
        <v>2</v>
      </c>
      <c r="R2" s="331" t="s">
        <v>67</v>
      </c>
      <c r="S2" s="333" t="s">
        <v>98</v>
      </c>
      <c r="T2" s="329" t="s">
        <v>99</v>
      </c>
      <c r="U2" s="328" t="s">
        <v>100</v>
      </c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25"/>
      <c r="BC2" s="4"/>
      <c r="BD2" s="4"/>
      <c r="BE2" s="329" t="s">
        <v>68</v>
      </c>
    </row>
    <row r="3" spans="1:57" ht="18">
      <c r="A3" s="1"/>
      <c r="B3" s="1"/>
      <c r="C3" s="1"/>
      <c r="D3" s="1"/>
      <c r="E3" s="1"/>
      <c r="F3" s="320"/>
      <c r="G3" s="321"/>
      <c r="H3" s="321"/>
      <c r="I3" s="321"/>
      <c r="J3" s="321"/>
      <c r="K3" s="314"/>
      <c r="L3" s="312"/>
      <c r="M3" s="5"/>
      <c r="N3" s="5"/>
      <c r="O3" s="6"/>
      <c r="P3" s="312"/>
      <c r="Q3" s="312"/>
      <c r="R3" s="312"/>
      <c r="S3" s="334"/>
      <c r="T3" s="313"/>
      <c r="U3" s="326" t="s">
        <v>101</v>
      </c>
      <c r="V3" s="316"/>
      <c r="W3" s="317"/>
      <c r="X3" s="326" t="s">
        <v>102</v>
      </c>
      <c r="Y3" s="316"/>
      <c r="Z3" s="317"/>
      <c r="AA3" s="326" t="s">
        <v>103</v>
      </c>
      <c r="AB3" s="316"/>
      <c r="AC3" s="317"/>
      <c r="AD3" s="326" t="s">
        <v>104</v>
      </c>
      <c r="AE3" s="316"/>
      <c r="AF3" s="317"/>
      <c r="AG3" s="326" t="s">
        <v>105</v>
      </c>
      <c r="AH3" s="316"/>
      <c r="AI3" s="317"/>
      <c r="AJ3" s="326" t="s">
        <v>106</v>
      </c>
      <c r="AK3" s="316"/>
      <c r="AL3" s="317"/>
      <c r="AM3" s="326" t="s">
        <v>107</v>
      </c>
      <c r="AN3" s="316"/>
      <c r="AO3" s="317"/>
      <c r="AP3" s="326" t="s">
        <v>108</v>
      </c>
      <c r="AQ3" s="316"/>
      <c r="AR3" s="317"/>
      <c r="AS3" s="326" t="s">
        <v>109</v>
      </c>
      <c r="AT3" s="316"/>
      <c r="AU3" s="317"/>
      <c r="AV3" s="326" t="s">
        <v>110</v>
      </c>
      <c r="AW3" s="316"/>
      <c r="AX3" s="317"/>
      <c r="AY3" s="326" t="s">
        <v>111</v>
      </c>
      <c r="AZ3" s="316"/>
      <c r="BA3" s="317"/>
      <c r="BB3" s="326" t="s">
        <v>112</v>
      </c>
      <c r="BC3" s="316"/>
      <c r="BD3" s="317"/>
      <c r="BE3" s="312"/>
    </row>
    <row r="4" spans="1:57" ht="36">
      <c r="A4" s="1"/>
      <c r="B4" s="1" t="s">
        <v>5</v>
      </c>
      <c r="C4" s="1" t="s">
        <v>113</v>
      </c>
      <c r="D4" s="1" t="s">
        <v>114</v>
      </c>
      <c r="E4" s="1" t="s">
        <v>115</v>
      </c>
      <c r="F4" s="322"/>
      <c r="G4" s="323"/>
      <c r="H4" s="323"/>
      <c r="I4" s="323"/>
      <c r="J4" s="323"/>
      <c r="K4" s="324"/>
      <c r="L4" s="313"/>
      <c r="M4" s="5"/>
      <c r="N4" s="5"/>
      <c r="O4" s="6"/>
      <c r="P4" s="315"/>
      <c r="Q4" s="315"/>
      <c r="R4" s="315"/>
      <c r="S4" s="335"/>
      <c r="T4" s="7"/>
      <c r="U4" s="8" t="s">
        <v>116</v>
      </c>
      <c r="V4" s="8" t="s">
        <v>117</v>
      </c>
      <c r="W4" s="8" t="s">
        <v>118</v>
      </c>
      <c r="X4" s="8" t="s">
        <v>116</v>
      </c>
      <c r="Y4" s="8" t="s">
        <v>117</v>
      </c>
      <c r="Z4" s="8" t="s">
        <v>118</v>
      </c>
      <c r="AA4" s="8" t="s">
        <v>116</v>
      </c>
      <c r="AB4" s="8" t="s">
        <v>117</v>
      </c>
      <c r="AC4" s="8" t="s">
        <v>118</v>
      </c>
      <c r="AD4" s="8" t="s">
        <v>116</v>
      </c>
      <c r="AE4" s="8" t="s">
        <v>117</v>
      </c>
      <c r="AF4" s="8" t="s">
        <v>118</v>
      </c>
      <c r="AG4" s="8" t="s">
        <v>116</v>
      </c>
      <c r="AH4" s="8" t="s">
        <v>117</v>
      </c>
      <c r="AI4" s="8" t="s">
        <v>118</v>
      </c>
      <c r="AJ4" s="8" t="s">
        <v>116</v>
      </c>
      <c r="AK4" s="8" t="s">
        <v>117</v>
      </c>
      <c r="AL4" s="8" t="s">
        <v>118</v>
      </c>
      <c r="AM4" s="8" t="s">
        <v>116</v>
      </c>
      <c r="AN4" s="8" t="s">
        <v>117</v>
      </c>
      <c r="AO4" s="8" t="s">
        <v>118</v>
      </c>
      <c r="AP4" s="8" t="s">
        <v>116</v>
      </c>
      <c r="AQ4" s="8" t="s">
        <v>117</v>
      </c>
      <c r="AR4" s="8" t="s">
        <v>118</v>
      </c>
      <c r="AS4" s="8" t="s">
        <v>116</v>
      </c>
      <c r="AT4" s="8" t="s">
        <v>117</v>
      </c>
      <c r="AU4" s="8" t="s">
        <v>118</v>
      </c>
      <c r="AV4" s="8" t="s">
        <v>116</v>
      </c>
      <c r="AW4" s="8" t="s">
        <v>117</v>
      </c>
      <c r="AX4" s="8" t="s">
        <v>118</v>
      </c>
      <c r="AY4" s="8" t="s">
        <v>116</v>
      </c>
      <c r="AZ4" s="8" t="s">
        <v>117</v>
      </c>
      <c r="BA4" s="8" t="s">
        <v>118</v>
      </c>
      <c r="BB4" s="8" t="s">
        <v>116</v>
      </c>
      <c r="BC4" s="8" t="s">
        <v>117</v>
      </c>
      <c r="BD4" s="8" t="s">
        <v>118</v>
      </c>
      <c r="BE4" s="315"/>
    </row>
    <row r="5" spans="1:57" ht="20.25">
      <c r="A5" s="1"/>
      <c r="B5" s="1"/>
      <c r="C5" s="1"/>
      <c r="D5" s="1"/>
      <c r="E5" s="1"/>
      <c r="F5" s="336" t="s">
        <v>119</v>
      </c>
      <c r="G5" s="337"/>
      <c r="H5" s="337"/>
      <c r="I5" s="337"/>
      <c r="J5" s="337"/>
      <c r="K5" s="338"/>
      <c r="L5" s="9"/>
      <c r="M5" s="10"/>
      <c r="N5" s="10"/>
      <c r="O5" s="11"/>
      <c r="P5" s="12"/>
      <c r="Q5" s="13"/>
      <c r="R5" s="14">
        <f t="shared" ref="R5:S5" si="0">R6+R265+R306+R316+R322+R373+R479+R582+R690+R809+R909+R1039+R1172+R1306+R1411+R1523+R1594+R1675+R1750+R1808+R1910+R1994+R2093+R2171+R2289+R2401+R2484+R2561</f>
        <v>1479677900</v>
      </c>
      <c r="S5" s="14">
        <f t="shared" si="0"/>
        <v>351466884.29000002</v>
      </c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20.25">
      <c r="A6" s="1" t="s">
        <v>120</v>
      </c>
      <c r="B6" s="1"/>
      <c r="C6" s="1"/>
      <c r="D6" s="1"/>
      <c r="E6" s="1"/>
      <c r="F6" s="15" t="s">
        <v>120</v>
      </c>
      <c r="G6" s="16"/>
      <c r="H6" s="16"/>
      <c r="I6" s="16"/>
      <c r="J6" s="16"/>
      <c r="K6" s="17"/>
      <c r="L6" s="18"/>
      <c r="M6" s="19"/>
      <c r="N6" s="19"/>
      <c r="O6" s="20"/>
      <c r="P6" s="21"/>
      <c r="Q6" s="22"/>
      <c r="R6" s="21">
        <f t="shared" ref="R6:S6" si="1">R7+R87</f>
        <v>52617900</v>
      </c>
      <c r="S6" s="21">
        <f t="shared" si="1"/>
        <v>11366090.049999999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</row>
    <row r="7" spans="1:57" ht="20.25">
      <c r="A7" s="1" t="s">
        <v>120</v>
      </c>
      <c r="B7" s="1" t="s">
        <v>121</v>
      </c>
      <c r="C7" s="1"/>
      <c r="D7" s="1"/>
      <c r="E7" s="1"/>
      <c r="F7" s="23"/>
      <c r="G7" s="24" t="s">
        <v>121</v>
      </c>
      <c r="H7" s="24"/>
      <c r="I7" s="24"/>
      <c r="J7" s="24"/>
      <c r="K7" s="24"/>
      <c r="L7" s="25"/>
      <c r="M7" s="26"/>
      <c r="N7" s="26"/>
      <c r="O7" s="26"/>
      <c r="P7" s="27"/>
      <c r="Q7" s="28"/>
      <c r="R7" s="27">
        <f t="shared" ref="R7:S7" si="2">R8</f>
        <v>28499000</v>
      </c>
      <c r="S7" s="27">
        <f t="shared" si="2"/>
        <v>5054207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57" ht="20.25">
      <c r="A8" s="1" t="s">
        <v>120</v>
      </c>
      <c r="B8" s="1" t="s">
        <v>121</v>
      </c>
      <c r="C8" s="1" t="s">
        <v>122</v>
      </c>
      <c r="D8" s="1"/>
      <c r="E8" s="1"/>
      <c r="F8" s="29"/>
      <c r="G8" s="30"/>
      <c r="H8" s="30" t="s">
        <v>122</v>
      </c>
      <c r="I8" s="30"/>
      <c r="J8" s="30"/>
      <c r="K8" s="30"/>
      <c r="L8" s="31"/>
      <c r="M8" s="32"/>
      <c r="N8" s="32"/>
      <c r="O8" s="32"/>
      <c r="P8" s="33"/>
      <c r="Q8" s="34"/>
      <c r="R8" s="33">
        <f t="shared" ref="R8:S8" si="3">R9+R66+R84</f>
        <v>28499000</v>
      </c>
      <c r="S8" s="33">
        <f t="shared" si="3"/>
        <v>5054207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ht="20.25">
      <c r="A9" s="1" t="s">
        <v>120</v>
      </c>
      <c r="B9" s="1" t="s">
        <v>121</v>
      </c>
      <c r="C9" s="1" t="s">
        <v>122</v>
      </c>
      <c r="D9" s="1" t="s">
        <v>123</v>
      </c>
      <c r="E9" s="1"/>
      <c r="F9" s="35"/>
      <c r="G9" s="36"/>
      <c r="H9" s="36"/>
      <c r="I9" s="36" t="s">
        <v>123</v>
      </c>
      <c r="J9" s="36"/>
      <c r="K9" s="36"/>
      <c r="L9" s="37"/>
      <c r="M9" s="38"/>
      <c r="N9" s="38"/>
      <c r="O9" s="38"/>
      <c r="P9" s="39"/>
      <c r="Q9" s="40"/>
      <c r="R9" s="39">
        <f t="shared" ref="R9:S9" si="4">R10+R24</f>
        <v>16851000</v>
      </c>
      <c r="S9" s="39">
        <f t="shared" si="4"/>
        <v>2840447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</row>
    <row r="10" spans="1:57" ht="20.25">
      <c r="A10" s="1" t="s">
        <v>120</v>
      </c>
      <c r="B10" s="1" t="s">
        <v>121</v>
      </c>
      <c r="C10" s="1" t="s">
        <v>122</v>
      </c>
      <c r="D10" s="1"/>
      <c r="E10" s="1" t="s">
        <v>124</v>
      </c>
      <c r="F10" s="41"/>
      <c r="G10" s="42"/>
      <c r="H10" s="42"/>
      <c r="I10" s="42"/>
      <c r="J10" s="42" t="s">
        <v>124</v>
      </c>
      <c r="K10" s="43"/>
      <c r="L10" s="44"/>
      <c r="M10" s="43"/>
      <c r="N10" s="43"/>
      <c r="O10" s="43"/>
      <c r="P10" s="45"/>
      <c r="Q10" s="46"/>
      <c r="R10" s="45">
        <f t="shared" ref="R10:S10" si="5">SUM(R11:R23)</f>
        <v>5032000</v>
      </c>
      <c r="S10" s="45">
        <f t="shared" si="5"/>
        <v>1487850</v>
      </c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</row>
    <row r="11" spans="1:57" ht="20.25">
      <c r="A11" s="1" t="s">
        <v>120</v>
      </c>
      <c r="B11" s="1" t="s">
        <v>121</v>
      </c>
      <c r="C11" s="1" t="s">
        <v>122</v>
      </c>
      <c r="D11" s="1" t="s">
        <v>123</v>
      </c>
      <c r="E11" s="1" t="s">
        <v>124</v>
      </c>
      <c r="F11" s="47"/>
      <c r="G11" s="48"/>
      <c r="H11" s="48"/>
      <c r="I11" s="48"/>
      <c r="J11" s="48"/>
      <c r="K11" s="49" t="s">
        <v>125</v>
      </c>
      <c r="L11" s="50" t="s">
        <v>126</v>
      </c>
      <c r="M11" s="51" t="s">
        <v>127</v>
      </c>
      <c r="N11" s="51">
        <v>3</v>
      </c>
      <c r="O11" s="52" t="e">
        <f t="shared" ref="O11:O23" si="6">M11-R11</f>
        <v>#VALUE!</v>
      </c>
      <c r="P11" s="53">
        <v>100000</v>
      </c>
      <c r="Q11" s="54" t="s">
        <v>128</v>
      </c>
      <c r="R11" s="53">
        <v>296000</v>
      </c>
      <c r="S11" s="53">
        <f t="shared" ref="S11:S23" si="7">U11+X11+AA11+AD11+AG11+AJ11+AM11+AP11+AS11+AV11+AY11+BB11</f>
        <v>36000</v>
      </c>
      <c r="T11" s="53"/>
      <c r="U11" s="53">
        <v>0</v>
      </c>
      <c r="V11" s="53" t="s">
        <v>129</v>
      </c>
      <c r="W11" s="55">
        <v>0.01</v>
      </c>
      <c r="X11" s="53">
        <v>0</v>
      </c>
      <c r="Y11" s="53" t="s">
        <v>130</v>
      </c>
      <c r="Z11" s="55">
        <v>0.04</v>
      </c>
      <c r="AA11" s="53">
        <v>0</v>
      </c>
      <c r="AB11" s="53" t="s">
        <v>131</v>
      </c>
      <c r="AC11" s="55">
        <v>0.05</v>
      </c>
      <c r="AD11" s="53">
        <v>0</v>
      </c>
      <c r="AE11" s="53" t="s">
        <v>131</v>
      </c>
      <c r="AF11" s="55">
        <v>0.1</v>
      </c>
      <c r="AG11" s="53">
        <v>36000</v>
      </c>
      <c r="AH11" s="53" t="s">
        <v>131</v>
      </c>
      <c r="AI11" s="55">
        <v>0.1</v>
      </c>
      <c r="AJ11" s="53"/>
      <c r="AK11" s="53" t="s">
        <v>131</v>
      </c>
      <c r="AL11" s="55">
        <v>0.03</v>
      </c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20.25">
      <c r="A12" s="1" t="s">
        <v>120</v>
      </c>
      <c r="B12" s="1" t="s">
        <v>121</v>
      </c>
      <c r="C12" s="1" t="s">
        <v>122</v>
      </c>
      <c r="D12" s="1" t="s">
        <v>123</v>
      </c>
      <c r="E12" s="1" t="s">
        <v>124</v>
      </c>
      <c r="F12" s="47"/>
      <c r="G12" s="48"/>
      <c r="H12" s="48"/>
      <c r="I12" s="48"/>
      <c r="J12" s="48"/>
      <c r="K12" s="49" t="s">
        <v>132</v>
      </c>
      <c r="L12" s="50" t="s">
        <v>133</v>
      </c>
      <c r="M12" s="51" t="s">
        <v>127</v>
      </c>
      <c r="N12" s="51">
        <v>3</v>
      </c>
      <c r="O12" s="52" t="e">
        <f t="shared" si="6"/>
        <v>#VALUE!</v>
      </c>
      <c r="P12" s="53">
        <v>130000</v>
      </c>
      <c r="Q12" s="54" t="s">
        <v>128</v>
      </c>
      <c r="R12" s="53">
        <v>384800</v>
      </c>
      <c r="S12" s="53">
        <f t="shared" si="7"/>
        <v>44200</v>
      </c>
      <c r="T12" s="53"/>
      <c r="U12" s="53">
        <v>0</v>
      </c>
      <c r="V12" s="53" t="s">
        <v>129</v>
      </c>
      <c r="W12" s="55">
        <v>0.01</v>
      </c>
      <c r="X12" s="53">
        <v>0</v>
      </c>
      <c r="Y12" s="53" t="s">
        <v>130</v>
      </c>
      <c r="Z12" s="55">
        <v>0.04</v>
      </c>
      <c r="AA12" s="53">
        <v>0</v>
      </c>
      <c r="AB12" s="53" t="s">
        <v>131</v>
      </c>
      <c r="AC12" s="55">
        <v>0.05</v>
      </c>
      <c r="AD12" s="53">
        <v>44200</v>
      </c>
      <c r="AE12" s="53" t="s">
        <v>131</v>
      </c>
      <c r="AF12" s="55">
        <v>0.1</v>
      </c>
      <c r="AG12" s="53">
        <v>0</v>
      </c>
      <c r="AH12" s="53" t="s">
        <v>131</v>
      </c>
      <c r="AI12" s="55">
        <v>0.1</v>
      </c>
      <c r="AJ12" s="53"/>
      <c r="AK12" s="53" t="s">
        <v>131</v>
      </c>
      <c r="AL12" s="55">
        <v>0.03</v>
      </c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</row>
    <row r="13" spans="1:57" ht="20.25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47"/>
      <c r="G13" s="48"/>
      <c r="H13" s="48"/>
      <c r="I13" s="48"/>
      <c r="J13" s="48"/>
      <c r="K13" s="49" t="s">
        <v>134</v>
      </c>
      <c r="L13" s="50" t="s">
        <v>135</v>
      </c>
      <c r="M13" s="51" t="s">
        <v>127</v>
      </c>
      <c r="N13" s="51">
        <v>3</v>
      </c>
      <c r="O13" s="52" t="e">
        <f t="shared" si="6"/>
        <v>#VALUE!</v>
      </c>
      <c r="P13" s="53">
        <v>120000</v>
      </c>
      <c r="Q13" s="54" t="s">
        <v>128</v>
      </c>
      <c r="R13" s="53">
        <v>355200</v>
      </c>
      <c r="S13" s="53">
        <f t="shared" si="7"/>
        <v>40800</v>
      </c>
      <c r="T13" s="53"/>
      <c r="U13" s="53">
        <v>0</v>
      </c>
      <c r="V13" s="53" t="s">
        <v>129</v>
      </c>
      <c r="W13" s="55">
        <v>0.01</v>
      </c>
      <c r="X13" s="53">
        <v>0</v>
      </c>
      <c r="Y13" s="53" t="s">
        <v>130</v>
      </c>
      <c r="Z13" s="55">
        <v>0.04</v>
      </c>
      <c r="AA13" s="53">
        <v>0</v>
      </c>
      <c r="AB13" s="53" t="s">
        <v>131</v>
      </c>
      <c r="AC13" s="55">
        <v>0.05</v>
      </c>
      <c r="AD13" s="53">
        <v>0</v>
      </c>
      <c r="AE13" s="53" t="s">
        <v>131</v>
      </c>
      <c r="AF13" s="55">
        <v>0.1</v>
      </c>
      <c r="AG13" s="53">
        <v>40800</v>
      </c>
      <c r="AH13" s="53" t="s">
        <v>131</v>
      </c>
      <c r="AI13" s="55">
        <v>0.1</v>
      </c>
      <c r="AJ13" s="53"/>
      <c r="AK13" s="53" t="s">
        <v>131</v>
      </c>
      <c r="AL13" s="55">
        <v>0.03</v>
      </c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</row>
    <row r="14" spans="1:57" ht="20.25">
      <c r="A14" s="1" t="s">
        <v>120</v>
      </c>
      <c r="B14" s="1" t="s">
        <v>121</v>
      </c>
      <c r="C14" s="1" t="s">
        <v>122</v>
      </c>
      <c r="D14" s="1" t="s">
        <v>123</v>
      </c>
      <c r="E14" s="1" t="s">
        <v>124</v>
      </c>
      <c r="F14" s="47"/>
      <c r="G14" s="48"/>
      <c r="H14" s="48"/>
      <c r="I14" s="48"/>
      <c r="J14" s="48"/>
      <c r="K14" s="49" t="s">
        <v>136</v>
      </c>
      <c r="L14" s="50" t="s">
        <v>137</v>
      </c>
      <c r="M14" s="51" t="s">
        <v>127</v>
      </c>
      <c r="N14" s="51">
        <v>3</v>
      </c>
      <c r="O14" s="52" t="e">
        <f t="shared" si="6"/>
        <v>#VALUE!</v>
      </c>
      <c r="P14" s="53">
        <v>135000</v>
      </c>
      <c r="Q14" s="54" t="s">
        <v>128</v>
      </c>
      <c r="R14" s="53">
        <v>399600</v>
      </c>
      <c r="S14" s="53">
        <f t="shared" si="7"/>
        <v>45760</v>
      </c>
      <c r="T14" s="53"/>
      <c r="U14" s="53">
        <v>0</v>
      </c>
      <c r="V14" s="53" t="s">
        <v>129</v>
      </c>
      <c r="W14" s="55">
        <v>0.01</v>
      </c>
      <c r="X14" s="53">
        <v>0</v>
      </c>
      <c r="Y14" s="53" t="s">
        <v>130</v>
      </c>
      <c r="Z14" s="55">
        <v>0.04</v>
      </c>
      <c r="AA14" s="53">
        <v>0</v>
      </c>
      <c r="AB14" s="53" t="s">
        <v>131</v>
      </c>
      <c r="AC14" s="55">
        <v>0.05</v>
      </c>
      <c r="AD14" s="53">
        <v>45760</v>
      </c>
      <c r="AE14" s="53" t="s">
        <v>131</v>
      </c>
      <c r="AF14" s="55">
        <v>0.1</v>
      </c>
      <c r="AG14" s="53">
        <v>0</v>
      </c>
      <c r="AH14" s="53" t="s">
        <v>131</v>
      </c>
      <c r="AI14" s="55">
        <v>0.1</v>
      </c>
      <c r="AJ14" s="53"/>
      <c r="AK14" s="53" t="s">
        <v>131</v>
      </c>
      <c r="AL14" s="55">
        <v>0.03</v>
      </c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</row>
    <row r="15" spans="1:57" ht="20.25">
      <c r="A15" s="1" t="s">
        <v>120</v>
      </c>
      <c r="B15" s="1" t="s">
        <v>121</v>
      </c>
      <c r="C15" s="1" t="s">
        <v>122</v>
      </c>
      <c r="D15" s="1" t="s">
        <v>123</v>
      </c>
      <c r="E15" s="1" t="s">
        <v>124</v>
      </c>
      <c r="F15" s="47"/>
      <c r="G15" s="48"/>
      <c r="H15" s="48"/>
      <c r="I15" s="48"/>
      <c r="J15" s="48"/>
      <c r="K15" s="49" t="s">
        <v>138</v>
      </c>
      <c r="L15" s="50" t="s">
        <v>139</v>
      </c>
      <c r="M15" s="51" t="s">
        <v>127</v>
      </c>
      <c r="N15" s="51">
        <v>2</v>
      </c>
      <c r="O15" s="56" t="e">
        <f t="shared" si="6"/>
        <v>#VALUE!</v>
      </c>
      <c r="P15" s="53">
        <v>140000</v>
      </c>
      <c r="Q15" s="54" t="s">
        <v>128</v>
      </c>
      <c r="R15" s="53">
        <v>414400</v>
      </c>
      <c r="S15" s="53">
        <f t="shared" si="7"/>
        <v>290080</v>
      </c>
      <c r="T15" s="53"/>
      <c r="U15" s="53">
        <v>0</v>
      </c>
      <c r="V15" s="53" t="s">
        <v>129</v>
      </c>
      <c r="W15" s="55">
        <v>0.01</v>
      </c>
      <c r="X15" s="53">
        <v>0</v>
      </c>
      <c r="Y15" s="53" t="s">
        <v>130</v>
      </c>
      <c r="Z15" s="55">
        <v>0.04</v>
      </c>
      <c r="AA15" s="53">
        <v>0</v>
      </c>
      <c r="AB15" s="53" t="s">
        <v>131</v>
      </c>
      <c r="AC15" s="55">
        <v>0.05</v>
      </c>
      <c r="AD15" s="53">
        <v>103600</v>
      </c>
      <c r="AE15" s="53" t="s">
        <v>131</v>
      </c>
      <c r="AF15" s="55">
        <v>0.1</v>
      </c>
      <c r="AG15" s="53">
        <v>186480</v>
      </c>
      <c r="AH15" s="53" t="s">
        <v>131</v>
      </c>
      <c r="AI15" s="55">
        <v>0.1</v>
      </c>
      <c r="AJ15" s="53"/>
      <c r="AK15" s="53" t="s">
        <v>131</v>
      </c>
      <c r="AL15" s="55">
        <v>0.03</v>
      </c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</row>
    <row r="16" spans="1:57" ht="20.25">
      <c r="A16" s="1" t="s">
        <v>120</v>
      </c>
      <c r="B16" s="1" t="s">
        <v>121</v>
      </c>
      <c r="C16" s="1" t="s">
        <v>122</v>
      </c>
      <c r="D16" s="1" t="s">
        <v>123</v>
      </c>
      <c r="E16" s="1" t="s">
        <v>124</v>
      </c>
      <c r="F16" s="47"/>
      <c r="G16" s="48"/>
      <c r="H16" s="48"/>
      <c r="I16" s="48"/>
      <c r="J16" s="48"/>
      <c r="K16" s="49" t="s">
        <v>140</v>
      </c>
      <c r="L16" s="50" t="s">
        <v>141</v>
      </c>
      <c r="M16" s="51" t="s">
        <v>127</v>
      </c>
      <c r="N16" s="51">
        <v>3</v>
      </c>
      <c r="O16" s="52" t="e">
        <f t="shared" si="6"/>
        <v>#VALUE!</v>
      </c>
      <c r="P16" s="53">
        <v>135000</v>
      </c>
      <c r="Q16" s="54" t="s">
        <v>128</v>
      </c>
      <c r="R16" s="53">
        <v>399600</v>
      </c>
      <c r="S16" s="53">
        <f t="shared" si="7"/>
        <v>98190</v>
      </c>
      <c r="T16" s="53"/>
      <c r="U16" s="53">
        <v>0</v>
      </c>
      <c r="V16" s="53" t="s">
        <v>129</v>
      </c>
      <c r="W16" s="55">
        <v>0.01</v>
      </c>
      <c r="X16" s="53">
        <v>0</v>
      </c>
      <c r="Y16" s="53" t="s">
        <v>130</v>
      </c>
      <c r="Z16" s="55">
        <v>0.04</v>
      </c>
      <c r="AA16" s="53">
        <v>0</v>
      </c>
      <c r="AB16" s="53" t="s">
        <v>131</v>
      </c>
      <c r="AC16" s="55">
        <v>0.05</v>
      </c>
      <c r="AD16" s="53">
        <v>98190</v>
      </c>
      <c r="AE16" s="53" t="s">
        <v>131</v>
      </c>
      <c r="AF16" s="55">
        <v>0.1</v>
      </c>
      <c r="AG16" s="53">
        <v>0</v>
      </c>
      <c r="AH16" s="53" t="s">
        <v>131</v>
      </c>
      <c r="AI16" s="55">
        <v>0.1</v>
      </c>
      <c r="AJ16" s="53"/>
      <c r="AK16" s="53" t="s">
        <v>131</v>
      </c>
      <c r="AL16" s="55">
        <v>0.03</v>
      </c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1:57" ht="20.25">
      <c r="A17" s="1" t="s">
        <v>120</v>
      </c>
      <c r="B17" s="1" t="s">
        <v>121</v>
      </c>
      <c r="C17" s="1" t="s">
        <v>122</v>
      </c>
      <c r="D17" s="1" t="s">
        <v>123</v>
      </c>
      <c r="E17" s="1" t="s">
        <v>124</v>
      </c>
      <c r="F17" s="47"/>
      <c r="G17" s="48"/>
      <c r="H17" s="48"/>
      <c r="I17" s="48"/>
      <c r="J17" s="48"/>
      <c r="K17" s="49" t="s">
        <v>142</v>
      </c>
      <c r="L17" s="57" t="s">
        <v>143</v>
      </c>
      <c r="M17" s="51" t="s">
        <v>127</v>
      </c>
      <c r="N17" s="51"/>
      <c r="O17" s="52" t="e">
        <f t="shared" si="6"/>
        <v>#VALUE!</v>
      </c>
      <c r="P17" s="53">
        <v>135000</v>
      </c>
      <c r="Q17" s="54" t="s">
        <v>128</v>
      </c>
      <c r="R17" s="53">
        <v>399600</v>
      </c>
      <c r="S17" s="53">
        <f t="shared" si="7"/>
        <v>272116</v>
      </c>
      <c r="T17" s="53"/>
      <c r="U17" s="53">
        <v>0</v>
      </c>
      <c r="V17" s="53" t="s">
        <v>129</v>
      </c>
      <c r="W17" s="55">
        <v>0.01</v>
      </c>
      <c r="X17" s="53">
        <v>0</v>
      </c>
      <c r="Y17" s="53" t="s">
        <v>130</v>
      </c>
      <c r="Z17" s="55">
        <v>0.04</v>
      </c>
      <c r="AA17" s="53">
        <v>0</v>
      </c>
      <c r="AB17" s="53" t="s">
        <v>131</v>
      </c>
      <c r="AC17" s="55">
        <v>0.05</v>
      </c>
      <c r="AD17" s="53">
        <v>80890</v>
      </c>
      <c r="AE17" s="53" t="s">
        <v>131</v>
      </c>
      <c r="AF17" s="55">
        <v>0.1</v>
      </c>
      <c r="AG17" s="53">
        <v>191226</v>
      </c>
      <c r="AH17" s="53" t="s">
        <v>131</v>
      </c>
      <c r="AI17" s="55">
        <v>0.1</v>
      </c>
      <c r="AJ17" s="53"/>
      <c r="AK17" s="53" t="s">
        <v>131</v>
      </c>
      <c r="AL17" s="55">
        <v>0.03</v>
      </c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ht="20.25">
      <c r="A18" s="1" t="s">
        <v>120</v>
      </c>
      <c r="B18" s="1" t="s">
        <v>121</v>
      </c>
      <c r="C18" s="1" t="s">
        <v>122</v>
      </c>
      <c r="D18" s="1" t="s">
        <v>123</v>
      </c>
      <c r="E18" s="1" t="s">
        <v>124</v>
      </c>
      <c r="F18" s="47"/>
      <c r="G18" s="48"/>
      <c r="H18" s="48"/>
      <c r="I18" s="48"/>
      <c r="J18" s="48"/>
      <c r="K18" s="49" t="s">
        <v>144</v>
      </c>
      <c r="L18" s="50" t="s">
        <v>145</v>
      </c>
      <c r="M18" s="51" t="s">
        <v>127</v>
      </c>
      <c r="N18" s="51">
        <v>4</v>
      </c>
      <c r="O18" s="58" t="e">
        <f t="shared" si="6"/>
        <v>#VALUE!</v>
      </c>
      <c r="P18" s="53">
        <v>140000</v>
      </c>
      <c r="Q18" s="54" t="s">
        <v>128</v>
      </c>
      <c r="R18" s="53">
        <v>414400</v>
      </c>
      <c r="S18" s="53">
        <f t="shared" si="7"/>
        <v>47600</v>
      </c>
      <c r="T18" s="53"/>
      <c r="U18" s="53">
        <v>0</v>
      </c>
      <c r="V18" s="53" t="s">
        <v>129</v>
      </c>
      <c r="W18" s="55">
        <v>0.01</v>
      </c>
      <c r="X18" s="53">
        <v>0</v>
      </c>
      <c r="Y18" s="53" t="s">
        <v>130</v>
      </c>
      <c r="Z18" s="55">
        <v>0.04</v>
      </c>
      <c r="AA18" s="53">
        <v>0</v>
      </c>
      <c r="AB18" s="53" t="s">
        <v>131</v>
      </c>
      <c r="AC18" s="55">
        <v>0.05</v>
      </c>
      <c r="AD18" s="53">
        <v>47600</v>
      </c>
      <c r="AE18" s="53" t="s">
        <v>131</v>
      </c>
      <c r="AF18" s="55">
        <v>0.1</v>
      </c>
      <c r="AG18" s="53">
        <v>0</v>
      </c>
      <c r="AH18" s="53" t="s">
        <v>131</v>
      </c>
      <c r="AI18" s="55">
        <v>0.1</v>
      </c>
      <c r="AJ18" s="53"/>
      <c r="AK18" s="53" t="s">
        <v>131</v>
      </c>
      <c r="AL18" s="55">
        <v>0.03</v>
      </c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ht="20.25">
      <c r="A19" s="1" t="s">
        <v>120</v>
      </c>
      <c r="B19" s="1" t="s">
        <v>121</v>
      </c>
      <c r="C19" s="1" t="s">
        <v>122</v>
      </c>
      <c r="D19" s="1" t="s">
        <v>123</v>
      </c>
      <c r="E19" s="1" t="s">
        <v>124</v>
      </c>
      <c r="F19" s="47"/>
      <c r="G19" s="48"/>
      <c r="H19" s="48"/>
      <c r="I19" s="48"/>
      <c r="J19" s="48"/>
      <c r="K19" s="49" t="s">
        <v>146</v>
      </c>
      <c r="L19" s="50" t="s">
        <v>147</v>
      </c>
      <c r="M19" s="51" t="s">
        <v>127</v>
      </c>
      <c r="N19" s="51">
        <v>3</v>
      </c>
      <c r="O19" s="52" t="e">
        <f t="shared" si="6"/>
        <v>#VALUE!</v>
      </c>
      <c r="P19" s="53">
        <v>130000</v>
      </c>
      <c r="Q19" s="54" t="s">
        <v>128</v>
      </c>
      <c r="R19" s="53">
        <v>384800</v>
      </c>
      <c r="S19" s="53">
        <f t="shared" si="7"/>
        <v>0</v>
      </c>
      <c r="T19" s="53"/>
      <c r="U19" s="53">
        <v>0</v>
      </c>
      <c r="V19" s="53" t="s">
        <v>129</v>
      </c>
      <c r="W19" s="55">
        <v>0.01</v>
      </c>
      <c r="X19" s="53">
        <v>0</v>
      </c>
      <c r="Y19" s="53" t="s">
        <v>130</v>
      </c>
      <c r="Z19" s="55">
        <v>0.04</v>
      </c>
      <c r="AA19" s="53">
        <v>0</v>
      </c>
      <c r="AB19" s="53" t="s">
        <v>131</v>
      </c>
      <c r="AC19" s="55">
        <v>0.05</v>
      </c>
      <c r="AD19" s="53">
        <v>0</v>
      </c>
      <c r="AE19" s="53" t="s">
        <v>131</v>
      </c>
      <c r="AF19" s="55">
        <v>0.1</v>
      </c>
      <c r="AG19" s="53">
        <v>0</v>
      </c>
      <c r="AH19" s="53" t="s">
        <v>131</v>
      </c>
      <c r="AI19" s="55">
        <v>0.1</v>
      </c>
      <c r="AJ19" s="53"/>
      <c r="AK19" s="53" t="s">
        <v>131</v>
      </c>
      <c r="AL19" s="55">
        <v>0.03</v>
      </c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1:57" ht="20.25">
      <c r="A20" s="1" t="s">
        <v>120</v>
      </c>
      <c r="B20" s="1" t="s">
        <v>121</v>
      </c>
      <c r="C20" s="1" t="s">
        <v>122</v>
      </c>
      <c r="D20" s="1" t="s">
        <v>123</v>
      </c>
      <c r="E20" s="1" t="s">
        <v>124</v>
      </c>
      <c r="F20" s="47"/>
      <c r="G20" s="48"/>
      <c r="H20" s="48"/>
      <c r="I20" s="48"/>
      <c r="J20" s="48"/>
      <c r="K20" s="49" t="s">
        <v>148</v>
      </c>
      <c r="L20" s="50" t="s">
        <v>149</v>
      </c>
      <c r="M20" s="51" t="s">
        <v>127</v>
      </c>
      <c r="N20" s="51">
        <v>3</v>
      </c>
      <c r="O20" s="52" t="e">
        <f t="shared" si="6"/>
        <v>#VALUE!</v>
      </c>
      <c r="P20" s="53">
        <v>130000</v>
      </c>
      <c r="Q20" s="54" t="s">
        <v>128</v>
      </c>
      <c r="R20" s="53">
        <v>384800</v>
      </c>
      <c r="S20" s="53">
        <f t="shared" si="7"/>
        <v>0</v>
      </c>
      <c r="T20" s="53"/>
      <c r="U20" s="53">
        <v>0</v>
      </c>
      <c r="V20" s="53" t="s">
        <v>129</v>
      </c>
      <c r="W20" s="55">
        <v>0.01</v>
      </c>
      <c r="X20" s="53">
        <v>0</v>
      </c>
      <c r="Y20" s="53" t="s">
        <v>130</v>
      </c>
      <c r="Z20" s="55">
        <v>0.04</v>
      </c>
      <c r="AA20" s="53">
        <v>0</v>
      </c>
      <c r="AB20" s="53" t="s">
        <v>131</v>
      </c>
      <c r="AC20" s="55">
        <v>0.05</v>
      </c>
      <c r="AD20" s="53">
        <v>0</v>
      </c>
      <c r="AE20" s="53" t="s">
        <v>131</v>
      </c>
      <c r="AF20" s="55">
        <v>0.1</v>
      </c>
      <c r="AG20" s="53">
        <v>0</v>
      </c>
      <c r="AH20" s="53" t="s">
        <v>131</v>
      </c>
      <c r="AI20" s="55">
        <v>0.1</v>
      </c>
      <c r="AJ20" s="53"/>
      <c r="AK20" s="53" t="s">
        <v>131</v>
      </c>
      <c r="AL20" s="55">
        <v>0.03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57" ht="15.75" customHeight="1">
      <c r="A21" s="1" t="s">
        <v>120</v>
      </c>
      <c r="B21" s="1" t="s">
        <v>121</v>
      </c>
      <c r="C21" s="1" t="s">
        <v>122</v>
      </c>
      <c r="D21" s="1" t="s">
        <v>123</v>
      </c>
      <c r="E21" s="1" t="s">
        <v>124</v>
      </c>
      <c r="F21" s="47"/>
      <c r="G21" s="48"/>
      <c r="H21" s="48"/>
      <c r="I21" s="48"/>
      <c r="J21" s="48"/>
      <c r="K21" s="49" t="s">
        <v>150</v>
      </c>
      <c r="L21" s="50" t="s">
        <v>151</v>
      </c>
      <c r="M21" s="51" t="s">
        <v>127</v>
      </c>
      <c r="N21" s="51">
        <v>2</v>
      </c>
      <c r="O21" s="56" t="e">
        <f t="shared" si="6"/>
        <v>#VALUE!</v>
      </c>
      <c r="P21" s="53">
        <v>135000</v>
      </c>
      <c r="Q21" s="54" t="s">
        <v>128</v>
      </c>
      <c r="R21" s="53">
        <v>399600</v>
      </c>
      <c r="S21" s="53">
        <f t="shared" si="7"/>
        <v>97600</v>
      </c>
      <c r="T21" s="53"/>
      <c r="U21" s="53">
        <v>0</v>
      </c>
      <c r="V21" s="53" t="s">
        <v>129</v>
      </c>
      <c r="W21" s="55">
        <v>0.01</v>
      </c>
      <c r="X21" s="53">
        <v>0</v>
      </c>
      <c r="Y21" s="53" t="s">
        <v>130</v>
      </c>
      <c r="Z21" s="55">
        <v>0.04</v>
      </c>
      <c r="AA21" s="53">
        <v>0</v>
      </c>
      <c r="AB21" s="53" t="s">
        <v>131</v>
      </c>
      <c r="AC21" s="55">
        <v>0.05</v>
      </c>
      <c r="AD21" s="53">
        <v>0</v>
      </c>
      <c r="AE21" s="53" t="s">
        <v>131</v>
      </c>
      <c r="AF21" s="55">
        <v>0.1</v>
      </c>
      <c r="AG21" s="53">
        <v>97600</v>
      </c>
      <c r="AH21" s="53" t="s">
        <v>131</v>
      </c>
      <c r="AI21" s="55">
        <v>0.1</v>
      </c>
      <c r="AJ21" s="53"/>
      <c r="AK21" s="53" t="s">
        <v>131</v>
      </c>
      <c r="AL21" s="55">
        <v>0.03</v>
      </c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</row>
    <row r="22" spans="1:57" ht="15.75" customHeight="1">
      <c r="A22" s="1" t="s">
        <v>120</v>
      </c>
      <c r="B22" s="1" t="s">
        <v>121</v>
      </c>
      <c r="C22" s="1" t="s">
        <v>122</v>
      </c>
      <c r="D22" s="1" t="s">
        <v>123</v>
      </c>
      <c r="E22" s="1" t="s">
        <v>124</v>
      </c>
      <c r="F22" s="47"/>
      <c r="G22" s="48"/>
      <c r="H22" s="48"/>
      <c r="I22" s="48"/>
      <c r="J22" s="48"/>
      <c r="K22" s="49" t="s">
        <v>152</v>
      </c>
      <c r="L22" s="50" t="s">
        <v>153</v>
      </c>
      <c r="M22" s="51" t="s">
        <v>127</v>
      </c>
      <c r="N22" s="51">
        <v>3</v>
      </c>
      <c r="O22" s="52" t="e">
        <f t="shared" si="6"/>
        <v>#VALUE!</v>
      </c>
      <c r="P22" s="53">
        <v>130000</v>
      </c>
      <c r="Q22" s="54" t="s">
        <v>128</v>
      </c>
      <c r="R22" s="53">
        <v>384800</v>
      </c>
      <c r="S22" s="53">
        <f t="shared" si="7"/>
        <v>247824</v>
      </c>
      <c r="T22" s="53"/>
      <c r="U22" s="53">
        <v>0</v>
      </c>
      <c r="V22" s="53" t="s">
        <v>129</v>
      </c>
      <c r="W22" s="55">
        <v>0.01</v>
      </c>
      <c r="X22" s="53">
        <v>0</v>
      </c>
      <c r="Y22" s="53" t="s">
        <v>130</v>
      </c>
      <c r="Z22" s="55">
        <v>0.04</v>
      </c>
      <c r="AA22" s="53">
        <v>42360</v>
      </c>
      <c r="AB22" s="53" t="s">
        <v>131</v>
      </c>
      <c r="AC22" s="55">
        <v>0.05</v>
      </c>
      <c r="AD22" s="53">
        <v>205464</v>
      </c>
      <c r="AE22" s="53" t="s">
        <v>131</v>
      </c>
      <c r="AF22" s="55">
        <v>0.1</v>
      </c>
      <c r="AG22" s="53">
        <v>0</v>
      </c>
      <c r="AH22" s="53" t="s">
        <v>131</v>
      </c>
      <c r="AI22" s="55">
        <v>0.1</v>
      </c>
      <c r="AJ22" s="53"/>
      <c r="AK22" s="53" t="s">
        <v>131</v>
      </c>
      <c r="AL22" s="55">
        <v>0.03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ht="15.75" customHeight="1">
      <c r="A23" s="1" t="s">
        <v>120</v>
      </c>
      <c r="B23" s="1" t="s">
        <v>121</v>
      </c>
      <c r="C23" s="1" t="s">
        <v>122</v>
      </c>
      <c r="D23" s="1" t="s">
        <v>123</v>
      </c>
      <c r="E23" s="1" t="s">
        <v>124</v>
      </c>
      <c r="F23" s="47"/>
      <c r="G23" s="48"/>
      <c r="H23" s="48"/>
      <c r="I23" s="48"/>
      <c r="J23" s="48"/>
      <c r="K23" s="49" t="s">
        <v>154</v>
      </c>
      <c r="L23" s="50" t="s">
        <v>155</v>
      </c>
      <c r="M23" s="51" t="s">
        <v>127</v>
      </c>
      <c r="N23" s="51">
        <v>3</v>
      </c>
      <c r="O23" s="52" t="e">
        <f t="shared" si="6"/>
        <v>#VALUE!</v>
      </c>
      <c r="P23" s="53">
        <v>140000</v>
      </c>
      <c r="Q23" s="54" t="s">
        <v>128</v>
      </c>
      <c r="R23" s="53">
        <v>414400</v>
      </c>
      <c r="S23" s="53">
        <f t="shared" si="7"/>
        <v>267680</v>
      </c>
      <c r="T23" s="53"/>
      <c r="U23" s="53">
        <v>0</v>
      </c>
      <c r="V23" s="53" t="s">
        <v>129</v>
      </c>
      <c r="W23" s="55">
        <v>0.01</v>
      </c>
      <c r="X23" s="53">
        <v>0</v>
      </c>
      <c r="Y23" s="53" t="s">
        <v>130</v>
      </c>
      <c r="Z23" s="55">
        <v>0.04</v>
      </c>
      <c r="AA23" s="53">
        <v>0</v>
      </c>
      <c r="AB23" s="53" t="s">
        <v>131</v>
      </c>
      <c r="AC23" s="55">
        <v>0.05</v>
      </c>
      <c r="AD23" s="53">
        <v>47600</v>
      </c>
      <c r="AE23" s="53" t="s">
        <v>131</v>
      </c>
      <c r="AF23" s="55">
        <v>0.1</v>
      </c>
      <c r="AG23" s="53">
        <v>220080</v>
      </c>
      <c r="AH23" s="53" t="s">
        <v>131</v>
      </c>
      <c r="AI23" s="55">
        <v>0.1</v>
      </c>
      <c r="AJ23" s="53"/>
      <c r="AK23" s="53" t="s">
        <v>131</v>
      </c>
      <c r="AL23" s="55">
        <v>0.03</v>
      </c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ht="15.75" customHeight="1">
      <c r="A24" s="1" t="s">
        <v>120</v>
      </c>
      <c r="B24" s="1" t="s">
        <v>121</v>
      </c>
      <c r="C24" s="1" t="s">
        <v>122</v>
      </c>
      <c r="D24" s="1"/>
      <c r="E24" s="1" t="s">
        <v>156</v>
      </c>
      <c r="F24" s="41"/>
      <c r="G24" s="42"/>
      <c r="H24" s="42"/>
      <c r="I24" s="42"/>
      <c r="J24" s="42" t="s">
        <v>156</v>
      </c>
      <c r="K24" s="43"/>
      <c r="L24" s="59"/>
      <c r="M24" s="60"/>
      <c r="N24" s="60"/>
      <c r="O24" s="60"/>
      <c r="P24" s="45"/>
      <c r="Q24" s="46"/>
      <c r="R24" s="45">
        <f t="shared" ref="R24:S24" si="8">SUM(R25:R65)</f>
        <v>11819000</v>
      </c>
      <c r="S24" s="45">
        <f t="shared" si="8"/>
        <v>1352597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</row>
    <row r="25" spans="1:57" ht="15.75" customHeight="1">
      <c r="A25" s="1" t="s">
        <v>120</v>
      </c>
      <c r="B25" s="1" t="s">
        <v>121</v>
      </c>
      <c r="C25" s="1" t="s">
        <v>122</v>
      </c>
      <c r="D25" s="1" t="s">
        <v>123</v>
      </c>
      <c r="E25" s="1" t="s">
        <v>156</v>
      </c>
      <c r="F25" s="47"/>
      <c r="G25" s="48"/>
      <c r="H25" s="48"/>
      <c r="I25" s="48"/>
      <c r="J25" s="48"/>
      <c r="K25" s="49" t="s">
        <v>157</v>
      </c>
      <c r="L25" s="61" t="s">
        <v>158</v>
      </c>
      <c r="M25" s="51" t="s">
        <v>127</v>
      </c>
      <c r="N25" s="51">
        <v>2</v>
      </c>
      <c r="O25" s="56" t="e">
        <f t="shared" ref="O25:O65" si="9">M25-R25</f>
        <v>#VALUE!</v>
      </c>
      <c r="P25" s="53">
        <v>190</v>
      </c>
      <c r="Q25" s="54" t="s">
        <v>159</v>
      </c>
      <c r="R25" s="53">
        <v>201400</v>
      </c>
      <c r="S25" s="53">
        <f t="shared" ref="S25:S65" si="10">U25+X25+AA25+AD25+AG25+AJ25+AM25+AP25+AS25+AV25+AY25+BB25</f>
        <v>19400</v>
      </c>
      <c r="T25" s="53"/>
      <c r="U25" s="53">
        <v>0</v>
      </c>
      <c r="V25" s="53" t="s">
        <v>129</v>
      </c>
      <c r="W25" s="55">
        <v>0.01</v>
      </c>
      <c r="X25" s="53">
        <v>0</v>
      </c>
      <c r="Y25" s="53" t="s">
        <v>130</v>
      </c>
      <c r="Z25" s="55">
        <v>0.04</v>
      </c>
      <c r="AA25" s="53">
        <v>0</v>
      </c>
      <c r="AB25" s="53" t="s">
        <v>131</v>
      </c>
      <c r="AC25" s="55">
        <v>0.05</v>
      </c>
      <c r="AD25" s="53">
        <v>19400</v>
      </c>
      <c r="AE25" s="53" t="s">
        <v>131</v>
      </c>
      <c r="AF25" s="55">
        <v>0.1</v>
      </c>
      <c r="AG25" s="53">
        <v>0</v>
      </c>
      <c r="AH25" s="53" t="s">
        <v>131</v>
      </c>
      <c r="AI25" s="55">
        <v>0.1</v>
      </c>
      <c r="AJ25" s="53"/>
      <c r="AK25" s="53" t="s">
        <v>131</v>
      </c>
      <c r="AL25" s="55">
        <v>0.03</v>
      </c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ht="15.75" customHeight="1">
      <c r="A26" s="1" t="s">
        <v>120</v>
      </c>
      <c r="B26" s="1" t="s">
        <v>121</v>
      </c>
      <c r="C26" s="1" t="s">
        <v>122</v>
      </c>
      <c r="D26" s="1" t="s">
        <v>123</v>
      </c>
      <c r="E26" s="1" t="s">
        <v>156</v>
      </c>
      <c r="F26" s="47"/>
      <c r="G26" s="48"/>
      <c r="H26" s="48"/>
      <c r="I26" s="48"/>
      <c r="J26" s="48"/>
      <c r="K26" s="49" t="s">
        <v>160</v>
      </c>
      <c r="L26" s="61" t="s">
        <v>161</v>
      </c>
      <c r="M26" s="51" t="s">
        <v>127</v>
      </c>
      <c r="N26" s="51">
        <v>2</v>
      </c>
      <c r="O26" s="56" t="e">
        <f t="shared" si="9"/>
        <v>#VALUE!</v>
      </c>
      <c r="P26" s="53">
        <v>200</v>
      </c>
      <c r="Q26" s="54" t="s">
        <v>159</v>
      </c>
      <c r="R26" s="53">
        <v>212000</v>
      </c>
      <c r="S26" s="53">
        <f t="shared" si="10"/>
        <v>25626</v>
      </c>
      <c r="T26" s="53"/>
      <c r="U26" s="53">
        <v>0</v>
      </c>
      <c r="V26" s="53" t="s">
        <v>129</v>
      </c>
      <c r="W26" s="55">
        <v>0.01</v>
      </c>
      <c r="X26" s="53">
        <v>0</v>
      </c>
      <c r="Y26" s="53" t="s">
        <v>130</v>
      </c>
      <c r="Z26" s="55">
        <v>0.04</v>
      </c>
      <c r="AA26" s="53">
        <v>0</v>
      </c>
      <c r="AB26" s="53" t="s">
        <v>131</v>
      </c>
      <c r="AC26" s="55">
        <v>0.05</v>
      </c>
      <c r="AD26" s="53">
        <v>0</v>
      </c>
      <c r="AE26" s="53" t="s">
        <v>131</v>
      </c>
      <c r="AF26" s="55">
        <v>0.1</v>
      </c>
      <c r="AG26" s="53">
        <v>25626</v>
      </c>
      <c r="AH26" s="53" t="s">
        <v>131</v>
      </c>
      <c r="AI26" s="55">
        <v>0.1</v>
      </c>
      <c r="AJ26" s="53"/>
      <c r="AK26" s="53" t="s">
        <v>131</v>
      </c>
      <c r="AL26" s="55">
        <v>0.03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ht="15.75" customHeight="1">
      <c r="A27" s="1" t="s">
        <v>120</v>
      </c>
      <c r="B27" s="1" t="s">
        <v>121</v>
      </c>
      <c r="C27" s="1" t="s">
        <v>122</v>
      </c>
      <c r="D27" s="1" t="s">
        <v>123</v>
      </c>
      <c r="E27" s="1" t="s">
        <v>156</v>
      </c>
      <c r="F27" s="47"/>
      <c r="G27" s="48"/>
      <c r="H27" s="48"/>
      <c r="I27" s="48"/>
      <c r="J27" s="48"/>
      <c r="K27" s="49" t="s">
        <v>162</v>
      </c>
      <c r="L27" s="61" t="s">
        <v>163</v>
      </c>
      <c r="M27" s="51" t="s">
        <v>127</v>
      </c>
      <c r="N27" s="51">
        <v>2</v>
      </c>
      <c r="O27" s="56" t="e">
        <f t="shared" si="9"/>
        <v>#VALUE!</v>
      </c>
      <c r="P27" s="53">
        <v>100</v>
      </c>
      <c r="Q27" s="54" t="s">
        <v>159</v>
      </c>
      <c r="R27" s="53">
        <v>106000</v>
      </c>
      <c r="S27" s="53">
        <f t="shared" si="10"/>
        <v>12813</v>
      </c>
      <c r="T27" s="53"/>
      <c r="U27" s="53">
        <v>0</v>
      </c>
      <c r="V27" s="53" t="s">
        <v>129</v>
      </c>
      <c r="W27" s="55">
        <v>0.01</v>
      </c>
      <c r="X27" s="53">
        <v>0</v>
      </c>
      <c r="Y27" s="53" t="s">
        <v>130</v>
      </c>
      <c r="Z27" s="55">
        <v>0.04</v>
      </c>
      <c r="AA27" s="53">
        <v>0</v>
      </c>
      <c r="AB27" s="53" t="s">
        <v>131</v>
      </c>
      <c r="AC27" s="55">
        <v>0.05</v>
      </c>
      <c r="AD27" s="53">
        <v>0</v>
      </c>
      <c r="AE27" s="53" t="s">
        <v>131</v>
      </c>
      <c r="AF27" s="55">
        <v>0.1</v>
      </c>
      <c r="AG27" s="53">
        <v>12813</v>
      </c>
      <c r="AH27" s="53" t="s">
        <v>131</v>
      </c>
      <c r="AI27" s="55">
        <v>0.1</v>
      </c>
      <c r="AJ27" s="53"/>
      <c r="AK27" s="53" t="s">
        <v>131</v>
      </c>
      <c r="AL27" s="55">
        <v>0.03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ht="15.75" customHeight="1">
      <c r="A28" s="1" t="s">
        <v>120</v>
      </c>
      <c r="B28" s="1" t="s">
        <v>121</v>
      </c>
      <c r="C28" s="1" t="s">
        <v>122</v>
      </c>
      <c r="D28" s="1" t="s">
        <v>123</v>
      </c>
      <c r="E28" s="1" t="s">
        <v>156</v>
      </c>
      <c r="F28" s="47"/>
      <c r="G28" s="48"/>
      <c r="H28" s="48"/>
      <c r="I28" s="48"/>
      <c r="J28" s="48"/>
      <c r="K28" s="49" t="s">
        <v>164</v>
      </c>
      <c r="L28" s="61" t="s">
        <v>165</v>
      </c>
      <c r="M28" s="51" t="s">
        <v>127</v>
      </c>
      <c r="N28" s="51">
        <v>2</v>
      </c>
      <c r="O28" s="56" t="e">
        <f t="shared" si="9"/>
        <v>#VALUE!</v>
      </c>
      <c r="P28" s="53">
        <v>440</v>
      </c>
      <c r="Q28" s="54" t="s">
        <v>159</v>
      </c>
      <c r="R28" s="53">
        <v>466400</v>
      </c>
      <c r="S28" s="53">
        <f t="shared" si="10"/>
        <v>50626</v>
      </c>
      <c r="T28" s="53"/>
      <c r="U28" s="53">
        <v>0</v>
      </c>
      <c r="V28" s="53" t="s">
        <v>129</v>
      </c>
      <c r="W28" s="55">
        <v>0.01</v>
      </c>
      <c r="X28" s="53">
        <v>0</v>
      </c>
      <c r="Y28" s="53" t="s">
        <v>130</v>
      </c>
      <c r="Z28" s="55">
        <v>0.04</v>
      </c>
      <c r="AA28" s="53">
        <v>0</v>
      </c>
      <c r="AB28" s="53" t="s">
        <v>131</v>
      </c>
      <c r="AC28" s="55">
        <v>0.05</v>
      </c>
      <c r="AD28" s="53">
        <v>0</v>
      </c>
      <c r="AE28" s="53" t="s">
        <v>131</v>
      </c>
      <c r="AF28" s="55">
        <v>0.1</v>
      </c>
      <c r="AG28" s="53">
        <v>50626</v>
      </c>
      <c r="AH28" s="53" t="s">
        <v>131</v>
      </c>
      <c r="AI28" s="55">
        <v>0.1</v>
      </c>
      <c r="AJ28" s="53"/>
      <c r="AK28" s="53" t="s">
        <v>131</v>
      </c>
      <c r="AL28" s="55">
        <v>0.03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ht="15.75" customHeight="1">
      <c r="A29" s="1" t="s">
        <v>120</v>
      </c>
      <c r="B29" s="1" t="s">
        <v>121</v>
      </c>
      <c r="C29" s="1" t="s">
        <v>122</v>
      </c>
      <c r="D29" s="1" t="s">
        <v>123</v>
      </c>
      <c r="E29" s="1" t="s">
        <v>156</v>
      </c>
      <c r="F29" s="47"/>
      <c r="G29" s="48"/>
      <c r="H29" s="48"/>
      <c r="I29" s="48"/>
      <c r="J29" s="48"/>
      <c r="K29" s="49" t="s">
        <v>166</v>
      </c>
      <c r="L29" s="61" t="s">
        <v>167</v>
      </c>
      <c r="M29" s="51" t="s">
        <v>127</v>
      </c>
      <c r="N29" s="51">
        <v>2</v>
      </c>
      <c r="O29" s="56" t="e">
        <f t="shared" si="9"/>
        <v>#VALUE!</v>
      </c>
      <c r="P29" s="53">
        <v>1500</v>
      </c>
      <c r="Q29" s="54" t="s">
        <v>159</v>
      </c>
      <c r="R29" s="53">
        <v>1590000</v>
      </c>
      <c r="S29" s="53">
        <f t="shared" si="10"/>
        <v>172760</v>
      </c>
      <c r="T29" s="53"/>
      <c r="U29" s="53">
        <v>0</v>
      </c>
      <c r="V29" s="53" t="s">
        <v>129</v>
      </c>
      <c r="W29" s="55">
        <v>0.01</v>
      </c>
      <c r="X29" s="53">
        <v>0</v>
      </c>
      <c r="Y29" s="53" t="s">
        <v>130</v>
      </c>
      <c r="Z29" s="55">
        <v>0.04</v>
      </c>
      <c r="AA29" s="53">
        <v>0</v>
      </c>
      <c r="AB29" s="53" t="s">
        <v>131</v>
      </c>
      <c r="AC29" s="55">
        <v>0.05</v>
      </c>
      <c r="AD29" s="53">
        <v>65300</v>
      </c>
      <c r="AE29" s="53" t="s">
        <v>131</v>
      </c>
      <c r="AF29" s="55">
        <v>0.1</v>
      </c>
      <c r="AG29" s="53">
        <v>107460</v>
      </c>
      <c r="AH29" s="53" t="s">
        <v>131</v>
      </c>
      <c r="AI29" s="55">
        <v>0.1</v>
      </c>
      <c r="AJ29" s="53"/>
      <c r="AK29" s="53" t="s">
        <v>131</v>
      </c>
      <c r="AL29" s="55">
        <v>0.03</v>
      </c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ht="15.75" customHeight="1">
      <c r="A30" s="1" t="s">
        <v>120</v>
      </c>
      <c r="B30" s="1" t="s">
        <v>121</v>
      </c>
      <c r="C30" s="1" t="s">
        <v>122</v>
      </c>
      <c r="D30" s="1" t="s">
        <v>123</v>
      </c>
      <c r="E30" s="1" t="s">
        <v>156</v>
      </c>
      <c r="F30" s="47"/>
      <c r="G30" s="48"/>
      <c r="H30" s="48"/>
      <c r="I30" s="48"/>
      <c r="J30" s="48"/>
      <c r="K30" s="49" t="s">
        <v>168</v>
      </c>
      <c r="L30" s="61" t="s">
        <v>169</v>
      </c>
      <c r="M30" s="51" t="s">
        <v>127</v>
      </c>
      <c r="N30" s="51">
        <v>2</v>
      </c>
      <c r="O30" s="56" t="e">
        <f t="shared" si="9"/>
        <v>#VALUE!</v>
      </c>
      <c r="P30" s="53">
        <v>400</v>
      </c>
      <c r="Q30" s="54" t="s">
        <v>159</v>
      </c>
      <c r="R30" s="53">
        <v>424000</v>
      </c>
      <c r="S30" s="53">
        <f t="shared" si="10"/>
        <v>45920</v>
      </c>
      <c r="T30" s="53"/>
      <c r="U30" s="53">
        <v>0</v>
      </c>
      <c r="V30" s="53" t="s">
        <v>129</v>
      </c>
      <c r="W30" s="55">
        <v>0.01</v>
      </c>
      <c r="X30" s="53">
        <v>0</v>
      </c>
      <c r="Y30" s="53" t="s">
        <v>130</v>
      </c>
      <c r="Z30" s="55">
        <v>0.04</v>
      </c>
      <c r="AA30" s="53">
        <v>0</v>
      </c>
      <c r="AB30" s="53" t="s">
        <v>131</v>
      </c>
      <c r="AC30" s="55">
        <v>0.05</v>
      </c>
      <c r="AD30" s="53">
        <v>0</v>
      </c>
      <c r="AE30" s="53" t="s">
        <v>131</v>
      </c>
      <c r="AF30" s="55">
        <v>0.1</v>
      </c>
      <c r="AG30" s="53">
        <v>45920</v>
      </c>
      <c r="AH30" s="53" t="s">
        <v>131</v>
      </c>
      <c r="AI30" s="55">
        <v>0.1</v>
      </c>
      <c r="AJ30" s="53"/>
      <c r="AK30" s="53" t="s">
        <v>131</v>
      </c>
      <c r="AL30" s="55">
        <v>0.03</v>
      </c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ht="15.75" customHeight="1">
      <c r="A31" s="1" t="s">
        <v>120</v>
      </c>
      <c r="B31" s="1" t="s">
        <v>121</v>
      </c>
      <c r="C31" s="1" t="s">
        <v>122</v>
      </c>
      <c r="D31" s="1" t="s">
        <v>123</v>
      </c>
      <c r="E31" s="1" t="s">
        <v>156</v>
      </c>
      <c r="F31" s="47"/>
      <c r="G31" s="48"/>
      <c r="H31" s="48"/>
      <c r="I31" s="48"/>
      <c r="J31" s="48"/>
      <c r="K31" s="49" t="s">
        <v>170</v>
      </c>
      <c r="L31" s="61" t="s">
        <v>171</v>
      </c>
      <c r="M31" s="51" t="s">
        <v>127</v>
      </c>
      <c r="N31" s="51">
        <v>2</v>
      </c>
      <c r="O31" s="56" t="e">
        <f t="shared" si="9"/>
        <v>#VALUE!</v>
      </c>
      <c r="P31" s="53">
        <v>50</v>
      </c>
      <c r="Q31" s="54" t="s">
        <v>159</v>
      </c>
      <c r="R31" s="53">
        <v>53000</v>
      </c>
      <c r="S31" s="53">
        <f t="shared" si="10"/>
        <v>5753</v>
      </c>
      <c r="T31" s="53"/>
      <c r="U31" s="53">
        <v>0</v>
      </c>
      <c r="V31" s="53" t="s">
        <v>129</v>
      </c>
      <c r="W31" s="55">
        <v>0.01</v>
      </c>
      <c r="X31" s="53">
        <v>0</v>
      </c>
      <c r="Y31" s="53" t="s">
        <v>130</v>
      </c>
      <c r="Z31" s="55">
        <v>0.04</v>
      </c>
      <c r="AA31" s="53">
        <v>0</v>
      </c>
      <c r="AB31" s="53" t="s">
        <v>131</v>
      </c>
      <c r="AC31" s="55">
        <v>0.05</v>
      </c>
      <c r="AD31" s="53">
        <v>0</v>
      </c>
      <c r="AE31" s="53" t="s">
        <v>131</v>
      </c>
      <c r="AF31" s="55">
        <v>0.1</v>
      </c>
      <c r="AG31" s="53">
        <v>5753</v>
      </c>
      <c r="AH31" s="53" t="s">
        <v>131</v>
      </c>
      <c r="AI31" s="55">
        <v>0.1</v>
      </c>
      <c r="AJ31" s="53"/>
      <c r="AK31" s="53" t="s">
        <v>131</v>
      </c>
      <c r="AL31" s="55">
        <v>0.03</v>
      </c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ht="15.75" customHeight="1">
      <c r="A32" s="1" t="s">
        <v>120</v>
      </c>
      <c r="B32" s="1" t="s">
        <v>121</v>
      </c>
      <c r="C32" s="1" t="s">
        <v>122</v>
      </c>
      <c r="D32" s="1" t="s">
        <v>123</v>
      </c>
      <c r="E32" s="1" t="s">
        <v>156</v>
      </c>
      <c r="F32" s="47"/>
      <c r="G32" s="48"/>
      <c r="H32" s="48"/>
      <c r="I32" s="48"/>
      <c r="J32" s="48"/>
      <c r="K32" s="49" t="s">
        <v>172</v>
      </c>
      <c r="L32" s="61" t="s">
        <v>173</v>
      </c>
      <c r="M32" s="51" t="s">
        <v>127</v>
      </c>
      <c r="N32" s="51">
        <v>2</v>
      </c>
      <c r="O32" s="56" t="e">
        <f t="shared" si="9"/>
        <v>#VALUE!</v>
      </c>
      <c r="P32" s="53">
        <v>370</v>
      </c>
      <c r="Q32" s="54" t="s">
        <v>159</v>
      </c>
      <c r="R32" s="53">
        <v>392200</v>
      </c>
      <c r="S32" s="53">
        <f t="shared" si="10"/>
        <v>97800</v>
      </c>
      <c r="T32" s="53"/>
      <c r="U32" s="53">
        <v>0</v>
      </c>
      <c r="V32" s="53" t="s">
        <v>129</v>
      </c>
      <c r="W32" s="55">
        <v>0.01</v>
      </c>
      <c r="X32" s="53">
        <v>0</v>
      </c>
      <c r="Y32" s="53" t="s">
        <v>130</v>
      </c>
      <c r="Z32" s="55">
        <v>0.04</v>
      </c>
      <c r="AA32" s="53">
        <v>0</v>
      </c>
      <c r="AB32" s="53" t="s">
        <v>131</v>
      </c>
      <c r="AC32" s="55">
        <v>0.05</v>
      </c>
      <c r="AD32" s="53">
        <v>0</v>
      </c>
      <c r="AE32" s="53" t="s">
        <v>131</v>
      </c>
      <c r="AF32" s="55">
        <v>0.1</v>
      </c>
      <c r="AG32" s="53">
        <v>97800</v>
      </c>
      <c r="AH32" s="53" t="s">
        <v>131</v>
      </c>
      <c r="AI32" s="55">
        <v>0.1</v>
      </c>
      <c r="AJ32" s="53"/>
      <c r="AK32" s="53" t="s">
        <v>131</v>
      </c>
      <c r="AL32" s="55">
        <v>0.03</v>
      </c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ht="15.75" customHeight="1">
      <c r="A33" s="1" t="s">
        <v>120</v>
      </c>
      <c r="B33" s="1" t="s">
        <v>121</v>
      </c>
      <c r="C33" s="1" t="s">
        <v>122</v>
      </c>
      <c r="D33" s="1" t="s">
        <v>123</v>
      </c>
      <c r="E33" s="1" t="s">
        <v>156</v>
      </c>
      <c r="F33" s="47"/>
      <c r="G33" s="48"/>
      <c r="H33" s="48"/>
      <c r="I33" s="48"/>
      <c r="J33" s="48"/>
      <c r="K33" s="49" t="s">
        <v>174</v>
      </c>
      <c r="L33" s="61" t="s">
        <v>175</v>
      </c>
      <c r="M33" s="51" t="s">
        <v>127</v>
      </c>
      <c r="N33" s="51">
        <v>2</v>
      </c>
      <c r="O33" s="56" t="e">
        <f t="shared" si="9"/>
        <v>#VALUE!</v>
      </c>
      <c r="P33" s="53">
        <v>45</v>
      </c>
      <c r="Q33" s="54" t="s">
        <v>159</v>
      </c>
      <c r="R33" s="53">
        <v>47700</v>
      </c>
      <c r="S33" s="53">
        <f t="shared" si="10"/>
        <v>5177</v>
      </c>
      <c r="T33" s="53"/>
      <c r="U33" s="53">
        <v>0</v>
      </c>
      <c r="V33" s="53" t="s">
        <v>129</v>
      </c>
      <c r="W33" s="55">
        <v>0.01</v>
      </c>
      <c r="X33" s="53">
        <v>0</v>
      </c>
      <c r="Y33" s="53" t="s">
        <v>130</v>
      </c>
      <c r="Z33" s="55">
        <v>0.04</v>
      </c>
      <c r="AA33" s="53">
        <v>0</v>
      </c>
      <c r="AB33" s="53" t="s">
        <v>131</v>
      </c>
      <c r="AC33" s="55">
        <v>0.05</v>
      </c>
      <c r="AD33" s="53">
        <v>0</v>
      </c>
      <c r="AE33" s="53" t="s">
        <v>131</v>
      </c>
      <c r="AF33" s="55">
        <v>0.1</v>
      </c>
      <c r="AG33" s="53">
        <v>5177</v>
      </c>
      <c r="AH33" s="53" t="s">
        <v>131</v>
      </c>
      <c r="AI33" s="55">
        <v>0.1</v>
      </c>
      <c r="AJ33" s="53"/>
      <c r="AK33" s="53" t="s">
        <v>131</v>
      </c>
      <c r="AL33" s="55">
        <v>0.03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ht="15.75" customHeight="1">
      <c r="A34" s="1" t="s">
        <v>120</v>
      </c>
      <c r="B34" s="1" t="s">
        <v>121</v>
      </c>
      <c r="C34" s="1" t="s">
        <v>122</v>
      </c>
      <c r="D34" s="1" t="s">
        <v>123</v>
      </c>
      <c r="E34" s="1" t="s">
        <v>156</v>
      </c>
      <c r="F34" s="47"/>
      <c r="G34" s="48"/>
      <c r="H34" s="48"/>
      <c r="I34" s="48"/>
      <c r="J34" s="48"/>
      <c r="K34" s="49" t="s">
        <v>176</v>
      </c>
      <c r="L34" s="61" t="s">
        <v>177</v>
      </c>
      <c r="M34" s="51" t="s">
        <v>127</v>
      </c>
      <c r="N34" s="51"/>
      <c r="O34" s="62" t="e">
        <f t="shared" si="9"/>
        <v>#VALUE!</v>
      </c>
      <c r="P34" s="53">
        <v>310</v>
      </c>
      <c r="Q34" s="54" t="s">
        <v>159</v>
      </c>
      <c r="R34" s="53">
        <v>328600</v>
      </c>
      <c r="S34" s="53">
        <f t="shared" si="10"/>
        <v>35500</v>
      </c>
      <c r="T34" s="53"/>
      <c r="U34" s="53">
        <v>0</v>
      </c>
      <c r="V34" s="53" t="s">
        <v>129</v>
      </c>
      <c r="W34" s="55">
        <v>0.01</v>
      </c>
      <c r="X34" s="53">
        <v>0</v>
      </c>
      <c r="Y34" s="53" t="s">
        <v>130</v>
      </c>
      <c r="Z34" s="55">
        <v>0.04</v>
      </c>
      <c r="AA34" s="53">
        <v>0</v>
      </c>
      <c r="AB34" s="53" t="s">
        <v>131</v>
      </c>
      <c r="AC34" s="55">
        <v>0.05</v>
      </c>
      <c r="AD34" s="53">
        <v>35500</v>
      </c>
      <c r="AE34" s="53" t="s">
        <v>131</v>
      </c>
      <c r="AF34" s="55">
        <v>0.1</v>
      </c>
      <c r="AG34" s="53">
        <v>0</v>
      </c>
      <c r="AH34" s="53" t="s">
        <v>131</v>
      </c>
      <c r="AI34" s="55">
        <v>0.1</v>
      </c>
      <c r="AJ34" s="53"/>
      <c r="AK34" s="53" t="s">
        <v>131</v>
      </c>
      <c r="AL34" s="55">
        <v>0.03</v>
      </c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ht="15.75" customHeight="1">
      <c r="A35" s="1" t="s">
        <v>120</v>
      </c>
      <c r="B35" s="1" t="s">
        <v>121</v>
      </c>
      <c r="C35" s="1" t="s">
        <v>122</v>
      </c>
      <c r="D35" s="1" t="s">
        <v>123</v>
      </c>
      <c r="E35" s="1" t="s">
        <v>156</v>
      </c>
      <c r="F35" s="47"/>
      <c r="G35" s="48"/>
      <c r="H35" s="48"/>
      <c r="I35" s="48"/>
      <c r="J35" s="48"/>
      <c r="K35" s="49" t="s">
        <v>178</v>
      </c>
      <c r="L35" s="61" t="s">
        <v>179</v>
      </c>
      <c r="M35" s="51" t="s">
        <v>127</v>
      </c>
      <c r="N35" s="51"/>
      <c r="O35" s="62" t="e">
        <f t="shared" si="9"/>
        <v>#VALUE!</v>
      </c>
      <c r="P35" s="53">
        <v>150</v>
      </c>
      <c r="Q35" s="54" t="s">
        <v>159</v>
      </c>
      <c r="R35" s="53">
        <v>159000</v>
      </c>
      <c r="S35" s="53">
        <f t="shared" si="10"/>
        <v>16400</v>
      </c>
      <c r="T35" s="53"/>
      <c r="U35" s="53">
        <v>0</v>
      </c>
      <c r="V35" s="53" t="s">
        <v>129</v>
      </c>
      <c r="W35" s="55">
        <v>0.01</v>
      </c>
      <c r="X35" s="53">
        <v>0</v>
      </c>
      <c r="Y35" s="53" t="s">
        <v>130</v>
      </c>
      <c r="Z35" s="55">
        <v>0.04</v>
      </c>
      <c r="AA35" s="53">
        <v>0</v>
      </c>
      <c r="AB35" s="53" t="s">
        <v>131</v>
      </c>
      <c r="AC35" s="55">
        <v>0.05</v>
      </c>
      <c r="AD35" s="53">
        <v>16400</v>
      </c>
      <c r="AE35" s="53" t="s">
        <v>131</v>
      </c>
      <c r="AF35" s="55">
        <v>0.1</v>
      </c>
      <c r="AG35" s="53">
        <v>0</v>
      </c>
      <c r="AH35" s="53" t="s">
        <v>131</v>
      </c>
      <c r="AI35" s="55">
        <v>0.1</v>
      </c>
      <c r="AJ35" s="53"/>
      <c r="AK35" s="53" t="s">
        <v>131</v>
      </c>
      <c r="AL35" s="55">
        <v>0.03</v>
      </c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ht="15.75" customHeight="1">
      <c r="A36" s="1" t="s">
        <v>120</v>
      </c>
      <c r="B36" s="1" t="s">
        <v>121</v>
      </c>
      <c r="C36" s="1" t="s">
        <v>122</v>
      </c>
      <c r="D36" s="1" t="s">
        <v>123</v>
      </c>
      <c r="E36" s="1" t="s">
        <v>156</v>
      </c>
      <c r="F36" s="47"/>
      <c r="G36" s="48"/>
      <c r="H36" s="48"/>
      <c r="I36" s="48"/>
      <c r="J36" s="48"/>
      <c r="K36" s="49" t="s">
        <v>180</v>
      </c>
      <c r="L36" s="61" t="s">
        <v>181</v>
      </c>
      <c r="M36" s="51" t="s">
        <v>127</v>
      </c>
      <c r="N36" s="51"/>
      <c r="O36" s="62" t="e">
        <f t="shared" si="9"/>
        <v>#VALUE!</v>
      </c>
      <c r="P36" s="53">
        <v>175</v>
      </c>
      <c r="Q36" s="54" t="s">
        <v>159</v>
      </c>
      <c r="R36" s="53">
        <v>185500</v>
      </c>
      <c r="S36" s="53">
        <f t="shared" si="10"/>
        <v>20135</v>
      </c>
      <c r="T36" s="53"/>
      <c r="U36" s="53">
        <v>0</v>
      </c>
      <c r="V36" s="53" t="s">
        <v>129</v>
      </c>
      <c r="W36" s="55">
        <v>0.01</v>
      </c>
      <c r="X36" s="53">
        <v>0</v>
      </c>
      <c r="Y36" s="53" t="s">
        <v>130</v>
      </c>
      <c r="Z36" s="55">
        <v>0.04</v>
      </c>
      <c r="AA36" s="53">
        <v>0</v>
      </c>
      <c r="AB36" s="53" t="s">
        <v>131</v>
      </c>
      <c r="AC36" s="55">
        <v>0.05</v>
      </c>
      <c r="AD36" s="53">
        <v>0</v>
      </c>
      <c r="AE36" s="53" t="s">
        <v>131</v>
      </c>
      <c r="AF36" s="55">
        <v>0.1</v>
      </c>
      <c r="AG36" s="53">
        <v>20135</v>
      </c>
      <c r="AH36" s="53" t="s">
        <v>131</v>
      </c>
      <c r="AI36" s="55">
        <v>0.1</v>
      </c>
      <c r="AJ36" s="53"/>
      <c r="AK36" s="53" t="s">
        <v>131</v>
      </c>
      <c r="AL36" s="55">
        <v>0.03</v>
      </c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ht="15.75" customHeight="1">
      <c r="A37" s="1" t="s">
        <v>120</v>
      </c>
      <c r="B37" s="1" t="s">
        <v>121</v>
      </c>
      <c r="C37" s="1" t="s">
        <v>122</v>
      </c>
      <c r="D37" s="1" t="s">
        <v>123</v>
      </c>
      <c r="E37" s="1" t="s">
        <v>156</v>
      </c>
      <c r="F37" s="47"/>
      <c r="G37" s="48"/>
      <c r="H37" s="48"/>
      <c r="I37" s="48"/>
      <c r="J37" s="48"/>
      <c r="K37" s="49" t="s">
        <v>182</v>
      </c>
      <c r="L37" s="61" t="s">
        <v>183</v>
      </c>
      <c r="M37" s="51" t="s">
        <v>127</v>
      </c>
      <c r="N37" s="51">
        <v>2</v>
      </c>
      <c r="O37" s="56" t="e">
        <f t="shared" si="9"/>
        <v>#VALUE!</v>
      </c>
      <c r="P37" s="53">
        <v>200</v>
      </c>
      <c r="Q37" s="54" t="s">
        <v>159</v>
      </c>
      <c r="R37" s="53">
        <v>212000</v>
      </c>
      <c r="S37" s="53">
        <f t="shared" si="10"/>
        <v>22500</v>
      </c>
      <c r="T37" s="53"/>
      <c r="U37" s="53">
        <v>0</v>
      </c>
      <c r="V37" s="53" t="s">
        <v>129</v>
      </c>
      <c r="W37" s="55">
        <v>0.01</v>
      </c>
      <c r="X37" s="53">
        <v>0</v>
      </c>
      <c r="Y37" s="53" t="s">
        <v>130</v>
      </c>
      <c r="Z37" s="55">
        <v>0.04</v>
      </c>
      <c r="AA37" s="53">
        <v>0</v>
      </c>
      <c r="AB37" s="53" t="s">
        <v>131</v>
      </c>
      <c r="AC37" s="55">
        <v>0.05</v>
      </c>
      <c r="AD37" s="53">
        <v>22500</v>
      </c>
      <c r="AE37" s="53" t="s">
        <v>131</v>
      </c>
      <c r="AF37" s="55">
        <v>0.1</v>
      </c>
      <c r="AG37" s="53">
        <v>0</v>
      </c>
      <c r="AH37" s="53" t="s">
        <v>131</v>
      </c>
      <c r="AI37" s="55">
        <v>0.1</v>
      </c>
      <c r="AJ37" s="53"/>
      <c r="AK37" s="53" t="s">
        <v>131</v>
      </c>
      <c r="AL37" s="55">
        <v>0.03</v>
      </c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ht="15.75" customHeight="1">
      <c r="A38" s="1" t="s">
        <v>120</v>
      </c>
      <c r="B38" s="1" t="s">
        <v>121</v>
      </c>
      <c r="C38" s="1" t="s">
        <v>122</v>
      </c>
      <c r="D38" s="1" t="s">
        <v>123</v>
      </c>
      <c r="E38" s="1" t="s">
        <v>156</v>
      </c>
      <c r="F38" s="47"/>
      <c r="G38" s="48"/>
      <c r="H38" s="48"/>
      <c r="I38" s="48"/>
      <c r="J38" s="48"/>
      <c r="K38" s="49" t="s">
        <v>184</v>
      </c>
      <c r="L38" s="61" t="s">
        <v>185</v>
      </c>
      <c r="M38" s="51" t="s">
        <v>127</v>
      </c>
      <c r="N38" s="51">
        <v>2</v>
      </c>
      <c r="O38" s="56" t="e">
        <f t="shared" si="9"/>
        <v>#VALUE!</v>
      </c>
      <c r="P38" s="53">
        <v>320</v>
      </c>
      <c r="Q38" s="54" t="s">
        <v>159</v>
      </c>
      <c r="R38" s="53">
        <v>339200</v>
      </c>
      <c r="S38" s="53">
        <f t="shared" si="10"/>
        <v>37246</v>
      </c>
      <c r="T38" s="53"/>
      <c r="U38" s="53">
        <v>0</v>
      </c>
      <c r="V38" s="53" t="s">
        <v>129</v>
      </c>
      <c r="W38" s="55">
        <v>0.01</v>
      </c>
      <c r="X38" s="53">
        <v>0</v>
      </c>
      <c r="Y38" s="53" t="s">
        <v>130</v>
      </c>
      <c r="Z38" s="55">
        <v>0.04</v>
      </c>
      <c r="AA38" s="53">
        <v>0</v>
      </c>
      <c r="AB38" s="53" t="s">
        <v>131</v>
      </c>
      <c r="AC38" s="55">
        <v>0.05</v>
      </c>
      <c r="AD38" s="53">
        <v>0</v>
      </c>
      <c r="AE38" s="53" t="s">
        <v>131</v>
      </c>
      <c r="AF38" s="55">
        <v>0.1</v>
      </c>
      <c r="AG38" s="53">
        <v>37246</v>
      </c>
      <c r="AH38" s="53" t="s">
        <v>131</v>
      </c>
      <c r="AI38" s="55">
        <v>0.1</v>
      </c>
      <c r="AJ38" s="53"/>
      <c r="AK38" s="53" t="s">
        <v>131</v>
      </c>
      <c r="AL38" s="55">
        <v>0.03</v>
      </c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ht="15.75" customHeight="1">
      <c r="A39" s="1" t="s">
        <v>120</v>
      </c>
      <c r="B39" s="1" t="s">
        <v>121</v>
      </c>
      <c r="C39" s="1" t="s">
        <v>122</v>
      </c>
      <c r="D39" s="1" t="s">
        <v>123</v>
      </c>
      <c r="E39" s="1" t="s">
        <v>156</v>
      </c>
      <c r="F39" s="47"/>
      <c r="G39" s="48"/>
      <c r="H39" s="48"/>
      <c r="I39" s="48"/>
      <c r="J39" s="48"/>
      <c r="K39" s="49" t="s">
        <v>186</v>
      </c>
      <c r="L39" s="61" t="s">
        <v>187</v>
      </c>
      <c r="M39" s="51" t="s">
        <v>127</v>
      </c>
      <c r="N39" s="51"/>
      <c r="O39" s="62" t="e">
        <f t="shared" si="9"/>
        <v>#VALUE!</v>
      </c>
      <c r="P39" s="53">
        <v>550</v>
      </c>
      <c r="Q39" s="54" t="s">
        <v>159</v>
      </c>
      <c r="R39" s="53">
        <v>583000</v>
      </c>
      <c r="S39" s="53">
        <f t="shared" si="10"/>
        <v>145450</v>
      </c>
      <c r="T39" s="53"/>
      <c r="U39" s="53">
        <v>0</v>
      </c>
      <c r="V39" s="53" t="s">
        <v>129</v>
      </c>
      <c r="W39" s="55">
        <v>0.01</v>
      </c>
      <c r="X39" s="53">
        <v>0</v>
      </c>
      <c r="Y39" s="53" t="s">
        <v>130</v>
      </c>
      <c r="Z39" s="55">
        <v>0.04</v>
      </c>
      <c r="AA39" s="53">
        <v>0</v>
      </c>
      <c r="AB39" s="53" t="s">
        <v>131</v>
      </c>
      <c r="AC39" s="55">
        <v>0.05</v>
      </c>
      <c r="AD39" s="53">
        <v>0</v>
      </c>
      <c r="AE39" s="53" t="s">
        <v>131</v>
      </c>
      <c r="AF39" s="55">
        <v>0.1</v>
      </c>
      <c r="AG39" s="53">
        <v>145450</v>
      </c>
      <c r="AH39" s="53" t="s">
        <v>131</v>
      </c>
      <c r="AI39" s="55">
        <v>0.1</v>
      </c>
      <c r="AJ39" s="53"/>
      <c r="AK39" s="53" t="s">
        <v>131</v>
      </c>
      <c r="AL39" s="55">
        <v>0.03</v>
      </c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ht="15.75" customHeight="1">
      <c r="A40" s="1" t="s">
        <v>120</v>
      </c>
      <c r="B40" s="1" t="s">
        <v>121</v>
      </c>
      <c r="C40" s="1" t="s">
        <v>122</v>
      </c>
      <c r="D40" s="1" t="s">
        <v>123</v>
      </c>
      <c r="E40" s="1" t="s">
        <v>156</v>
      </c>
      <c r="F40" s="47"/>
      <c r="G40" s="48"/>
      <c r="H40" s="48"/>
      <c r="I40" s="48"/>
      <c r="J40" s="48"/>
      <c r="K40" s="49" t="s">
        <v>188</v>
      </c>
      <c r="L40" s="61" t="s">
        <v>189</v>
      </c>
      <c r="M40" s="51" t="s">
        <v>127</v>
      </c>
      <c r="N40" s="51">
        <v>2</v>
      </c>
      <c r="O40" s="56" t="e">
        <f t="shared" si="9"/>
        <v>#VALUE!</v>
      </c>
      <c r="P40" s="53">
        <v>210</v>
      </c>
      <c r="Q40" s="54" t="s">
        <v>159</v>
      </c>
      <c r="R40" s="53">
        <v>222600</v>
      </c>
      <c r="S40" s="53">
        <f t="shared" si="10"/>
        <v>22600</v>
      </c>
      <c r="T40" s="53"/>
      <c r="U40" s="53">
        <v>0</v>
      </c>
      <c r="V40" s="53" t="s">
        <v>129</v>
      </c>
      <c r="W40" s="55">
        <v>0.01</v>
      </c>
      <c r="X40" s="53">
        <v>0</v>
      </c>
      <c r="Y40" s="53" t="s">
        <v>130</v>
      </c>
      <c r="Z40" s="55">
        <v>0.04</v>
      </c>
      <c r="AA40" s="53">
        <v>0</v>
      </c>
      <c r="AB40" s="53" t="s">
        <v>131</v>
      </c>
      <c r="AC40" s="55">
        <v>0.05</v>
      </c>
      <c r="AD40" s="53">
        <v>22600</v>
      </c>
      <c r="AE40" s="53" t="s">
        <v>131</v>
      </c>
      <c r="AF40" s="55">
        <v>0.1</v>
      </c>
      <c r="AG40" s="53">
        <v>0</v>
      </c>
      <c r="AH40" s="53" t="s">
        <v>131</v>
      </c>
      <c r="AI40" s="55">
        <v>0.1</v>
      </c>
      <c r="AJ40" s="53"/>
      <c r="AK40" s="53" t="s">
        <v>131</v>
      </c>
      <c r="AL40" s="55">
        <v>0.03</v>
      </c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ht="15.75" customHeight="1">
      <c r="A41" s="1" t="s">
        <v>120</v>
      </c>
      <c r="B41" s="1" t="s">
        <v>121</v>
      </c>
      <c r="C41" s="1" t="s">
        <v>122</v>
      </c>
      <c r="D41" s="1" t="s">
        <v>123</v>
      </c>
      <c r="E41" s="1" t="s">
        <v>156</v>
      </c>
      <c r="F41" s="47"/>
      <c r="G41" s="48"/>
      <c r="H41" s="48"/>
      <c r="I41" s="48"/>
      <c r="J41" s="48"/>
      <c r="K41" s="49" t="s">
        <v>190</v>
      </c>
      <c r="L41" s="61" t="s">
        <v>191</v>
      </c>
      <c r="M41" s="51" t="s">
        <v>127</v>
      </c>
      <c r="N41" s="51"/>
      <c r="O41" s="62" t="e">
        <f t="shared" si="9"/>
        <v>#VALUE!</v>
      </c>
      <c r="P41" s="53">
        <v>150</v>
      </c>
      <c r="Q41" s="54" t="s">
        <v>159</v>
      </c>
      <c r="R41" s="53">
        <v>159000</v>
      </c>
      <c r="S41" s="53">
        <f t="shared" si="10"/>
        <v>17454</v>
      </c>
      <c r="T41" s="53"/>
      <c r="U41" s="53">
        <v>0</v>
      </c>
      <c r="V41" s="53" t="s">
        <v>129</v>
      </c>
      <c r="W41" s="55">
        <v>0.01</v>
      </c>
      <c r="X41" s="53">
        <v>0</v>
      </c>
      <c r="Y41" s="53" t="s">
        <v>130</v>
      </c>
      <c r="Z41" s="55">
        <v>0.04</v>
      </c>
      <c r="AA41" s="53">
        <v>0</v>
      </c>
      <c r="AB41" s="53" t="s">
        <v>131</v>
      </c>
      <c r="AC41" s="55">
        <v>0.05</v>
      </c>
      <c r="AD41" s="53">
        <v>0</v>
      </c>
      <c r="AE41" s="53" t="s">
        <v>131</v>
      </c>
      <c r="AF41" s="55">
        <v>0.1</v>
      </c>
      <c r="AG41" s="53">
        <v>17454</v>
      </c>
      <c r="AH41" s="53" t="s">
        <v>131</v>
      </c>
      <c r="AI41" s="55">
        <v>0.1</v>
      </c>
      <c r="AJ41" s="53"/>
      <c r="AK41" s="53" t="s">
        <v>131</v>
      </c>
      <c r="AL41" s="55">
        <v>0.03</v>
      </c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ht="15.75" customHeight="1">
      <c r="A42" s="1" t="s">
        <v>120</v>
      </c>
      <c r="B42" s="1" t="s">
        <v>121</v>
      </c>
      <c r="C42" s="1" t="s">
        <v>122</v>
      </c>
      <c r="D42" s="1" t="s">
        <v>123</v>
      </c>
      <c r="E42" s="1" t="s">
        <v>156</v>
      </c>
      <c r="F42" s="47"/>
      <c r="G42" s="48"/>
      <c r="H42" s="48"/>
      <c r="I42" s="48"/>
      <c r="J42" s="48"/>
      <c r="K42" s="49" t="s">
        <v>192</v>
      </c>
      <c r="L42" s="61" t="s">
        <v>193</v>
      </c>
      <c r="M42" s="51" t="s">
        <v>127</v>
      </c>
      <c r="N42" s="51"/>
      <c r="O42" s="62" t="e">
        <f t="shared" si="9"/>
        <v>#VALUE!</v>
      </c>
      <c r="P42" s="53">
        <v>180</v>
      </c>
      <c r="Q42" s="54" t="s">
        <v>159</v>
      </c>
      <c r="R42" s="53">
        <v>190800</v>
      </c>
      <c r="S42" s="53">
        <f t="shared" si="10"/>
        <v>0</v>
      </c>
      <c r="T42" s="53"/>
      <c r="U42" s="53">
        <v>0</v>
      </c>
      <c r="V42" s="53" t="s">
        <v>129</v>
      </c>
      <c r="W42" s="55">
        <v>0.01</v>
      </c>
      <c r="X42" s="53">
        <v>0</v>
      </c>
      <c r="Y42" s="53" t="s">
        <v>130</v>
      </c>
      <c r="Z42" s="55">
        <v>0.04</v>
      </c>
      <c r="AA42" s="53">
        <v>0</v>
      </c>
      <c r="AB42" s="53" t="s">
        <v>131</v>
      </c>
      <c r="AC42" s="55">
        <v>0.05</v>
      </c>
      <c r="AD42" s="53">
        <v>0</v>
      </c>
      <c r="AE42" s="53" t="s">
        <v>131</v>
      </c>
      <c r="AF42" s="55">
        <v>0.1</v>
      </c>
      <c r="AG42" s="53">
        <v>0</v>
      </c>
      <c r="AH42" s="53" t="s">
        <v>131</v>
      </c>
      <c r="AI42" s="55">
        <v>0.1</v>
      </c>
      <c r="AJ42" s="53"/>
      <c r="AK42" s="53" t="s">
        <v>131</v>
      </c>
      <c r="AL42" s="55">
        <v>0.03</v>
      </c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ht="15.75" customHeight="1">
      <c r="A43" s="1" t="s">
        <v>120</v>
      </c>
      <c r="B43" s="1" t="s">
        <v>121</v>
      </c>
      <c r="C43" s="1" t="s">
        <v>122</v>
      </c>
      <c r="D43" s="1" t="s">
        <v>123</v>
      </c>
      <c r="E43" s="1" t="s">
        <v>156</v>
      </c>
      <c r="F43" s="47"/>
      <c r="G43" s="48"/>
      <c r="H43" s="48"/>
      <c r="I43" s="48"/>
      <c r="J43" s="48"/>
      <c r="K43" s="49" t="s">
        <v>194</v>
      </c>
      <c r="L43" s="61" t="s">
        <v>195</v>
      </c>
      <c r="M43" s="51" t="s">
        <v>127</v>
      </c>
      <c r="N43" s="51">
        <v>2</v>
      </c>
      <c r="O43" s="56" t="e">
        <f t="shared" si="9"/>
        <v>#VALUE!</v>
      </c>
      <c r="P43" s="53">
        <v>150</v>
      </c>
      <c r="Q43" s="54" t="s">
        <v>159</v>
      </c>
      <c r="R43" s="53">
        <v>159000</v>
      </c>
      <c r="S43" s="53">
        <f t="shared" si="10"/>
        <v>16500</v>
      </c>
      <c r="T43" s="53"/>
      <c r="U43" s="53">
        <v>0</v>
      </c>
      <c r="V43" s="53" t="s">
        <v>129</v>
      </c>
      <c r="W43" s="55">
        <v>0.01</v>
      </c>
      <c r="X43" s="53">
        <v>0</v>
      </c>
      <c r="Y43" s="53" t="s">
        <v>130</v>
      </c>
      <c r="Z43" s="55">
        <v>0.04</v>
      </c>
      <c r="AA43" s="53">
        <v>0</v>
      </c>
      <c r="AB43" s="53" t="s">
        <v>131</v>
      </c>
      <c r="AC43" s="55">
        <v>0.05</v>
      </c>
      <c r="AD43" s="53">
        <v>16500</v>
      </c>
      <c r="AE43" s="53" t="s">
        <v>131</v>
      </c>
      <c r="AF43" s="55">
        <v>0.1</v>
      </c>
      <c r="AG43" s="53">
        <v>0</v>
      </c>
      <c r="AH43" s="53" t="s">
        <v>131</v>
      </c>
      <c r="AI43" s="55">
        <v>0.1</v>
      </c>
      <c r="AJ43" s="53"/>
      <c r="AK43" s="53" t="s">
        <v>131</v>
      </c>
      <c r="AL43" s="55">
        <v>0.03</v>
      </c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ht="15.75" customHeight="1">
      <c r="A44" s="1" t="s">
        <v>120</v>
      </c>
      <c r="B44" s="1" t="s">
        <v>121</v>
      </c>
      <c r="C44" s="1" t="s">
        <v>122</v>
      </c>
      <c r="D44" s="1" t="s">
        <v>123</v>
      </c>
      <c r="E44" s="1" t="s">
        <v>156</v>
      </c>
      <c r="F44" s="47"/>
      <c r="G44" s="48"/>
      <c r="H44" s="48"/>
      <c r="I44" s="48"/>
      <c r="J44" s="48"/>
      <c r="K44" s="49" t="s">
        <v>196</v>
      </c>
      <c r="L44" s="61" t="s">
        <v>197</v>
      </c>
      <c r="M44" s="51" t="s">
        <v>127</v>
      </c>
      <c r="N44" s="51">
        <v>2</v>
      </c>
      <c r="O44" s="56" t="e">
        <f t="shared" si="9"/>
        <v>#VALUE!</v>
      </c>
      <c r="P44" s="53">
        <v>70</v>
      </c>
      <c r="Q44" s="54" t="s">
        <v>159</v>
      </c>
      <c r="R44" s="53">
        <v>74200</v>
      </c>
      <c r="S44" s="53">
        <f t="shared" si="10"/>
        <v>8054</v>
      </c>
      <c r="T44" s="53"/>
      <c r="U44" s="53">
        <v>0</v>
      </c>
      <c r="V44" s="53" t="s">
        <v>129</v>
      </c>
      <c r="W44" s="55">
        <v>0.01</v>
      </c>
      <c r="X44" s="53">
        <v>0</v>
      </c>
      <c r="Y44" s="53" t="s">
        <v>130</v>
      </c>
      <c r="Z44" s="55">
        <v>0.04</v>
      </c>
      <c r="AA44" s="53">
        <v>0</v>
      </c>
      <c r="AB44" s="53" t="s">
        <v>131</v>
      </c>
      <c r="AC44" s="55">
        <v>0.05</v>
      </c>
      <c r="AD44" s="53">
        <v>0</v>
      </c>
      <c r="AE44" s="53" t="s">
        <v>131</v>
      </c>
      <c r="AF44" s="55">
        <v>0.1</v>
      </c>
      <c r="AG44" s="53">
        <v>8054</v>
      </c>
      <c r="AH44" s="53" t="s">
        <v>131</v>
      </c>
      <c r="AI44" s="55">
        <v>0.1</v>
      </c>
      <c r="AJ44" s="53"/>
      <c r="AK44" s="53" t="s">
        <v>131</v>
      </c>
      <c r="AL44" s="55">
        <v>0.03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ht="15.75" customHeight="1">
      <c r="A45" s="1" t="s">
        <v>120</v>
      </c>
      <c r="B45" s="1" t="s">
        <v>121</v>
      </c>
      <c r="C45" s="1" t="s">
        <v>122</v>
      </c>
      <c r="D45" s="1" t="s">
        <v>123</v>
      </c>
      <c r="E45" s="1" t="s">
        <v>156</v>
      </c>
      <c r="F45" s="47"/>
      <c r="G45" s="48"/>
      <c r="H45" s="48"/>
      <c r="I45" s="48"/>
      <c r="J45" s="48"/>
      <c r="K45" s="49" t="s">
        <v>198</v>
      </c>
      <c r="L45" s="61" t="s">
        <v>199</v>
      </c>
      <c r="M45" s="51" t="s">
        <v>127</v>
      </c>
      <c r="N45" s="51">
        <v>2</v>
      </c>
      <c r="O45" s="56" t="e">
        <f t="shared" si="9"/>
        <v>#VALUE!</v>
      </c>
      <c r="P45" s="53">
        <v>300</v>
      </c>
      <c r="Q45" s="54" t="s">
        <v>159</v>
      </c>
      <c r="R45" s="53">
        <v>318000</v>
      </c>
      <c r="S45" s="53">
        <f t="shared" si="10"/>
        <v>38439</v>
      </c>
      <c r="T45" s="53"/>
      <c r="U45" s="53">
        <v>0</v>
      </c>
      <c r="V45" s="53" t="s">
        <v>129</v>
      </c>
      <c r="W45" s="55">
        <v>0.01</v>
      </c>
      <c r="X45" s="53">
        <v>0</v>
      </c>
      <c r="Y45" s="53" t="s">
        <v>130</v>
      </c>
      <c r="Z45" s="55">
        <v>0.04</v>
      </c>
      <c r="AA45" s="53">
        <v>0</v>
      </c>
      <c r="AB45" s="53" t="s">
        <v>131</v>
      </c>
      <c r="AC45" s="55">
        <v>0.05</v>
      </c>
      <c r="AD45" s="53">
        <v>0</v>
      </c>
      <c r="AE45" s="53" t="s">
        <v>131</v>
      </c>
      <c r="AF45" s="55">
        <v>0.1</v>
      </c>
      <c r="AG45" s="53">
        <v>38439</v>
      </c>
      <c r="AH45" s="53" t="s">
        <v>131</v>
      </c>
      <c r="AI45" s="55">
        <v>0.1</v>
      </c>
      <c r="AJ45" s="53"/>
      <c r="AK45" s="53" t="s">
        <v>131</v>
      </c>
      <c r="AL45" s="55">
        <v>0.03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ht="15.75" customHeight="1">
      <c r="A46" s="1" t="s">
        <v>120</v>
      </c>
      <c r="B46" s="1" t="s">
        <v>121</v>
      </c>
      <c r="C46" s="1" t="s">
        <v>122</v>
      </c>
      <c r="D46" s="1" t="s">
        <v>123</v>
      </c>
      <c r="E46" s="1" t="s">
        <v>156</v>
      </c>
      <c r="F46" s="47"/>
      <c r="G46" s="48"/>
      <c r="H46" s="48"/>
      <c r="I46" s="48"/>
      <c r="J46" s="48"/>
      <c r="K46" s="49" t="s">
        <v>200</v>
      </c>
      <c r="L46" s="61" t="s">
        <v>201</v>
      </c>
      <c r="M46" s="51" t="s">
        <v>127</v>
      </c>
      <c r="N46" s="51">
        <v>2</v>
      </c>
      <c r="O46" s="56" t="e">
        <f t="shared" si="9"/>
        <v>#VALUE!</v>
      </c>
      <c r="P46" s="53">
        <v>320</v>
      </c>
      <c r="Q46" s="54" t="s">
        <v>159</v>
      </c>
      <c r="R46" s="53">
        <v>339200</v>
      </c>
      <c r="S46" s="53">
        <f t="shared" si="10"/>
        <v>36700</v>
      </c>
      <c r="T46" s="53"/>
      <c r="U46" s="53">
        <v>0</v>
      </c>
      <c r="V46" s="53" t="s">
        <v>129</v>
      </c>
      <c r="W46" s="55">
        <v>0.01</v>
      </c>
      <c r="X46" s="53">
        <v>0</v>
      </c>
      <c r="Y46" s="53" t="s">
        <v>130</v>
      </c>
      <c r="Z46" s="55">
        <v>0.04</v>
      </c>
      <c r="AA46" s="53">
        <v>0</v>
      </c>
      <c r="AB46" s="53" t="s">
        <v>131</v>
      </c>
      <c r="AC46" s="55">
        <v>0.05</v>
      </c>
      <c r="AD46" s="53">
        <v>36700</v>
      </c>
      <c r="AE46" s="53" t="s">
        <v>131</v>
      </c>
      <c r="AF46" s="55">
        <v>0.1</v>
      </c>
      <c r="AG46" s="53">
        <v>0</v>
      </c>
      <c r="AH46" s="53" t="s">
        <v>131</v>
      </c>
      <c r="AI46" s="55">
        <v>0.1</v>
      </c>
      <c r="AJ46" s="53"/>
      <c r="AK46" s="53" t="s">
        <v>131</v>
      </c>
      <c r="AL46" s="55">
        <v>0.03</v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ht="15.75" customHeight="1">
      <c r="A47" s="1" t="s">
        <v>120</v>
      </c>
      <c r="B47" s="1" t="s">
        <v>121</v>
      </c>
      <c r="C47" s="1" t="s">
        <v>122</v>
      </c>
      <c r="D47" s="1" t="s">
        <v>123</v>
      </c>
      <c r="E47" s="1" t="s">
        <v>156</v>
      </c>
      <c r="F47" s="47"/>
      <c r="G47" s="48"/>
      <c r="H47" s="48"/>
      <c r="I47" s="48"/>
      <c r="J47" s="48"/>
      <c r="K47" s="49" t="s">
        <v>202</v>
      </c>
      <c r="L47" s="61" t="s">
        <v>203</v>
      </c>
      <c r="M47" s="51" t="s">
        <v>127</v>
      </c>
      <c r="N47" s="51"/>
      <c r="O47" s="62" t="e">
        <f t="shared" si="9"/>
        <v>#VALUE!</v>
      </c>
      <c r="P47" s="53">
        <v>80</v>
      </c>
      <c r="Q47" s="54" t="s">
        <v>159</v>
      </c>
      <c r="R47" s="53">
        <v>84800</v>
      </c>
      <c r="S47" s="53">
        <f t="shared" si="10"/>
        <v>9000</v>
      </c>
      <c r="T47" s="53"/>
      <c r="U47" s="53">
        <v>0</v>
      </c>
      <c r="V47" s="53" t="s">
        <v>129</v>
      </c>
      <c r="W47" s="55">
        <v>0.01</v>
      </c>
      <c r="X47" s="53">
        <v>0</v>
      </c>
      <c r="Y47" s="53" t="s">
        <v>130</v>
      </c>
      <c r="Z47" s="55">
        <v>0.04</v>
      </c>
      <c r="AA47" s="53">
        <v>0</v>
      </c>
      <c r="AB47" s="53" t="s">
        <v>131</v>
      </c>
      <c r="AC47" s="55">
        <v>0.05</v>
      </c>
      <c r="AD47" s="53">
        <v>9000</v>
      </c>
      <c r="AE47" s="53" t="s">
        <v>131</v>
      </c>
      <c r="AF47" s="55">
        <v>0.1</v>
      </c>
      <c r="AG47" s="53">
        <v>0</v>
      </c>
      <c r="AH47" s="53" t="s">
        <v>131</v>
      </c>
      <c r="AI47" s="55">
        <v>0.1</v>
      </c>
      <c r="AJ47" s="53"/>
      <c r="AK47" s="53" t="s">
        <v>131</v>
      </c>
      <c r="AL47" s="55">
        <v>0.03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ht="15.75" customHeight="1">
      <c r="A48" s="1" t="s">
        <v>120</v>
      </c>
      <c r="B48" s="1" t="s">
        <v>121</v>
      </c>
      <c r="C48" s="1" t="s">
        <v>122</v>
      </c>
      <c r="D48" s="1" t="s">
        <v>123</v>
      </c>
      <c r="E48" s="1" t="s">
        <v>156</v>
      </c>
      <c r="F48" s="47"/>
      <c r="G48" s="48"/>
      <c r="H48" s="48"/>
      <c r="I48" s="48"/>
      <c r="J48" s="48"/>
      <c r="K48" s="49" t="s">
        <v>204</v>
      </c>
      <c r="L48" s="61" t="s">
        <v>205</v>
      </c>
      <c r="M48" s="51" t="s">
        <v>127</v>
      </c>
      <c r="N48" s="51"/>
      <c r="O48" s="62" t="e">
        <f t="shared" si="9"/>
        <v>#VALUE!</v>
      </c>
      <c r="P48" s="53">
        <v>150</v>
      </c>
      <c r="Q48" s="54" t="s">
        <v>159</v>
      </c>
      <c r="R48" s="53">
        <v>159000</v>
      </c>
      <c r="S48" s="53">
        <f t="shared" si="10"/>
        <v>0</v>
      </c>
      <c r="T48" s="53"/>
      <c r="U48" s="53">
        <v>0</v>
      </c>
      <c r="V48" s="53" t="s">
        <v>129</v>
      </c>
      <c r="W48" s="55">
        <v>0.01</v>
      </c>
      <c r="X48" s="53">
        <v>0</v>
      </c>
      <c r="Y48" s="53" t="s">
        <v>130</v>
      </c>
      <c r="Z48" s="55">
        <v>0.04</v>
      </c>
      <c r="AA48" s="53">
        <v>0</v>
      </c>
      <c r="AB48" s="53" t="s">
        <v>131</v>
      </c>
      <c r="AC48" s="55">
        <v>0.05</v>
      </c>
      <c r="AD48" s="53">
        <v>0</v>
      </c>
      <c r="AE48" s="53" t="s">
        <v>131</v>
      </c>
      <c r="AF48" s="55">
        <v>0.1</v>
      </c>
      <c r="AG48" s="53">
        <v>0</v>
      </c>
      <c r="AH48" s="53" t="s">
        <v>131</v>
      </c>
      <c r="AI48" s="55">
        <v>0.1</v>
      </c>
      <c r="AJ48" s="53"/>
      <c r="AK48" s="53" t="s">
        <v>131</v>
      </c>
      <c r="AL48" s="55">
        <v>0.03</v>
      </c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ht="15.75" customHeight="1">
      <c r="A49" s="1" t="s">
        <v>120</v>
      </c>
      <c r="B49" s="1" t="s">
        <v>121</v>
      </c>
      <c r="C49" s="1" t="s">
        <v>122</v>
      </c>
      <c r="D49" s="1" t="s">
        <v>123</v>
      </c>
      <c r="E49" s="1" t="s">
        <v>156</v>
      </c>
      <c r="F49" s="47"/>
      <c r="G49" s="48"/>
      <c r="H49" s="48"/>
      <c r="I49" s="48"/>
      <c r="J49" s="48"/>
      <c r="K49" s="49" t="s">
        <v>206</v>
      </c>
      <c r="L49" s="61" t="s">
        <v>207</v>
      </c>
      <c r="M49" s="51" t="s">
        <v>127</v>
      </c>
      <c r="N49" s="51">
        <v>2</v>
      </c>
      <c r="O49" s="56" t="e">
        <f t="shared" si="9"/>
        <v>#VALUE!</v>
      </c>
      <c r="P49" s="53">
        <v>400</v>
      </c>
      <c r="Q49" s="54" t="s">
        <v>159</v>
      </c>
      <c r="R49" s="53">
        <v>424000</v>
      </c>
      <c r="S49" s="53">
        <f t="shared" si="10"/>
        <v>0</v>
      </c>
      <c r="T49" s="53"/>
      <c r="U49" s="53">
        <v>0</v>
      </c>
      <c r="V49" s="53" t="s">
        <v>129</v>
      </c>
      <c r="W49" s="55">
        <v>0.01</v>
      </c>
      <c r="X49" s="53">
        <v>0</v>
      </c>
      <c r="Y49" s="53" t="s">
        <v>130</v>
      </c>
      <c r="Z49" s="55">
        <v>0.04</v>
      </c>
      <c r="AA49" s="53">
        <v>0</v>
      </c>
      <c r="AB49" s="53" t="s">
        <v>131</v>
      </c>
      <c r="AC49" s="55">
        <v>0.05</v>
      </c>
      <c r="AD49" s="53">
        <v>0</v>
      </c>
      <c r="AE49" s="53" t="s">
        <v>131</v>
      </c>
      <c r="AF49" s="55">
        <v>0.1</v>
      </c>
      <c r="AG49" s="53">
        <v>0</v>
      </c>
      <c r="AH49" s="53" t="s">
        <v>131</v>
      </c>
      <c r="AI49" s="55">
        <v>0.1</v>
      </c>
      <c r="AJ49" s="53"/>
      <c r="AK49" s="53" t="s">
        <v>131</v>
      </c>
      <c r="AL49" s="55">
        <v>0.03</v>
      </c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ht="15.75" customHeight="1">
      <c r="A50" s="63" t="s">
        <v>120</v>
      </c>
      <c r="B50" s="63" t="s">
        <v>121</v>
      </c>
      <c r="C50" s="63" t="s">
        <v>122</v>
      </c>
      <c r="D50" s="63" t="s">
        <v>123</v>
      </c>
      <c r="E50" s="63" t="s">
        <v>156</v>
      </c>
      <c r="F50" s="64"/>
      <c r="G50" s="65"/>
      <c r="H50" s="65"/>
      <c r="I50" s="65"/>
      <c r="J50" s="65"/>
      <c r="K50" s="49" t="s">
        <v>208</v>
      </c>
      <c r="L50" s="61" t="s">
        <v>209</v>
      </c>
      <c r="M50" s="66" t="s">
        <v>127</v>
      </c>
      <c r="N50" s="66"/>
      <c r="O50" s="67" t="e">
        <f t="shared" si="9"/>
        <v>#VALUE!</v>
      </c>
      <c r="P50" s="68">
        <v>170</v>
      </c>
      <c r="Q50" s="69" t="s">
        <v>159</v>
      </c>
      <c r="R50" s="68">
        <v>180200</v>
      </c>
      <c r="S50" s="53">
        <f t="shared" si="10"/>
        <v>19787</v>
      </c>
      <c r="T50" s="68"/>
      <c r="U50" s="70"/>
      <c r="V50" s="70"/>
      <c r="W50" s="71"/>
      <c r="X50" s="53">
        <v>0</v>
      </c>
      <c r="Y50" s="53" t="s">
        <v>130</v>
      </c>
      <c r="Z50" s="55">
        <v>0.05</v>
      </c>
      <c r="AA50" s="53">
        <v>0</v>
      </c>
      <c r="AB50" s="53" t="s">
        <v>131</v>
      </c>
      <c r="AC50" s="55">
        <v>0.05</v>
      </c>
      <c r="AD50" s="53">
        <v>0</v>
      </c>
      <c r="AE50" s="53" t="s">
        <v>131</v>
      </c>
      <c r="AF50" s="55">
        <v>0.1</v>
      </c>
      <c r="AG50" s="53">
        <v>19787</v>
      </c>
      <c r="AH50" s="53" t="s">
        <v>131</v>
      </c>
      <c r="AI50" s="55">
        <v>0.1</v>
      </c>
      <c r="AJ50" s="68"/>
      <c r="AK50" s="53" t="s">
        <v>131</v>
      </c>
      <c r="AL50" s="55">
        <v>0.03</v>
      </c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72" t="s">
        <v>210</v>
      </c>
    </row>
    <row r="51" spans="1:57" ht="15.75" customHeight="1">
      <c r="A51" s="1" t="s">
        <v>120</v>
      </c>
      <c r="B51" s="1" t="s">
        <v>121</v>
      </c>
      <c r="C51" s="1" t="s">
        <v>122</v>
      </c>
      <c r="D51" s="1" t="s">
        <v>123</v>
      </c>
      <c r="E51" s="1" t="s">
        <v>156</v>
      </c>
      <c r="F51" s="47"/>
      <c r="G51" s="48"/>
      <c r="H51" s="48"/>
      <c r="I51" s="48"/>
      <c r="J51" s="48"/>
      <c r="K51" s="49" t="s">
        <v>211</v>
      </c>
      <c r="L51" s="61" t="s">
        <v>212</v>
      </c>
      <c r="M51" s="51" t="s">
        <v>127</v>
      </c>
      <c r="N51" s="51"/>
      <c r="O51" s="62" t="e">
        <f t="shared" si="9"/>
        <v>#VALUE!</v>
      </c>
      <c r="P51" s="53">
        <v>250</v>
      </c>
      <c r="Q51" s="54" t="s">
        <v>159</v>
      </c>
      <c r="R51" s="53">
        <v>265000</v>
      </c>
      <c r="S51" s="53">
        <f t="shared" si="10"/>
        <v>26600</v>
      </c>
      <c r="T51" s="53"/>
      <c r="U51" s="53">
        <v>0</v>
      </c>
      <c r="V51" s="53" t="s">
        <v>129</v>
      </c>
      <c r="W51" s="55">
        <v>0.01</v>
      </c>
      <c r="X51" s="53">
        <v>0</v>
      </c>
      <c r="Y51" s="53" t="s">
        <v>130</v>
      </c>
      <c r="Z51" s="55">
        <v>0.04</v>
      </c>
      <c r="AA51" s="53">
        <v>0</v>
      </c>
      <c r="AB51" s="53" t="s">
        <v>131</v>
      </c>
      <c r="AC51" s="55">
        <v>0.05</v>
      </c>
      <c r="AD51" s="53">
        <v>26600</v>
      </c>
      <c r="AE51" s="53" t="s">
        <v>131</v>
      </c>
      <c r="AF51" s="55">
        <v>0.1</v>
      </c>
      <c r="AG51" s="53">
        <v>0</v>
      </c>
      <c r="AH51" s="53" t="s">
        <v>131</v>
      </c>
      <c r="AI51" s="55">
        <v>0.1</v>
      </c>
      <c r="AJ51" s="53"/>
      <c r="AK51" s="53" t="s">
        <v>131</v>
      </c>
      <c r="AL51" s="55">
        <v>0.03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ht="15.75" customHeight="1">
      <c r="A52" s="1" t="s">
        <v>120</v>
      </c>
      <c r="B52" s="1" t="s">
        <v>121</v>
      </c>
      <c r="C52" s="1" t="s">
        <v>122</v>
      </c>
      <c r="D52" s="1" t="s">
        <v>123</v>
      </c>
      <c r="E52" s="1" t="s">
        <v>156</v>
      </c>
      <c r="F52" s="47"/>
      <c r="G52" s="48"/>
      <c r="H52" s="48"/>
      <c r="I52" s="48"/>
      <c r="J52" s="48"/>
      <c r="K52" s="49" t="s">
        <v>213</v>
      </c>
      <c r="L52" s="61" t="s">
        <v>214</v>
      </c>
      <c r="M52" s="51" t="s">
        <v>127</v>
      </c>
      <c r="N52" s="51">
        <v>2</v>
      </c>
      <c r="O52" s="56" t="e">
        <f t="shared" si="9"/>
        <v>#VALUE!</v>
      </c>
      <c r="P52" s="53">
        <v>260</v>
      </c>
      <c r="Q52" s="54" t="s">
        <v>159</v>
      </c>
      <c r="R52" s="53">
        <v>275600</v>
      </c>
      <c r="S52" s="53">
        <f t="shared" si="10"/>
        <v>29915</v>
      </c>
      <c r="T52" s="53"/>
      <c r="U52" s="53">
        <v>0</v>
      </c>
      <c r="V52" s="53" t="s">
        <v>129</v>
      </c>
      <c r="W52" s="55">
        <v>0.01</v>
      </c>
      <c r="X52" s="53">
        <v>0</v>
      </c>
      <c r="Y52" s="53" t="s">
        <v>130</v>
      </c>
      <c r="Z52" s="55">
        <v>0.04</v>
      </c>
      <c r="AA52" s="53">
        <v>0</v>
      </c>
      <c r="AB52" s="53" t="s">
        <v>131</v>
      </c>
      <c r="AC52" s="55">
        <v>0.05</v>
      </c>
      <c r="AD52" s="53">
        <v>0</v>
      </c>
      <c r="AE52" s="53" t="s">
        <v>131</v>
      </c>
      <c r="AF52" s="55">
        <v>0.1</v>
      </c>
      <c r="AG52" s="53">
        <v>29915</v>
      </c>
      <c r="AH52" s="53" t="s">
        <v>131</v>
      </c>
      <c r="AI52" s="55">
        <v>0.1</v>
      </c>
      <c r="AJ52" s="53"/>
      <c r="AK52" s="53" t="s">
        <v>131</v>
      </c>
      <c r="AL52" s="55">
        <v>0.03</v>
      </c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ht="15.75" customHeight="1">
      <c r="A53" s="1" t="s">
        <v>120</v>
      </c>
      <c r="B53" s="1" t="s">
        <v>121</v>
      </c>
      <c r="C53" s="1" t="s">
        <v>122</v>
      </c>
      <c r="D53" s="1" t="s">
        <v>123</v>
      </c>
      <c r="E53" s="1" t="s">
        <v>156</v>
      </c>
      <c r="F53" s="47"/>
      <c r="G53" s="48"/>
      <c r="H53" s="48"/>
      <c r="I53" s="48"/>
      <c r="J53" s="48"/>
      <c r="K53" s="49" t="s">
        <v>215</v>
      </c>
      <c r="L53" s="61" t="s">
        <v>216</v>
      </c>
      <c r="M53" s="51" t="s">
        <v>127</v>
      </c>
      <c r="N53" s="51"/>
      <c r="O53" s="62" t="e">
        <f t="shared" si="9"/>
        <v>#VALUE!</v>
      </c>
      <c r="P53" s="53">
        <v>150</v>
      </c>
      <c r="Q53" s="54" t="s">
        <v>159</v>
      </c>
      <c r="R53" s="53">
        <v>159000</v>
      </c>
      <c r="S53" s="53">
        <f t="shared" si="10"/>
        <v>39672</v>
      </c>
      <c r="T53" s="53"/>
      <c r="U53" s="53">
        <v>0</v>
      </c>
      <c r="V53" s="53" t="s">
        <v>129</v>
      </c>
      <c r="W53" s="55">
        <v>0.01</v>
      </c>
      <c r="X53" s="53">
        <v>0</v>
      </c>
      <c r="Y53" s="53" t="s">
        <v>130</v>
      </c>
      <c r="Z53" s="55">
        <v>0.04</v>
      </c>
      <c r="AA53" s="53">
        <v>0</v>
      </c>
      <c r="AB53" s="53" t="s">
        <v>131</v>
      </c>
      <c r="AC53" s="55">
        <v>0.05</v>
      </c>
      <c r="AD53" s="53">
        <v>0</v>
      </c>
      <c r="AE53" s="53" t="s">
        <v>131</v>
      </c>
      <c r="AF53" s="55">
        <v>0.1</v>
      </c>
      <c r="AG53" s="53">
        <v>39672</v>
      </c>
      <c r="AH53" s="53" t="s">
        <v>131</v>
      </c>
      <c r="AI53" s="55">
        <v>0.1</v>
      </c>
      <c r="AJ53" s="53"/>
      <c r="AK53" s="53" t="s">
        <v>131</v>
      </c>
      <c r="AL53" s="55">
        <v>0.03</v>
      </c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ht="15.75" customHeight="1">
      <c r="A54" s="1" t="s">
        <v>120</v>
      </c>
      <c r="B54" s="1" t="s">
        <v>121</v>
      </c>
      <c r="C54" s="1" t="s">
        <v>122</v>
      </c>
      <c r="D54" s="1" t="s">
        <v>123</v>
      </c>
      <c r="E54" s="1" t="s">
        <v>156</v>
      </c>
      <c r="F54" s="47"/>
      <c r="G54" s="48"/>
      <c r="H54" s="48"/>
      <c r="I54" s="48"/>
      <c r="J54" s="48"/>
      <c r="K54" s="49" t="s">
        <v>217</v>
      </c>
      <c r="L54" s="61" t="s">
        <v>218</v>
      </c>
      <c r="M54" s="51" t="s">
        <v>127</v>
      </c>
      <c r="N54" s="51">
        <v>2</v>
      </c>
      <c r="O54" s="56" t="e">
        <f t="shared" si="9"/>
        <v>#VALUE!</v>
      </c>
      <c r="P54" s="53">
        <v>830</v>
      </c>
      <c r="Q54" s="54" t="s">
        <v>159</v>
      </c>
      <c r="R54" s="53">
        <v>879800</v>
      </c>
      <c r="S54" s="53">
        <f t="shared" si="10"/>
        <v>95512</v>
      </c>
      <c r="T54" s="53"/>
      <c r="U54" s="53">
        <v>0</v>
      </c>
      <c r="V54" s="53" t="s">
        <v>129</v>
      </c>
      <c r="W54" s="55">
        <v>0.01</v>
      </c>
      <c r="X54" s="53">
        <v>0</v>
      </c>
      <c r="Y54" s="53" t="s">
        <v>130</v>
      </c>
      <c r="Z54" s="55">
        <v>0.04</v>
      </c>
      <c r="AA54" s="53">
        <v>0</v>
      </c>
      <c r="AB54" s="53" t="s">
        <v>131</v>
      </c>
      <c r="AC54" s="55">
        <v>0.05</v>
      </c>
      <c r="AD54" s="53">
        <v>0</v>
      </c>
      <c r="AE54" s="53" t="s">
        <v>131</v>
      </c>
      <c r="AF54" s="55">
        <v>0.1</v>
      </c>
      <c r="AG54" s="53">
        <v>95512</v>
      </c>
      <c r="AH54" s="53" t="s">
        <v>131</v>
      </c>
      <c r="AI54" s="55">
        <v>0.1</v>
      </c>
      <c r="AJ54" s="53"/>
      <c r="AK54" s="53" t="s">
        <v>131</v>
      </c>
      <c r="AL54" s="55">
        <v>0.03</v>
      </c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ht="15.75" customHeight="1">
      <c r="A55" s="1" t="s">
        <v>120</v>
      </c>
      <c r="B55" s="1" t="s">
        <v>121</v>
      </c>
      <c r="C55" s="1" t="s">
        <v>122</v>
      </c>
      <c r="D55" s="1" t="s">
        <v>123</v>
      </c>
      <c r="E55" s="1" t="s">
        <v>156</v>
      </c>
      <c r="F55" s="47"/>
      <c r="G55" s="48"/>
      <c r="H55" s="48"/>
      <c r="I55" s="48"/>
      <c r="J55" s="48"/>
      <c r="K55" s="49" t="s">
        <v>219</v>
      </c>
      <c r="L55" s="61" t="s">
        <v>220</v>
      </c>
      <c r="M55" s="51" t="s">
        <v>127</v>
      </c>
      <c r="N55" s="51">
        <v>2</v>
      </c>
      <c r="O55" s="56" t="e">
        <f t="shared" si="9"/>
        <v>#VALUE!</v>
      </c>
      <c r="P55" s="53">
        <v>380</v>
      </c>
      <c r="Q55" s="54" t="s">
        <v>159</v>
      </c>
      <c r="R55" s="53">
        <v>402800</v>
      </c>
      <c r="S55" s="53">
        <f t="shared" si="10"/>
        <v>48689</v>
      </c>
      <c r="T55" s="53"/>
      <c r="U55" s="53">
        <v>0</v>
      </c>
      <c r="V55" s="53" t="s">
        <v>129</v>
      </c>
      <c r="W55" s="55">
        <v>0.01</v>
      </c>
      <c r="X55" s="53">
        <v>0</v>
      </c>
      <c r="Y55" s="53" t="s">
        <v>130</v>
      </c>
      <c r="Z55" s="55">
        <v>0.04</v>
      </c>
      <c r="AA55" s="53">
        <v>0</v>
      </c>
      <c r="AB55" s="53" t="s">
        <v>131</v>
      </c>
      <c r="AC55" s="55">
        <v>0.05</v>
      </c>
      <c r="AD55" s="53">
        <v>0</v>
      </c>
      <c r="AE55" s="53" t="s">
        <v>131</v>
      </c>
      <c r="AF55" s="55">
        <v>0.1</v>
      </c>
      <c r="AG55" s="53">
        <v>48689</v>
      </c>
      <c r="AH55" s="53" t="s">
        <v>131</v>
      </c>
      <c r="AI55" s="55">
        <v>0.1</v>
      </c>
      <c r="AJ55" s="53"/>
      <c r="AK55" s="53" t="s">
        <v>131</v>
      </c>
      <c r="AL55" s="55">
        <v>0.03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ht="15.75" customHeight="1">
      <c r="A56" s="1" t="s">
        <v>120</v>
      </c>
      <c r="B56" s="1" t="s">
        <v>121</v>
      </c>
      <c r="C56" s="1" t="s">
        <v>122</v>
      </c>
      <c r="D56" s="1" t="s">
        <v>123</v>
      </c>
      <c r="E56" s="1" t="s">
        <v>156</v>
      </c>
      <c r="F56" s="47"/>
      <c r="G56" s="48"/>
      <c r="H56" s="48"/>
      <c r="I56" s="48"/>
      <c r="J56" s="48"/>
      <c r="K56" s="49" t="s">
        <v>221</v>
      </c>
      <c r="L56" s="61" t="s">
        <v>222</v>
      </c>
      <c r="M56" s="51" t="s">
        <v>127</v>
      </c>
      <c r="N56" s="51"/>
      <c r="O56" s="62" t="e">
        <f t="shared" si="9"/>
        <v>#VALUE!</v>
      </c>
      <c r="P56" s="53">
        <v>200</v>
      </c>
      <c r="Q56" s="54" t="s">
        <v>159</v>
      </c>
      <c r="R56" s="53">
        <v>212000</v>
      </c>
      <c r="S56" s="53">
        <f t="shared" si="10"/>
        <v>0</v>
      </c>
      <c r="T56" s="53"/>
      <c r="U56" s="53">
        <v>0</v>
      </c>
      <c r="V56" s="53" t="s">
        <v>129</v>
      </c>
      <c r="W56" s="55">
        <v>0.01</v>
      </c>
      <c r="X56" s="53">
        <v>0</v>
      </c>
      <c r="Y56" s="53" t="s">
        <v>130</v>
      </c>
      <c r="Z56" s="55">
        <v>0.04</v>
      </c>
      <c r="AA56" s="53">
        <v>0</v>
      </c>
      <c r="AB56" s="53" t="s">
        <v>131</v>
      </c>
      <c r="AC56" s="55">
        <v>0.05</v>
      </c>
      <c r="AD56" s="53">
        <v>0</v>
      </c>
      <c r="AE56" s="53" t="s">
        <v>131</v>
      </c>
      <c r="AF56" s="55">
        <v>0.1</v>
      </c>
      <c r="AG56" s="53">
        <v>0</v>
      </c>
      <c r="AH56" s="53" t="s">
        <v>131</v>
      </c>
      <c r="AI56" s="55">
        <v>0.1</v>
      </c>
      <c r="AJ56" s="53"/>
      <c r="AK56" s="53" t="s">
        <v>131</v>
      </c>
      <c r="AL56" s="55">
        <v>0.03</v>
      </c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ht="15.75" customHeight="1">
      <c r="A57" s="1" t="s">
        <v>120</v>
      </c>
      <c r="B57" s="1" t="s">
        <v>121</v>
      </c>
      <c r="C57" s="1" t="s">
        <v>122</v>
      </c>
      <c r="D57" s="1" t="s">
        <v>123</v>
      </c>
      <c r="E57" s="1" t="s">
        <v>156</v>
      </c>
      <c r="F57" s="47"/>
      <c r="G57" s="48"/>
      <c r="H57" s="48"/>
      <c r="I57" s="48"/>
      <c r="J57" s="48"/>
      <c r="K57" s="49" t="s">
        <v>223</v>
      </c>
      <c r="L57" s="61" t="s">
        <v>224</v>
      </c>
      <c r="M57" s="51" t="s">
        <v>127</v>
      </c>
      <c r="N57" s="51">
        <v>2</v>
      </c>
      <c r="O57" s="56" t="e">
        <f t="shared" si="9"/>
        <v>#VALUE!</v>
      </c>
      <c r="P57" s="53">
        <v>200</v>
      </c>
      <c r="Q57" s="54" t="s">
        <v>159</v>
      </c>
      <c r="R57" s="53">
        <v>212000</v>
      </c>
      <c r="S57" s="53">
        <f t="shared" si="10"/>
        <v>0</v>
      </c>
      <c r="T57" s="53"/>
      <c r="U57" s="53">
        <v>0</v>
      </c>
      <c r="V57" s="53" t="s">
        <v>129</v>
      </c>
      <c r="W57" s="55">
        <v>0.01</v>
      </c>
      <c r="X57" s="53">
        <v>0</v>
      </c>
      <c r="Y57" s="53" t="s">
        <v>130</v>
      </c>
      <c r="Z57" s="55">
        <v>0.04</v>
      </c>
      <c r="AA57" s="53">
        <v>0</v>
      </c>
      <c r="AB57" s="53" t="s">
        <v>131</v>
      </c>
      <c r="AC57" s="55">
        <v>0.05</v>
      </c>
      <c r="AD57" s="53">
        <v>0</v>
      </c>
      <c r="AE57" s="53" t="s">
        <v>131</v>
      </c>
      <c r="AF57" s="55">
        <v>0.1</v>
      </c>
      <c r="AG57" s="53">
        <v>0</v>
      </c>
      <c r="AH57" s="53" t="s">
        <v>131</v>
      </c>
      <c r="AI57" s="55">
        <v>0.1</v>
      </c>
      <c r="AJ57" s="53"/>
      <c r="AK57" s="53" t="s">
        <v>131</v>
      </c>
      <c r="AL57" s="55">
        <v>0.03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ht="15.75" customHeight="1">
      <c r="A58" s="1" t="s">
        <v>120</v>
      </c>
      <c r="B58" s="1" t="s">
        <v>121</v>
      </c>
      <c r="C58" s="1" t="s">
        <v>122</v>
      </c>
      <c r="D58" s="1" t="s">
        <v>123</v>
      </c>
      <c r="E58" s="1" t="s">
        <v>156</v>
      </c>
      <c r="F58" s="47"/>
      <c r="G58" s="48"/>
      <c r="H58" s="48"/>
      <c r="I58" s="48"/>
      <c r="J58" s="48"/>
      <c r="K58" s="49" t="s">
        <v>225</v>
      </c>
      <c r="L58" s="61" t="s">
        <v>226</v>
      </c>
      <c r="M58" s="51" t="s">
        <v>127</v>
      </c>
      <c r="N58" s="51"/>
      <c r="O58" s="62" t="e">
        <f t="shared" si="9"/>
        <v>#VALUE!</v>
      </c>
      <c r="P58" s="53">
        <v>180</v>
      </c>
      <c r="Q58" s="54" t="s">
        <v>159</v>
      </c>
      <c r="R58" s="53">
        <v>190800</v>
      </c>
      <c r="S58" s="53">
        <f t="shared" si="10"/>
        <v>18400</v>
      </c>
      <c r="T58" s="53"/>
      <c r="U58" s="53">
        <v>0</v>
      </c>
      <c r="V58" s="53" t="s">
        <v>129</v>
      </c>
      <c r="W58" s="55">
        <v>0.01</v>
      </c>
      <c r="X58" s="53">
        <v>0</v>
      </c>
      <c r="Y58" s="53" t="s">
        <v>130</v>
      </c>
      <c r="Z58" s="55">
        <v>0.04</v>
      </c>
      <c r="AA58" s="53">
        <v>0</v>
      </c>
      <c r="AB58" s="53" t="s">
        <v>131</v>
      </c>
      <c r="AC58" s="55">
        <v>0.05</v>
      </c>
      <c r="AD58" s="53">
        <v>18400</v>
      </c>
      <c r="AE58" s="53" t="s">
        <v>131</v>
      </c>
      <c r="AF58" s="55">
        <v>0.1</v>
      </c>
      <c r="AG58" s="53">
        <v>0</v>
      </c>
      <c r="AH58" s="53" t="s">
        <v>131</v>
      </c>
      <c r="AI58" s="55">
        <v>0.1</v>
      </c>
      <c r="AJ58" s="53"/>
      <c r="AK58" s="53" t="s">
        <v>131</v>
      </c>
      <c r="AL58" s="55">
        <v>0.03</v>
      </c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ht="15.75" customHeight="1">
      <c r="A59" s="1" t="s">
        <v>120</v>
      </c>
      <c r="B59" s="1" t="s">
        <v>121</v>
      </c>
      <c r="C59" s="1" t="s">
        <v>122</v>
      </c>
      <c r="D59" s="1" t="s">
        <v>123</v>
      </c>
      <c r="E59" s="1" t="s">
        <v>156</v>
      </c>
      <c r="F59" s="47"/>
      <c r="G59" s="48"/>
      <c r="H59" s="48"/>
      <c r="I59" s="48"/>
      <c r="J59" s="48"/>
      <c r="K59" s="49" t="s">
        <v>227</v>
      </c>
      <c r="L59" s="61" t="s">
        <v>228</v>
      </c>
      <c r="M59" s="51" t="s">
        <v>127</v>
      </c>
      <c r="N59" s="51"/>
      <c r="O59" s="62" t="e">
        <f t="shared" si="9"/>
        <v>#VALUE!</v>
      </c>
      <c r="P59" s="53">
        <v>540</v>
      </c>
      <c r="Q59" s="54" t="s">
        <v>159</v>
      </c>
      <c r="R59" s="53">
        <v>572400</v>
      </c>
      <c r="S59" s="53">
        <f t="shared" si="10"/>
        <v>142812</v>
      </c>
      <c r="T59" s="53"/>
      <c r="U59" s="53">
        <v>0</v>
      </c>
      <c r="V59" s="53" t="s">
        <v>129</v>
      </c>
      <c r="W59" s="55">
        <v>0.01</v>
      </c>
      <c r="X59" s="53">
        <v>0</v>
      </c>
      <c r="Y59" s="53" t="s">
        <v>130</v>
      </c>
      <c r="Z59" s="55">
        <v>0.04</v>
      </c>
      <c r="AA59" s="53">
        <v>0</v>
      </c>
      <c r="AB59" s="53" t="s">
        <v>131</v>
      </c>
      <c r="AC59" s="55">
        <v>0.05</v>
      </c>
      <c r="AD59" s="53">
        <v>0</v>
      </c>
      <c r="AE59" s="53" t="s">
        <v>131</v>
      </c>
      <c r="AF59" s="55">
        <v>0.1</v>
      </c>
      <c r="AG59" s="53">
        <v>142812</v>
      </c>
      <c r="AH59" s="53" t="s">
        <v>131</v>
      </c>
      <c r="AI59" s="55">
        <v>0.1</v>
      </c>
      <c r="AJ59" s="53"/>
      <c r="AK59" s="53" t="s">
        <v>131</v>
      </c>
      <c r="AL59" s="55">
        <v>0.03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ht="15.75" customHeight="1">
      <c r="A60" s="1" t="s">
        <v>120</v>
      </c>
      <c r="B60" s="1" t="s">
        <v>121</v>
      </c>
      <c r="C60" s="1" t="s">
        <v>122</v>
      </c>
      <c r="D60" s="1" t="s">
        <v>123</v>
      </c>
      <c r="E60" s="1" t="s">
        <v>156</v>
      </c>
      <c r="F60" s="47"/>
      <c r="G60" s="48"/>
      <c r="H60" s="48"/>
      <c r="I60" s="48"/>
      <c r="J60" s="48"/>
      <c r="K60" s="49" t="s">
        <v>229</v>
      </c>
      <c r="L60" s="61" t="s">
        <v>230</v>
      </c>
      <c r="M60" s="51" t="s">
        <v>127</v>
      </c>
      <c r="N60" s="51"/>
      <c r="O60" s="62" t="e">
        <f t="shared" si="9"/>
        <v>#VALUE!</v>
      </c>
      <c r="P60" s="53">
        <v>50</v>
      </c>
      <c r="Q60" s="54" t="s">
        <v>159</v>
      </c>
      <c r="R60" s="53">
        <v>53000</v>
      </c>
      <c r="S60" s="53">
        <f t="shared" si="10"/>
        <v>5753</v>
      </c>
      <c r="T60" s="53"/>
      <c r="U60" s="53">
        <v>0</v>
      </c>
      <c r="V60" s="53" t="s">
        <v>129</v>
      </c>
      <c r="W60" s="55">
        <v>0.01</v>
      </c>
      <c r="X60" s="53">
        <v>0</v>
      </c>
      <c r="Y60" s="53" t="s">
        <v>130</v>
      </c>
      <c r="Z60" s="55">
        <v>0.04</v>
      </c>
      <c r="AA60" s="53">
        <v>0</v>
      </c>
      <c r="AB60" s="53" t="s">
        <v>131</v>
      </c>
      <c r="AC60" s="55">
        <v>0.05</v>
      </c>
      <c r="AD60" s="53">
        <v>0</v>
      </c>
      <c r="AE60" s="53" t="s">
        <v>131</v>
      </c>
      <c r="AF60" s="55">
        <v>0.1</v>
      </c>
      <c r="AG60" s="53">
        <v>5753</v>
      </c>
      <c r="AH60" s="53" t="s">
        <v>131</v>
      </c>
      <c r="AI60" s="55">
        <v>0.1</v>
      </c>
      <c r="AJ60" s="53"/>
      <c r="AK60" s="53" t="s">
        <v>131</v>
      </c>
      <c r="AL60" s="55">
        <v>0.03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ht="15.75" customHeight="1">
      <c r="A61" s="1" t="s">
        <v>120</v>
      </c>
      <c r="B61" s="1" t="s">
        <v>121</v>
      </c>
      <c r="C61" s="1" t="s">
        <v>122</v>
      </c>
      <c r="D61" s="1" t="s">
        <v>123</v>
      </c>
      <c r="E61" s="1" t="s">
        <v>156</v>
      </c>
      <c r="F61" s="47"/>
      <c r="G61" s="48"/>
      <c r="H61" s="48"/>
      <c r="I61" s="48"/>
      <c r="J61" s="48"/>
      <c r="K61" s="49" t="s">
        <v>231</v>
      </c>
      <c r="L61" s="61" t="s">
        <v>232</v>
      </c>
      <c r="M61" s="51" t="s">
        <v>127</v>
      </c>
      <c r="N61" s="51">
        <v>3</v>
      </c>
      <c r="O61" s="52" t="e">
        <f t="shared" si="9"/>
        <v>#VALUE!</v>
      </c>
      <c r="P61" s="53">
        <v>280</v>
      </c>
      <c r="Q61" s="54" t="s">
        <v>159</v>
      </c>
      <c r="R61" s="53">
        <v>296800</v>
      </c>
      <c r="S61" s="53">
        <f t="shared" si="10"/>
        <v>32590</v>
      </c>
      <c r="T61" s="53"/>
      <c r="U61" s="53">
        <v>0</v>
      </c>
      <c r="V61" s="53" t="s">
        <v>129</v>
      </c>
      <c r="W61" s="55">
        <v>0.01</v>
      </c>
      <c r="X61" s="53">
        <v>0</v>
      </c>
      <c r="Y61" s="53" t="s">
        <v>130</v>
      </c>
      <c r="Z61" s="55">
        <v>0.04</v>
      </c>
      <c r="AA61" s="53">
        <v>0</v>
      </c>
      <c r="AB61" s="53" t="s">
        <v>131</v>
      </c>
      <c r="AC61" s="55">
        <v>0.05</v>
      </c>
      <c r="AD61" s="53">
        <v>0</v>
      </c>
      <c r="AE61" s="53" t="s">
        <v>131</v>
      </c>
      <c r="AF61" s="55">
        <v>0.1</v>
      </c>
      <c r="AG61" s="53">
        <v>32590</v>
      </c>
      <c r="AH61" s="53" t="s">
        <v>131</v>
      </c>
      <c r="AI61" s="55">
        <v>0.1</v>
      </c>
      <c r="AJ61" s="53"/>
      <c r="AK61" s="53" t="s">
        <v>131</v>
      </c>
      <c r="AL61" s="55">
        <v>0.03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ht="15.75" customHeight="1">
      <c r="A62" s="1" t="s">
        <v>120</v>
      </c>
      <c r="B62" s="1" t="s">
        <v>121</v>
      </c>
      <c r="C62" s="1" t="s">
        <v>122</v>
      </c>
      <c r="D62" s="1" t="s">
        <v>123</v>
      </c>
      <c r="E62" s="1" t="s">
        <v>156</v>
      </c>
      <c r="F62" s="47"/>
      <c r="G62" s="48"/>
      <c r="H62" s="48"/>
      <c r="I62" s="48"/>
      <c r="J62" s="48"/>
      <c r="K62" s="49" t="s">
        <v>233</v>
      </c>
      <c r="L62" s="61" t="s">
        <v>234</v>
      </c>
      <c r="M62" s="51" t="s">
        <v>127</v>
      </c>
      <c r="N62" s="51"/>
      <c r="O62" s="62" t="e">
        <f t="shared" si="9"/>
        <v>#VALUE!</v>
      </c>
      <c r="P62" s="53">
        <v>200</v>
      </c>
      <c r="Q62" s="54" t="s">
        <v>159</v>
      </c>
      <c r="R62" s="53">
        <v>212000</v>
      </c>
      <c r="S62" s="53">
        <f t="shared" si="10"/>
        <v>0</v>
      </c>
      <c r="T62" s="53"/>
      <c r="U62" s="53">
        <v>0</v>
      </c>
      <c r="V62" s="53" t="s">
        <v>129</v>
      </c>
      <c r="W62" s="55">
        <v>0.01</v>
      </c>
      <c r="X62" s="53">
        <v>0</v>
      </c>
      <c r="Y62" s="53" t="s">
        <v>130</v>
      </c>
      <c r="Z62" s="55">
        <v>0.04</v>
      </c>
      <c r="AA62" s="53">
        <v>0</v>
      </c>
      <c r="AB62" s="53" t="s">
        <v>131</v>
      </c>
      <c r="AC62" s="55">
        <v>0.05</v>
      </c>
      <c r="AD62" s="53">
        <v>0</v>
      </c>
      <c r="AE62" s="53" t="s">
        <v>131</v>
      </c>
      <c r="AF62" s="55">
        <v>0.1</v>
      </c>
      <c r="AG62" s="53">
        <v>0</v>
      </c>
      <c r="AH62" s="53" t="s">
        <v>131</v>
      </c>
      <c r="AI62" s="55">
        <v>0.1</v>
      </c>
      <c r="AJ62" s="53"/>
      <c r="AK62" s="53" t="s">
        <v>131</v>
      </c>
      <c r="AL62" s="55">
        <v>0.03</v>
      </c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ht="15.75" customHeight="1">
      <c r="A63" s="1" t="s">
        <v>120</v>
      </c>
      <c r="B63" s="1" t="s">
        <v>121</v>
      </c>
      <c r="C63" s="1" t="s">
        <v>122</v>
      </c>
      <c r="D63" s="1" t="s">
        <v>123</v>
      </c>
      <c r="E63" s="1" t="s">
        <v>156</v>
      </c>
      <c r="F63" s="47"/>
      <c r="G63" s="48"/>
      <c r="H63" s="48"/>
      <c r="I63" s="48"/>
      <c r="J63" s="48"/>
      <c r="K63" s="49" t="s">
        <v>235</v>
      </c>
      <c r="L63" s="61" t="s">
        <v>236</v>
      </c>
      <c r="M63" s="51" t="s">
        <v>127</v>
      </c>
      <c r="N63" s="51"/>
      <c r="O63" s="62" t="e">
        <f t="shared" si="9"/>
        <v>#VALUE!</v>
      </c>
      <c r="P63" s="53">
        <v>200</v>
      </c>
      <c r="Q63" s="54" t="s">
        <v>159</v>
      </c>
      <c r="R63" s="53">
        <v>212000</v>
      </c>
      <c r="S63" s="53">
        <f t="shared" si="10"/>
        <v>22960</v>
      </c>
      <c r="T63" s="53"/>
      <c r="U63" s="53">
        <v>0</v>
      </c>
      <c r="V63" s="53" t="s">
        <v>129</v>
      </c>
      <c r="W63" s="55">
        <v>0.01</v>
      </c>
      <c r="X63" s="53">
        <v>0</v>
      </c>
      <c r="Y63" s="53" t="s">
        <v>130</v>
      </c>
      <c r="Z63" s="55">
        <v>0.04</v>
      </c>
      <c r="AA63" s="53">
        <v>0</v>
      </c>
      <c r="AB63" s="53" t="s">
        <v>131</v>
      </c>
      <c r="AC63" s="55">
        <v>0.05</v>
      </c>
      <c r="AD63" s="53">
        <v>0</v>
      </c>
      <c r="AE63" s="53" t="s">
        <v>131</v>
      </c>
      <c r="AF63" s="55">
        <v>0.1</v>
      </c>
      <c r="AG63" s="53">
        <v>22960</v>
      </c>
      <c r="AH63" s="53" t="s">
        <v>131</v>
      </c>
      <c r="AI63" s="55">
        <v>0.1</v>
      </c>
      <c r="AJ63" s="53"/>
      <c r="AK63" s="53" t="s">
        <v>131</v>
      </c>
      <c r="AL63" s="55">
        <v>0.03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ht="15.75" customHeight="1">
      <c r="A64" s="1" t="s">
        <v>120</v>
      </c>
      <c r="B64" s="1" t="s">
        <v>121</v>
      </c>
      <c r="C64" s="1" t="s">
        <v>122</v>
      </c>
      <c r="D64" s="1" t="s">
        <v>123</v>
      </c>
      <c r="E64" s="1" t="s">
        <v>156</v>
      </c>
      <c r="F64" s="47"/>
      <c r="G64" s="48"/>
      <c r="H64" s="48"/>
      <c r="I64" s="48"/>
      <c r="J64" s="48"/>
      <c r="K64" s="49" t="s">
        <v>237</v>
      </c>
      <c r="L64" s="61" t="s">
        <v>238</v>
      </c>
      <c r="M64" s="51" t="s">
        <v>127</v>
      </c>
      <c r="N64" s="51">
        <v>2</v>
      </c>
      <c r="O64" s="56" t="e">
        <f t="shared" si="9"/>
        <v>#VALUE!</v>
      </c>
      <c r="P64" s="53">
        <v>180</v>
      </c>
      <c r="Q64" s="54" t="s">
        <v>159</v>
      </c>
      <c r="R64" s="53">
        <v>190800</v>
      </c>
      <c r="S64" s="53">
        <f t="shared" si="10"/>
        <v>0</v>
      </c>
      <c r="T64" s="53"/>
      <c r="U64" s="53">
        <v>0</v>
      </c>
      <c r="V64" s="53" t="s">
        <v>129</v>
      </c>
      <c r="W64" s="55">
        <v>0.01</v>
      </c>
      <c r="X64" s="53">
        <v>0</v>
      </c>
      <c r="Y64" s="53" t="s">
        <v>130</v>
      </c>
      <c r="Z64" s="55">
        <v>0.04</v>
      </c>
      <c r="AA64" s="53">
        <v>0</v>
      </c>
      <c r="AB64" s="53" t="s">
        <v>131</v>
      </c>
      <c r="AC64" s="55">
        <v>0.05</v>
      </c>
      <c r="AD64" s="53">
        <v>0</v>
      </c>
      <c r="AE64" s="53" t="s">
        <v>131</v>
      </c>
      <c r="AF64" s="55">
        <v>0.1</v>
      </c>
      <c r="AG64" s="53">
        <v>0</v>
      </c>
      <c r="AH64" s="53" t="s">
        <v>131</v>
      </c>
      <c r="AI64" s="55">
        <v>0.1</v>
      </c>
      <c r="AJ64" s="53"/>
      <c r="AK64" s="53" t="s">
        <v>131</v>
      </c>
      <c r="AL64" s="55">
        <v>0.03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ht="15.75" customHeight="1">
      <c r="A65" s="1" t="s">
        <v>120</v>
      </c>
      <c r="B65" s="1" t="s">
        <v>121</v>
      </c>
      <c r="C65" s="1" t="s">
        <v>122</v>
      </c>
      <c r="D65" s="1" t="s">
        <v>123</v>
      </c>
      <c r="E65" s="1" t="s">
        <v>156</v>
      </c>
      <c r="F65" s="47"/>
      <c r="G65" s="48"/>
      <c r="H65" s="48"/>
      <c r="I65" s="48"/>
      <c r="J65" s="48"/>
      <c r="K65" s="49" t="s">
        <v>239</v>
      </c>
      <c r="L65" s="61" t="s">
        <v>240</v>
      </c>
      <c r="M65" s="51" t="s">
        <v>127</v>
      </c>
      <c r="N65" s="51">
        <v>2</v>
      </c>
      <c r="O65" s="56" t="e">
        <f t="shared" si="9"/>
        <v>#VALUE!</v>
      </c>
      <c r="P65" s="53">
        <v>70</v>
      </c>
      <c r="Q65" s="54" t="s">
        <v>159</v>
      </c>
      <c r="R65" s="53">
        <v>74200</v>
      </c>
      <c r="S65" s="53">
        <f t="shared" si="10"/>
        <v>8054</v>
      </c>
      <c r="T65" s="53"/>
      <c r="U65" s="53">
        <v>0</v>
      </c>
      <c r="V65" s="53" t="s">
        <v>129</v>
      </c>
      <c r="W65" s="55">
        <v>0.01</v>
      </c>
      <c r="X65" s="53">
        <v>0</v>
      </c>
      <c r="Y65" s="53" t="s">
        <v>130</v>
      </c>
      <c r="Z65" s="55">
        <v>0.04</v>
      </c>
      <c r="AA65" s="53">
        <v>0</v>
      </c>
      <c r="AB65" s="53" t="s">
        <v>131</v>
      </c>
      <c r="AC65" s="55">
        <v>0.05</v>
      </c>
      <c r="AD65" s="53">
        <v>0</v>
      </c>
      <c r="AE65" s="53" t="s">
        <v>131</v>
      </c>
      <c r="AF65" s="55">
        <v>0.1</v>
      </c>
      <c r="AG65" s="53">
        <v>8054</v>
      </c>
      <c r="AH65" s="53" t="s">
        <v>131</v>
      </c>
      <c r="AI65" s="55">
        <v>0.1</v>
      </c>
      <c r="AJ65" s="53"/>
      <c r="AK65" s="53" t="s">
        <v>131</v>
      </c>
      <c r="AL65" s="55">
        <v>0.03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ht="15.75" customHeight="1">
      <c r="A66" s="1" t="s">
        <v>120</v>
      </c>
      <c r="B66" s="1" t="s">
        <v>121</v>
      </c>
      <c r="C66" s="1" t="s">
        <v>122</v>
      </c>
      <c r="D66" s="1" t="s">
        <v>241</v>
      </c>
      <c r="E66" s="1"/>
      <c r="F66" s="35"/>
      <c r="G66" s="36"/>
      <c r="H66" s="36"/>
      <c r="I66" s="36" t="s">
        <v>241</v>
      </c>
      <c r="J66" s="36"/>
      <c r="K66" s="73"/>
      <c r="L66" s="37"/>
      <c r="M66" s="38"/>
      <c r="N66" s="38"/>
      <c r="O66" s="38"/>
      <c r="P66" s="39"/>
      <c r="Q66" s="40"/>
      <c r="R66" s="39">
        <f t="shared" ref="R66:S66" si="11">R67</f>
        <v>10780000</v>
      </c>
      <c r="S66" s="39">
        <f t="shared" si="11"/>
        <v>2213760</v>
      </c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pans="1:57" ht="15.75" customHeight="1">
      <c r="A67" s="1" t="s">
        <v>120</v>
      </c>
      <c r="B67" s="1" t="s">
        <v>121</v>
      </c>
      <c r="C67" s="1" t="s">
        <v>122</v>
      </c>
      <c r="D67" s="1"/>
      <c r="E67" s="1" t="s">
        <v>242</v>
      </c>
      <c r="F67" s="41"/>
      <c r="G67" s="42"/>
      <c r="H67" s="42"/>
      <c r="I67" s="42"/>
      <c r="J67" s="42" t="s">
        <v>242</v>
      </c>
      <c r="K67" s="43"/>
      <c r="L67" s="59"/>
      <c r="M67" s="60"/>
      <c r="N67" s="60"/>
      <c r="O67" s="60"/>
      <c r="P67" s="45"/>
      <c r="Q67" s="46"/>
      <c r="R67" s="45">
        <f t="shared" ref="R67:S67" si="12">SUM(R68:R83)</f>
        <v>10780000</v>
      </c>
      <c r="S67" s="45">
        <f t="shared" si="12"/>
        <v>2213760</v>
      </c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</row>
    <row r="68" spans="1:57" ht="15.75" customHeight="1">
      <c r="A68" s="1" t="s">
        <v>120</v>
      </c>
      <c r="B68" s="1" t="s">
        <v>121</v>
      </c>
      <c r="C68" s="1" t="s">
        <v>122</v>
      </c>
      <c r="D68" s="1" t="s">
        <v>241</v>
      </c>
      <c r="E68" s="1" t="s">
        <v>242</v>
      </c>
      <c r="F68" s="47"/>
      <c r="G68" s="48"/>
      <c r="H68" s="48"/>
      <c r="I68" s="48"/>
      <c r="J68" s="48"/>
      <c r="K68" s="49" t="s">
        <v>243</v>
      </c>
      <c r="L68" s="61" t="s">
        <v>244</v>
      </c>
      <c r="M68" s="51" t="s">
        <v>127</v>
      </c>
      <c r="N68" s="51"/>
      <c r="O68" s="62" t="e">
        <f t="shared" ref="O68:O83" si="13">M68-R68</f>
        <v>#VALUE!</v>
      </c>
      <c r="P68" s="53">
        <v>90</v>
      </c>
      <c r="Q68" s="54" t="s">
        <v>159</v>
      </c>
      <c r="R68" s="53">
        <v>485100</v>
      </c>
      <c r="S68" s="53">
        <f t="shared" ref="S68:S83" si="14">U68+X68+AA68+AD68+AG68+AJ68+AM68+AP68+AS68+AV68+AY68+BB68</f>
        <v>180000</v>
      </c>
      <c r="T68" s="53"/>
      <c r="U68" s="53">
        <v>0</v>
      </c>
      <c r="V68" s="53" t="s">
        <v>129</v>
      </c>
      <c r="W68" s="55">
        <v>0.01</v>
      </c>
      <c r="X68" s="53">
        <v>0</v>
      </c>
      <c r="Y68" s="53" t="s">
        <v>130</v>
      </c>
      <c r="Z68" s="55">
        <v>0.04</v>
      </c>
      <c r="AA68" s="53">
        <v>0</v>
      </c>
      <c r="AB68" s="53" t="s">
        <v>131</v>
      </c>
      <c r="AC68" s="55">
        <v>0.05</v>
      </c>
      <c r="AD68" s="53">
        <v>0</v>
      </c>
      <c r="AE68" s="53" t="s">
        <v>131</v>
      </c>
      <c r="AF68" s="55">
        <v>0.1</v>
      </c>
      <c r="AG68" s="53">
        <v>180000</v>
      </c>
      <c r="AH68" s="53" t="s">
        <v>131</v>
      </c>
      <c r="AI68" s="55">
        <v>0.1</v>
      </c>
      <c r="AJ68" s="53"/>
      <c r="AK68" s="53" t="s">
        <v>131</v>
      </c>
      <c r="AL68" s="55">
        <v>0.03</v>
      </c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ht="15.75" customHeight="1">
      <c r="A69" s="1" t="s">
        <v>120</v>
      </c>
      <c r="B69" s="1" t="s">
        <v>121</v>
      </c>
      <c r="C69" s="1" t="s">
        <v>122</v>
      </c>
      <c r="D69" s="1" t="s">
        <v>241</v>
      </c>
      <c r="E69" s="1" t="s">
        <v>242</v>
      </c>
      <c r="F69" s="47"/>
      <c r="G69" s="48"/>
      <c r="H69" s="48"/>
      <c r="I69" s="48"/>
      <c r="J69" s="48"/>
      <c r="K69" s="49" t="s">
        <v>245</v>
      </c>
      <c r="L69" s="61" t="s">
        <v>246</v>
      </c>
      <c r="M69" s="51" t="s">
        <v>127</v>
      </c>
      <c r="N69" s="51"/>
      <c r="O69" s="62" t="e">
        <f t="shared" si="13"/>
        <v>#VALUE!</v>
      </c>
      <c r="P69" s="53">
        <v>200</v>
      </c>
      <c r="Q69" s="54" t="s">
        <v>159</v>
      </c>
      <c r="R69" s="53">
        <v>1078000</v>
      </c>
      <c r="S69" s="53">
        <f t="shared" si="14"/>
        <v>400160</v>
      </c>
      <c r="T69" s="53"/>
      <c r="U69" s="53">
        <v>0</v>
      </c>
      <c r="V69" s="53" t="s">
        <v>129</v>
      </c>
      <c r="W69" s="55">
        <v>0.01</v>
      </c>
      <c r="X69" s="53">
        <v>0</v>
      </c>
      <c r="Y69" s="53" t="s">
        <v>130</v>
      </c>
      <c r="Z69" s="55">
        <v>0.04</v>
      </c>
      <c r="AA69" s="53">
        <v>0</v>
      </c>
      <c r="AB69" s="53" t="s">
        <v>131</v>
      </c>
      <c r="AC69" s="55">
        <v>0.05</v>
      </c>
      <c r="AD69" s="53">
        <v>200000</v>
      </c>
      <c r="AE69" s="53" t="s">
        <v>131</v>
      </c>
      <c r="AF69" s="55">
        <v>0.1</v>
      </c>
      <c r="AG69" s="53">
        <v>200160</v>
      </c>
      <c r="AH69" s="53" t="s">
        <v>131</v>
      </c>
      <c r="AI69" s="55">
        <v>0.1</v>
      </c>
      <c r="AJ69" s="53"/>
      <c r="AK69" s="53" t="s">
        <v>131</v>
      </c>
      <c r="AL69" s="55">
        <v>0.03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ht="15.75" customHeight="1">
      <c r="A70" s="1" t="s">
        <v>120</v>
      </c>
      <c r="B70" s="1" t="s">
        <v>121</v>
      </c>
      <c r="C70" s="1" t="s">
        <v>122</v>
      </c>
      <c r="D70" s="1" t="s">
        <v>241</v>
      </c>
      <c r="E70" s="1" t="s">
        <v>242</v>
      </c>
      <c r="F70" s="47"/>
      <c r="G70" s="48"/>
      <c r="H70" s="48"/>
      <c r="I70" s="48"/>
      <c r="J70" s="48"/>
      <c r="K70" s="49" t="s">
        <v>247</v>
      </c>
      <c r="L70" s="61" t="s">
        <v>248</v>
      </c>
      <c r="M70" s="51" t="s">
        <v>127</v>
      </c>
      <c r="N70" s="51"/>
      <c r="O70" s="62" t="e">
        <f t="shared" si="13"/>
        <v>#VALUE!</v>
      </c>
      <c r="P70" s="53">
        <v>150</v>
      </c>
      <c r="Q70" s="54" t="s">
        <v>159</v>
      </c>
      <c r="R70" s="53">
        <v>808500</v>
      </c>
      <c r="S70" s="53">
        <f t="shared" si="14"/>
        <v>300000</v>
      </c>
      <c r="T70" s="53"/>
      <c r="U70" s="53">
        <v>0</v>
      </c>
      <c r="V70" s="53" t="s">
        <v>129</v>
      </c>
      <c r="W70" s="55">
        <v>0.01</v>
      </c>
      <c r="X70" s="53">
        <v>0</v>
      </c>
      <c r="Y70" s="53" t="s">
        <v>130</v>
      </c>
      <c r="Z70" s="55">
        <v>0.04</v>
      </c>
      <c r="AA70" s="53">
        <v>0</v>
      </c>
      <c r="AB70" s="53" t="s">
        <v>131</v>
      </c>
      <c r="AC70" s="55">
        <v>0.05</v>
      </c>
      <c r="AD70" s="53">
        <v>300000</v>
      </c>
      <c r="AE70" s="53" t="s">
        <v>131</v>
      </c>
      <c r="AF70" s="55">
        <v>0.1</v>
      </c>
      <c r="AG70" s="53">
        <v>0</v>
      </c>
      <c r="AH70" s="53" t="s">
        <v>131</v>
      </c>
      <c r="AI70" s="55">
        <v>0.1</v>
      </c>
      <c r="AJ70" s="53"/>
      <c r="AK70" s="53" t="s">
        <v>131</v>
      </c>
      <c r="AL70" s="55">
        <v>0.03</v>
      </c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ht="15.75" customHeight="1">
      <c r="A71" s="1" t="s">
        <v>120</v>
      </c>
      <c r="B71" s="1" t="s">
        <v>121</v>
      </c>
      <c r="C71" s="1" t="s">
        <v>122</v>
      </c>
      <c r="D71" s="1" t="s">
        <v>241</v>
      </c>
      <c r="E71" s="1" t="s">
        <v>242</v>
      </c>
      <c r="F71" s="47"/>
      <c r="G71" s="48"/>
      <c r="H71" s="48"/>
      <c r="I71" s="48"/>
      <c r="J71" s="48"/>
      <c r="K71" s="49" t="s">
        <v>249</v>
      </c>
      <c r="L71" s="61" t="s">
        <v>250</v>
      </c>
      <c r="M71" s="51" t="s">
        <v>127</v>
      </c>
      <c r="N71" s="51"/>
      <c r="O71" s="62" t="e">
        <f t="shared" si="13"/>
        <v>#VALUE!</v>
      </c>
      <c r="P71" s="53">
        <v>90</v>
      </c>
      <c r="Q71" s="54" t="s">
        <v>159</v>
      </c>
      <c r="R71" s="53">
        <v>485100</v>
      </c>
      <c r="S71" s="53">
        <f t="shared" si="14"/>
        <v>180000</v>
      </c>
      <c r="T71" s="53"/>
      <c r="U71" s="53">
        <v>0</v>
      </c>
      <c r="V71" s="53" t="s">
        <v>129</v>
      </c>
      <c r="W71" s="55">
        <v>0.01</v>
      </c>
      <c r="X71" s="53">
        <v>0</v>
      </c>
      <c r="Y71" s="53" t="s">
        <v>130</v>
      </c>
      <c r="Z71" s="55">
        <v>0.04</v>
      </c>
      <c r="AA71" s="53">
        <v>0</v>
      </c>
      <c r="AB71" s="53" t="s">
        <v>131</v>
      </c>
      <c r="AC71" s="55">
        <v>0.05</v>
      </c>
      <c r="AD71" s="53">
        <v>0</v>
      </c>
      <c r="AE71" s="53" t="s">
        <v>131</v>
      </c>
      <c r="AF71" s="55">
        <v>0.1</v>
      </c>
      <c r="AG71" s="53">
        <v>180000</v>
      </c>
      <c r="AH71" s="53" t="s">
        <v>131</v>
      </c>
      <c r="AI71" s="55">
        <v>0.1</v>
      </c>
      <c r="AJ71" s="53"/>
      <c r="AK71" s="53" t="s">
        <v>131</v>
      </c>
      <c r="AL71" s="55">
        <v>0.03</v>
      </c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ht="15.75" customHeight="1">
      <c r="A72" s="1" t="s">
        <v>120</v>
      </c>
      <c r="B72" s="1" t="s">
        <v>121</v>
      </c>
      <c r="C72" s="1" t="s">
        <v>122</v>
      </c>
      <c r="D72" s="1" t="s">
        <v>241</v>
      </c>
      <c r="E72" s="1" t="s">
        <v>242</v>
      </c>
      <c r="F72" s="47"/>
      <c r="G72" s="48"/>
      <c r="H72" s="48"/>
      <c r="I72" s="48"/>
      <c r="J72" s="48"/>
      <c r="K72" s="49" t="s">
        <v>251</v>
      </c>
      <c r="L72" s="61" t="s">
        <v>252</v>
      </c>
      <c r="M72" s="51" t="s">
        <v>127</v>
      </c>
      <c r="N72" s="51"/>
      <c r="O72" s="62" t="e">
        <f t="shared" si="13"/>
        <v>#VALUE!</v>
      </c>
      <c r="P72" s="53">
        <v>200</v>
      </c>
      <c r="Q72" s="54" t="s">
        <v>159</v>
      </c>
      <c r="R72" s="53">
        <v>1078000</v>
      </c>
      <c r="S72" s="53">
        <f t="shared" si="14"/>
        <v>0</v>
      </c>
      <c r="T72" s="53"/>
      <c r="U72" s="53">
        <v>0</v>
      </c>
      <c r="V72" s="53" t="s">
        <v>129</v>
      </c>
      <c r="W72" s="55">
        <v>0.01</v>
      </c>
      <c r="X72" s="53">
        <v>0</v>
      </c>
      <c r="Y72" s="53" t="s">
        <v>130</v>
      </c>
      <c r="Z72" s="55">
        <v>0.04</v>
      </c>
      <c r="AA72" s="53">
        <v>0</v>
      </c>
      <c r="AB72" s="53" t="s">
        <v>131</v>
      </c>
      <c r="AC72" s="55">
        <v>0.05</v>
      </c>
      <c r="AD72" s="53">
        <v>0</v>
      </c>
      <c r="AE72" s="53" t="s">
        <v>131</v>
      </c>
      <c r="AF72" s="55">
        <v>0.1</v>
      </c>
      <c r="AG72" s="53">
        <v>0</v>
      </c>
      <c r="AH72" s="53" t="s">
        <v>131</v>
      </c>
      <c r="AI72" s="55">
        <v>0.1</v>
      </c>
      <c r="AJ72" s="53"/>
      <c r="AK72" s="53" t="s">
        <v>131</v>
      </c>
      <c r="AL72" s="55">
        <v>0.03</v>
      </c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ht="15.75" customHeight="1">
      <c r="A73" s="1" t="s">
        <v>120</v>
      </c>
      <c r="B73" s="1" t="s">
        <v>121</v>
      </c>
      <c r="C73" s="1" t="s">
        <v>122</v>
      </c>
      <c r="D73" s="1" t="s">
        <v>241</v>
      </c>
      <c r="E73" s="1" t="s">
        <v>242</v>
      </c>
      <c r="F73" s="47"/>
      <c r="G73" s="48"/>
      <c r="H73" s="48"/>
      <c r="I73" s="48"/>
      <c r="J73" s="48"/>
      <c r="K73" s="49" t="s">
        <v>253</v>
      </c>
      <c r="L73" s="61" t="s">
        <v>254</v>
      </c>
      <c r="M73" s="51" t="s">
        <v>127</v>
      </c>
      <c r="N73" s="51"/>
      <c r="O73" s="62" t="e">
        <f t="shared" si="13"/>
        <v>#VALUE!</v>
      </c>
      <c r="P73" s="53">
        <v>100</v>
      </c>
      <c r="Q73" s="54" t="s">
        <v>159</v>
      </c>
      <c r="R73" s="53">
        <v>539000</v>
      </c>
      <c r="S73" s="53">
        <f t="shared" si="14"/>
        <v>193600</v>
      </c>
      <c r="T73" s="53"/>
      <c r="U73" s="53">
        <v>0</v>
      </c>
      <c r="V73" s="53" t="s">
        <v>129</v>
      </c>
      <c r="W73" s="55">
        <v>0.01</v>
      </c>
      <c r="X73" s="53">
        <v>0</v>
      </c>
      <c r="Y73" s="53" t="s">
        <v>130</v>
      </c>
      <c r="Z73" s="55">
        <v>0.04</v>
      </c>
      <c r="AA73" s="53">
        <v>0</v>
      </c>
      <c r="AB73" s="53" t="s">
        <v>131</v>
      </c>
      <c r="AC73" s="55">
        <v>0.05</v>
      </c>
      <c r="AD73" s="53">
        <v>193600</v>
      </c>
      <c r="AE73" s="53" t="s">
        <v>131</v>
      </c>
      <c r="AF73" s="55">
        <v>0.1</v>
      </c>
      <c r="AG73" s="53">
        <v>0</v>
      </c>
      <c r="AH73" s="53" t="s">
        <v>131</v>
      </c>
      <c r="AI73" s="55">
        <v>0.1</v>
      </c>
      <c r="AJ73" s="53"/>
      <c r="AK73" s="53" t="s">
        <v>131</v>
      </c>
      <c r="AL73" s="55">
        <v>0.03</v>
      </c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ht="15.75" customHeight="1">
      <c r="A74" s="1" t="s">
        <v>120</v>
      </c>
      <c r="B74" s="1" t="s">
        <v>121</v>
      </c>
      <c r="C74" s="1" t="s">
        <v>122</v>
      </c>
      <c r="D74" s="1" t="s">
        <v>241</v>
      </c>
      <c r="E74" s="1" t="s">
        <v>242</v>
      </c>
      <c r="F74" s="47"/>
      <c r="G74" s="48"/>
      <c r="H74" s="48"/>
      <c r="I74" s="48"/>
      <c r="J74" s="48"/>
      <c r="K74" s="49" t="s">
        <v>255</v>
      </c>
      <c r="L74" s="61" t="s">
        <v>256</v>
      </c>
      <c r="M74" s="51" t="s">
        <v>127</v>
      </c>
      <c r="N74" s="51"/>
      <c r="O74" s="62" t="e">
        <f t="shared" si="13"/>
        <v>#VALUE!</v>
      </c>
      <c r="P74" s="53">
        <v>100</v>
      </c>
      <c r="Q74" s="54" t="s">
        <v>159</v>
      </c>
      <c r="R74" s="53">
        <v>539000</v>
      </c>
      <c r="S74" s="53">
        <f t="shared" si="14"/>
        <v>200000</v>
      </c>
      <c r="T74" s="53"/>
      <c r="U74" s="53">
        <v>0</v>
      </c>
      <c r="V74" s="53" t="s">
        <v>129</v>
      </c>
      <c r="W74" s="55">
        <v>0.01</v>
      </c>
      <c r="X74" s="53">
        <v>0</v>
      </c>
      <c r="Y74" s="53" t="s">
        <v>130</v>
      </c>
      <c r="Z74" s="55">
        <v>0.04</v>
      </c>
      <c r="AA74" s="53">
        <v>0</v>
      </c>
      <c r="AB74" s="53" t="s">
        <v>131</v>
      </c>
      <c r="AC74" s="55">
        <v>0.05</v>
      </c>
      <c r="AD74" s="53">
        <v>0</v>
      </c>
      <c r="AE74" s="53" t="s">
        <v>131</v>
      </c>
      <c r="AF74" s="55">
        <v>0.1</v>
      </c>
      <c r="AG74" s="53">
        <v>200000</v>
      </c>
      <c r="AH74" s="53" t="s">
        <v>131</v>
      </c>
      <c r="AI74" s="55">
        <v>0.1</v>
      </c>
      <c r="AJ74" s="53"/>
      <c r="AK74" s="53" t="s">
        <v>131</v>
      </c>
      <c r="AL74" s="55">
        <v>0.03</v>
      </c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ht="15.75" customHeight="1">
      <c r="A75" s="1" t="s">
        <v>120</v>
      </c>
      <c r="B75" s="1" t="s">
        <v>121</v>
      </c>
      <c r="C75" s="1" t="s">
        <v>122</v>
      </c>
      <c r="D75" s="1" t="s">
        <v>241</v>
      </c>
      <c r="E75" s="1" t="s">
        <v>242</v>
      </c>
      <c r="F75" s="47"/>
      <c r="G75" s="48"/>
      <c r="H75" s="48"/>
      <c r="I75" s="48"/>
      <c r="J75" s="48"/>
      <c r="K75" s="49" t="s">
        <v>257</v>
      </c>
      <c r="L75" s="61" t="s">
        <v>258</v>
      </c>
      <c r="M75" s="51" t="s">
        <v>127</v>
      </c>
      <c r="N75" s="51"/>
      <c r="O75" s="62" t="e">
        <f t="shared" si="13"/>
        <v>#VALUE!</v>
      </c>
      <c r="P75" s="53">
        <v>100</v>
      </c>
      <c r="Q75" s="54" t="s">
        <v>159</v>
      </c>
      <c r="R75" s="53">
        <v>539000</v>
      </c>
      <c r="S75" s="53">
        <f t="shared" si="14"/>
        <v>200000</v>
      </c>
      <c r="T75" s="53"/>
      <c r="U75" s="53">
        <v>0</v>
      </c>
      <c r="V75" s="53" t="s">
        <v>129</v>
      </c>
      <c r="W75" s="55">
        <v>0.01</v>
      </c>
      <c r="X75" s="53">
        <v>0</v>
      </c>
      <c r="Y75" s="53" t="s">
        <v>130</v>
      </c>
      <c r="Z75" s="55">
        <v>0.04</v>
      </c>
      <c r="AA75" s="53">
        <v>0</v>
      </c>
      <c r="AB75" s="53" t="s">
        <v>131</v>
      </c>
      <c r="AC75" s="55">
        <v>0.05</v>
      </c>
      <c r="AD75" s="53">
        <v>0</v>
      </c>
      <c r="AE75" s="53" t="s">
        <v>131</v>
      </c>
      <c r="AF75" s="55">
        <v>0.1</v>
      </c>
      <c r="AG75" s="53">
        <v>200000</v>
      </c>
      <c r="AH75" s="53" t="s">
        <v>131</v>
      </c>
      <c r="AI75" s="55">
        <v>0.1</v>
      </c>
      <c r="AJ75" s="53"/>
      <c r="AK75" s="53" t="s">
        <v>131</v>
      </c>
      <c r="AL75" s="55">
        <v>0.03</v>
      </c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ht="15.75" customHeight="1">
      <c r="A76" s="1" t="s">
        <v>120</v>
      </c>
      <c r="B76" s="1" t="s">
        <v>121</v>
      </c>
      <c r="C76" s="1" t="s">
        <v>122</v>
      </c>
      <c r="D76" s="1" t="s">
        <v>241</v>
      </c>
      <c r="E76" s="1" t="s">
        <v>242</v>
      </c>
      <c r="F76" s="47"/>
      <c r="G76" s="48"/>
      <c r="H76" s="48"/>
      <c r="I76" s="48"/>
      <c r="J76" s="48"/>
      <c r="K76" s="49" t="s">
        <v>259</v>
      </c>
      <c r="L76" s="61" t="s">
        <v>260</v>
      </c>
      <c r="M76" s="51" t="s">
        <v>127</v>
      </c>
      <c r="N76" s="51"/>
      <c r="O76" s="62" t="e">
        <f t="shared" si="13"/>
        <v>#VALUE!</v>
      </c>
      <c r="P76" s="53">
        <v>100</v>
      </c>
      <c r="Q76" s="54" t="s">
        <v>159</v>
      </c>
      <c r="R76" s="53">
        <v>539000</v>
      </c>
      <c r="S76" s="53">
        <f t="shared" si="14"/>
        <v>200000</v>
      </c>
      <c r="T76" s="53"/>
      <c r="U76" s="53">
        <v>0</v>
      </c>
      <c r="V76" s="53" t="s">
        <v>129</v>
      </c>
      <c r="W76" s="55">
        <v>0.01</v>
      </c>
      <c r="X76" s="53">
        <v>0</v>
      </c>
      <c r="Y76" s="53" t="s">
        <v>130</v>
      </c>
      <c r="Z76" s="55">
        <v>0.04</v>
      </c>
      <c r="AA76" s="53">
        <v>0</v>
      </c>
      <c r="AB76" s="53" t="s">
        <v>131</v>
      </c>
      <c r="AC76" s="55">
        <v>0.05</v>
      </c>
      <c r="AD76" s="53">
        <v>200000</v>
      </c>
      <c r="AE76" s="53" t="s">
        <v>131</v>
      </c>
      <c r="AF76" s="55">
        <v>0.1</v>
      </c>
      <c r="AG76" s="53">
        <v>0</v>
      </c>
      <c r="AH76" s="53" t="s">
        <v>131</v>
      </c>
      <c r="AI76" s="55">
        <v>0.1</v>
      </c>
      <c r="AJ76" s="53"/>
      <c r="AK76" s="53" t="s">
        <v>131</v>
      </c>
      <c r="AL76" s="55">
        <v>0.03</v>
      </c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ht="15.75" customHeight="1">
      <c r="A77" s="1" t="s">
        <v>120</v>
      </c>
      <c r="B77" s="1" t="s">
        <v>121</v>
      </c>
      <c r="C77" s="1" t="s">
        <v>122</v>
      </c>
      <c r="D77" s="1" t="s">
        <v>241</v>
      </c>
      <c r="E77" s="1" t="s">
        <v>242</v>
      </c>
      <c r="F77" s="47"/>
      <c r="G77" s="48"/>
      <c r="H77" s="48"/>
      <c r="I77" s="48"/>
      <c r="J77" s="48"/>
      <c r="K77" s="49" t="s">
        <v>261</v>
      </c>
      <c r="L77" s="61" t="s">
        <v>262</v>
      </c>
      <c r="M77" s="51" t="s">
        <v>127</v>
      </c>
      <c r="N77" s="51"/>
      <c r="O77" s="62" t="e">
        <f t="shared" si="13"/>
        <v>#VALUE!</v>
      </c>
      <c r="P77" s="53">
        <v>200</v>
      </c>
      <c r="Q77" s="54" t="s">
        <v>159</v>
      </c>
      <c r="R77" s="53">
        <v>1078000</v>
      </c>
      <c r="S77" s="53">
        <f t="shared" si="14"/>
        <v>0</v>
      </c>
      <c r="T77" s="53"/>
      <c r="U77" s="53">
        <v>0</v>
      </c>
      <c r="V77" s="53" t="s">
        <v>129</v>
      </c>
      <c r="W77" s="55">
        <v>0.01</v>
      </c>
      <c r="X77" s="53">
        <v>0</v>
      </c>
      <c r="Y77" s="53" t="s">
        <v>130</v>
      </c>
      <c r="Z77" s="55">
        <v>0.04</v>
      </c>
      <c r="AA77" s="53">
        <v>0</v>
      </c>
      <c r="AB77" s="53" t="s">
        <v>131</v>
      </c>
      <c r="AC77" s="55">
        <v>0.05</v>
      </c>
      <c r="AD77" s="53">
        <v>0</v>
      </c>
      <c r="AE77" s="53" t="s">
        <v>131</v>
      </c>
      <c r="AF77" s="55">
        <v>0.1</v>
      </c>
      <c r="AG77" s="53">
        <v>0</v>
      </c>
      <c r="AH77" s="53" t="s">
        <v>131</v>
      </c>
      <c r="AI77" s="55">
        <v>0.1</v>
      </c>
      <c r="AJ77" s="53"/>
      <c r="AK77" s="53" t="s">
        <v>131</v>
      </c>
      <c r="AL77" s="55">
        <v>0.03</v>
      </c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ht="15.75" customHeight="1">
      <c r="A78" s="1" t="s">
        <v>120</v>
      </c>
      <c r="B78" s="1" t="s">
        <v>121</v>
      </c>
      <c r="C78" s="1" t="s">
        <v>122</v>
      </c>
      <c r="D78" s="1" t="s">
        <v>241</v>
      </c>
      <c r="E78" s="1" t="s">
        <v>242</v>
      </c>
      <c r="F78" s="47"/>
      <c r="G78" s="48"/>
      <c r="H78" s="48"/>
      <c r="I78" s="48"/>
      <c r="J78" s="48"/>
      <c r="K78" s="49" t="s">
        <v>263</v>
      </c>
      <c r="L78" s="61" t="s">
        <v>264</v>
      </c>
      <c r="M78" s="51" t="s">
        <v>127</v>
      </c>
      <c r="N78" s="51"/>
      <c r="O78" s="62" t="e">
        <f t="shared" si="13"/>
        <v>#VALUE!</v>
      </c>
      <c r="P78" s="53">
        <v>90</v>
      </c>
      <c r="Q78" s="54" t="s">
        <v>159</v>
      </c>
      <c r="R78" s="53">
        <v>485100</v>
      </c>
      <c r="S78" s="53">
        <f t="shared" si="14"/>
        <v>180000</v>
      </c>
      <c r="T78" s="53"/>
      <c r="U78" s="53">
        <v>0</v>
      </c>
      <c r="V78" s="53" t="s">
        <v>129</v>
      </c>
      <c r="W78" s="55">
        <v>0.01</v>
      </c>
      <c r="X78" s="53">
        <v>0</v>
      </c>
      <c r="Y78" s="53" t="s">
        <v>130</v>
      </c>
      <c r="Z78" s="55">
        <v>0.04</v>
      </c>
      <c r="AA78" s="53">
        <v>0</v>
      </c>
      <c r="AB78" s="53" t="s">
        <v>131</v>
      </c>
      <c r="AC78" s="55">
        <v>0.05</v>
      </c>
      <c r="AD78" s="53">
        <v>0</v>
      </c>
      <c r="AE78" s="53" t="s">
        <v>131</v>
      </c>
      <c r="AF78" s="55">
        <v>0.1</v>
      </c>
      <c r="AG78" s="53">
        <v>180000</v>
      </c>
      <c r="AH78" s="53" t="s">
        <v>131</v>
      </c>
      <c r="AI78" s="55">
        <v>0.1</v>
      </c>
      <c r="AJ78" s="53"/>
      <c r="AK78" s="53" t="s">
        <v>131</v>
      </c>
      <c r="AL78" s="55">
        <v>0.03</v>
      </c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ht="15.75" customHeight="1">
      <c r="A79" s="1" t="s">
        <v>120</v>
      </c>
      <c r="B79" s="1" t="s">
        <v>121</v>
      </c>
      <c r="C79" s="1" t="s">
        <v>122</v>
      </c>
      <c r="D79" s="1" t="s">
        <v>241</v>
      </c>
      <c r="E79" s="1" t="s">
        <v>242</v>
      </c>
      <c r="F79" s="47"/>
      <c r="G79" s="48"/>
      <c r="H79" s="48"/>
      <c r="I79" s="48"/>
      <c r="J79" s="48"/>
      <c r="K79" s="49" t="s">
        <v>265</v>
      </c>
      <c r="L79" s="61" t="s">
        <v>266</v>
      </c>
      <c r="M79" s="51" t="s">
        <v>127</v>
      </c>
      <c r="N79" s="51"/>
      <c r="O79" s="62" t="e">
        <f t="shared" si="13"/>
        <v>#VALUE!</v>
      </c>
      <c r="P79" s="53">
        <v>100</v>
      </c>
      <c r="Q79" s="54" t="s">
        <v>159</v>
      </c>
      <c r="R79" s="53">
        <v>539000</v>
      </c>
      <c r="S79" s="53">
        <f t="shared" si="14"/>
        <v>0</v>
      </c>
      <c r="T79" s="53"/>
      <c r="U79" s="53">
        <v>0</v>
      </c>
      <c r="V79" s="53" t="s">
        <v>129</v>
      </c>
      <c r="W79" s="55">
        <v>0.01</v>
      </c>
      <c r="X79" s="53">
        <v>0</v>
      </c>
      <c r="Y79" s="53" t="s">
        <v>130</v>
      </c>
      <c r="Z79" s="55">
        <v>0.04</v>
      </c>
      <c r="AA79" s="53">
        <v>0</v>
      </c>
      <c r="AB79" s="53" t="s">
        <v>131</v>
      </c>
      <c r="AC79" s="55">
        <v>0.05</v>
      </c>
      <c r="AD79" s="53">
        <v>0</v>
      </c>
      <c r="AE79" s="53" t="s">
        <v>131</v>
      </c>
      <c r="AF79" s="55">
        <v>0.1</v>
      </c>
      <c r="AG79" s="53">
        <v>0</v>
      </c>
      <c r="AH79" s="53" t="s">
        <v>131</v>
      </c>
      <c r="AI79" s="55">
        <v>0.1</v>
      </c>
      <c r="AJ79" s="53"/>
      <c r="AK79" s="53" t="s">
        <v>131</v>
      </c>
      <c r="AL79" s="55">
        <v>0.03</v>
      </c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ht="15.75" customHeight="1">
      <c r="A80" s="1" t="s">
        <v>120</v>
      </c>
      <c r="B80" s="1" t="s">
        <v>121</v>
      </c>
      <c r="C80" s="1" t="s">
        <v>122</v>
      </c>
      <c r="D80" s="1" t="s">
        <v>241</v>
      </c>
      <c r="E80" s="1" t="s">
        <v>242</v>
      </c>
      <c r="F80" s="47"/>
      <c r="G80" s="48"/>
      <c r="H80" s="48"/>
      <c r="I80" s="48"/>
      <c r="J80" s="48"/>
      <c r="K80" s="49" t="s">
        <v>267</v>
      </c>
      <c r="L80" s="61" t="s">
        <v>268</v>
      </c>
      <c r="M80" s="51" t="s">
        <v>127</v>
      </c>
      <c r="N80" s="51"/>
      <c r="O80" s="62" t="e">
        <f t="shared" si="13"/>
        <v>#VALUE!</v>
      </c>
      <c r="P80" s="53">
        <v>90</v>
      </c>
      <c r="Q80" s="54" t="s">
        <v>159</v>
      </c>
      <c r="R80" s="53">
        <v>485100</v>
      </c>
      <c r="S80" s="53">
        <f t="shared" si="14"/>
        <v>0</v>
      </c>
      <c r="T80" s="53"/>
      <c r="U80" s="53">
        <v>0</v>
      </c>
      <c r="V80" s="53" t="s">
        <v>129</v>
      </c>
      <c r="W80" s="55">
        <v>0.01</v>
      </c>
      <c r="X80" s="53">
        <v>0</v>
      </c>
      <c r="Y80" s="53" t="s">
        <v>130</v>
      </c>
      <c r="Z80" s="55">
        <v>0.04</v>
      </c>
      <c r="AA80" s="53">
        <v>0</v>
      </c>
      <c r="AB80" s="53" t="s">
        <v>131</v>
      </c>
      <c r="AC80" s="55">
        <v>0.05</v>
      </c>
      <c r="AD80" s="53">
        <v>0</v>
      </c>
      <c r="AE80" s="53" t="s">
        <v>131</v>
      </c>
      <c r="AF80" s="55">
        <v>0.1</v>
      </c>
      <c r="AG80" s="53">
        <v>0</v>
      </c>
      <c r="AH80" s="53" t="s">
        <v>131</v>
      </c>
      <c r="AI80" s="55">
        <v>0.1</v>
      </c>
      <c r="AJ80" s="53"/>
      <c r="AK80" s="53" t="s">
        <v>131</v>
      </c>
      <c r="AL80" s="55">
        <v>0.03</v>
      </c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ht="15.75" customHeight="1">
      <c r="A81" s="1" t="s">
        <v>120</v>
      </c>
      <c r="B81" s="1" t="s">
        <v>121</v>
      </c>
      <c r="C81" s="1" t="s">
        <v>122</v>
      </c>
      <c r="D81" s="1" t="s">
        <v>241</v>
      </c>
      <c r="E81" s="1" t="s">
        <v>242</v>
      </c>
      <c r="F81" s="47"/>
      <c r="G81" s="48"/>
      <c r="H81" s="48"/>
      <c r="I81" s="48"/>
      <c r="J81" s="48"/>
      <c r="K81" s="49" t="s">
        <v>269</v>
      </c>
      <c r="L81" s="61" t="s">
        <v>270</v>
      </c>
      <c r="M81" s="51" t="s">
        <v>127</v>
      </c>
      <c r="N81" s="51"/>
      <c r="O81" s="62" t="e">
        <f t="shared" si="13"/>
        <v>#VALUE!</v>
      </c>
      <c r="P81" s="53">
        <v>100</v>
      </c>
      <c r="Q81" s="54" t="s">
        <v>159</v>
      </c>
      <c r="R81" s="53">
        <v>539000</v>
      </c>
      <c r="S81" s="53">
        <f t="shared" si="14"/>
        <v>0</v>
      </c>
      <c r="T81" s="53"/>
      <c r="U81" s="53">
        <v>0</v>
      </c>
      <c r="V81" s="53" t="s">
        <v>129</v>
      </c>
      <c r="W81" s="55">
        <v>0.01</v>
      </c>
      <c r="X81" s="53">
        <v>0</v>
      </c>
      <c r="Y81" s="53" t="s">
        <v>130</v>
      </c>
      <c r="Z81" s="55">
        <v>0.04</v>
      </c>
      <c r="AA81" s="53">
        <v>0</v>
      </c>
      <c r="AB81" s="53" t="s">
        <v>131</v>
      </c>
      <c r="AC81" s="55">
        <v>0.05</v>
      </c>
      <c r="AD81" s="53">
        <v>0</v>
      </c>
      <c r="AE81" s="53" t="s">
        <v>131</v>
      </c>
      <c r="AF81" s="55">
        <v>0.1</v>
      </c>
      <c r="AG81" s="53">
        <v>0</v>
      </c>
      <c r="AH81" s="53" t="s">
        <v>131</v>
      </c>
      <c r="AI81" s="55">
        <v>0.1</v>
      </c>
      <c r="AJ81" s="53"/>
      <c r="AK81" s="53" t="s">
        <v>131</v>
      </c>
      <c r="AL81" s="55">
        <v>0.03</v>
      </c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ht="15.75" customHeight="1">
      <c r="A82" s="1" t="s">
        <v>120</v>
      </c>
      <c r="B82" s="1" t="s">
        <v>121</v>
      </c>
      <c r="C82" s="1" t="s">
        <v>122</v>
      </c>
      <c r="D82" s="1" t="s">
        <v>241</v>
      </c>
      <c r="E82" s="1" t="s">
        <v>242</v>
      </c>
      <c r="F82" s="47"/>
      <c r="G82" s="48"/>
      <c r="H82" s="48"/>
      <c r="I82" s="48"/>
      <c r="J82" s="48"/>
      <c r="K82" s="49" t="s">
        <v>271</v>
      </c>
      <c r="L82" s="61" t="s">
        <v>272</v>
      </c>
      <c r="M82" s="51" t="s">
        <v>127</v>
      </c>
      <c r="N82" s="51"/>
      <c r="O82" s="62" t="e">
        <f t="shared" si="13"/>
        <v>#VALUE!</v>
      </c>
      <c r="P82" s="53">
        <v>200</v>
      </c>
      <c r="Q82" s="54" t="s">
        <v>159</v>
      </c>
      <c r="R82" s="53">
        <v>1078000</v>
      </c>
      <c r="S82" s="53">
        <f t="shared" si="14"/>
        <v>0</v>
      </c>
      <c r="T82" s="53"/>
      <c r="U82" s="53">
        <v>0</v>
      </c>
      <c r="V82" s="53" t="s">
        <v>129</v>
      </c>
      <c r="W82" s="55">
        <v>0.01</v>
      </c>
      <c r="X82" s="53">
        <v>0</v>
      </c>
      <c r="Y82" s="53" t="s">
        <v>130</v>
      </c>
      <c r="Z82" s="55">
        <v>0.04</v>
      </c>
      <c r="AA82" s="53">
        <v>0</v>
      </c>
      <c r="AB82" s="53" t="s">
        <v>131</v>
      </c>
      <c r="AC82" s="55">
        <v>0.05</v>
      </c>
      <c r="AD82" s="53">
        <v>0</v>
      </c>
      <c r="AE82" s="53" t="s">
        <v>131</v>
      </c>
      <c r="AF82" s="55">
        <v>0.1</v>
      </c>
      <c r="AG82" s="53">
        <v>0</v>
      </c>
      <c r="AH82" s="53" t="s">
        <v>131</v>
      </c>
      <c r="AI82" s="55">
        <v>0.1</v>
      </c>
      <c r="AJ82" s="53"/>
      <c r="AK82" s="53" t="s">
        <v>131</v>
      </c>
      <c r="AL82" s="55">
        <v>0.03</v>
      </c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ht="15.75" customHeight="1">
      <c r="A83" s="1" t="s">
        <v>120</v>
      </c>
      <c r="B83" s="1" t="s">
        <v>121</v>
      </c>
      <c r="C83" s="1" t="s">
        <v>122</v>
      </c>
      <c r="D83" s="1" t="s">
        <v>241</v>
      </c>
      <c r="E83" s="1" t="s">
        <v>242</v>
      </c>
      <c r="F83" s="47"/>
      <c r="G83" s="48"/>
      <c r="H83" s="48"/>
      <c r="I83" s="48"/>
      <c r="J83" s="48"/>
      <c r="K83" s="49" t="s">
        <v>273</v>
      </c>
      <c r="L83" s="61" t="s">
        <v>274</v>
      </c>
      <c r="M83" s="51" t="s">
        <v>127</v>
      </c>
      <c r="N83" s="51"/>
      <c r="O83" s="62" t="e">
        <f t="shared" si="13"/>
        <v>#VALUE!</v>
      </c>
      <c r="P83" s="53">
        <v>90</v>
      </c>
      <c r="Q83" s="54" t="s">
        <v>159</v>
      </c>
      <c r="R83" s="53">
        <v>485100</v>
      </c>
      <c r="S83" s="53">
        <f t="shared" si="14"/>
        <v>180000</v>
      </c>
      <c r="T83" s="53"/>
      <c r="U83" s="53">
        <v>0</v>
      </c>
      <c r="V83" s="53" t="s">
        <v>129</v>
      </c>
      <c r="W83" s="55">
        <v>0.01</v>
      </c>
      <c r="X83" s="53">
        <v>0</v>
      </c>
      <c r="Y83" s="53" t="s">
        <v>130</v>
      </c>
      <c r="Z83" s="55">
        <v>0.04</v>
      </c>
      <c r="AA83" s="53">
        <v>0</v>
      </c>
      <c r="AB83" s="53" t="s">
        <v>131</v>
      </c>
      <c r="AC83" s="55">
        <v>0.05</v>
      </c>
      <c r="AD83" s="53">
        <v>0</v>
      </c>
      <c r="AE83" s="53" t="s">
        <v>131</v>
      </c>
      <c r="AF83" s="55">
        <v>0.1</v>
      </c>
      <c r="AG83" s="53">
        <v>180000</v>
      </c>
      <c r="AH83" s="53" t="s">
        <v>131</v>
      </c>
      <c r="AI83" s="55">
        <v>0.1</v>
      </c>
      <c r="AJ83" s="53"/>
      <c r="AK83" s="53" t="s">
        <v>131</v>
      </c>
      <c r="AL83" s="55">
        <v>0.03</v>
      </c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ht="15.75" customHeight="1">
      <c r="A84" s="1" t="s">
        <v>120</v>
      </c>
      <c r="B84" s="1" t="s">
        <v>121</v>
      </c>
      <c r="C84" s="1" t="s">
        <v>122</v>
      </c>
      <c r="D84" s="1" t="s">
        <v>275</v>
      </c>
      <c r="E84" s="1"/>
      <c r="F84" s="35"/>
      <c r="G84" s="36"/>
      <c r="H84" s="36"/>
      <c r="I84" s="36" t="s">
        <v>275</v>
      </c>
      <c r="J84" s="36"/>
      <c r="K84" s="73"/>
      <c r="L84" s="37"/>
      <c r="M84" s="38"/>
      <c r="N84" s="38"/>
      <c r="O84" s="38"/>
      <c r="P84" s="39"/>
      <c r="Q84" s="40"/>
      <c r="R84" s="39">
        <f t="shared" ref="R84:S84" si="15">R85</f>
        <v>868000</v>
      </c>
      <c r="S84" s="39">
        <f t="shared" si="15"/>
        <v>0</v>
      </c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ht="15.75" customHeight="1">
      <c r="A85" s="1" t="s">
        <v>120</v>
      </c>
      <c r="B85" s="1" t="s">
        <v>121</v>
      </c>
      <c r="C85" s="1" t="s">
        <v>122</v>
      </c>
      <c r="D85" s="1"/>
      <c r="E85" s="1" t="s">
        <v>276</v>
      </c>
      <c r="F85" s="41"/>
      <c r="G85" s="42"/>
      <c r="H85" s="42"/>
      <c r="I85" s="42"/>
      <c r="J85" s="42" t="s">
        <v>276</v>
      </c>
      <c r="K85" s="43"/>
      <c r="L85" s="59"/>
      <c r="M85" s="60"/>
      <c r="N85" s="60"/>
      <c r="O85" s="60"/>
      <c r="P85" s="45"/>
      <c r="Q85" s="46"/>
      <c r="R85" s="45">
        <f t="shared" ref="R85:S85" si="16">R86</f>
        <v>868000</v>
      </c>
      <c r="S85" s="45">
        <f t="shared" si="16"/>
        <v>0</v>
      </c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</row>
    <row r="86" spans="1:57" ht="15.75" customHeight="1">
      <c r="A86" s="1" t="s">
        <v>120</v>
      </c>
      <c r="B86" s="1" t="s">
        <v>121</v>
      </c>
      <c r="C86" s="1" t="s">
        <v>122</v>
      </c>
      <c r="D86" s="1" t="s">
        <v>275</v>
      </c>
      <c r="E86" s="1" t="s">
        <v>276</v>
      </c>
      <c r="F86" s="47"/>
      <c r="G86" s="48"/>
      <c r="H86" s="48"/>
      <c r="I86" s="48"/>
      <c r="J86" s="48"/>
      <c r="K86" s="49" t="s">
        <v>277</v>
      </c>
      <c r="L86" s="61" t="s">
        <v>278</v>
      </c>
      <c r="M86" s="51" t="s">
        <v>127</v>
      </c>
      <c r="N86" s="51"/>
      <c r="O86" s="62" t="e">
        <f>M86-R86</f>
        <v>#VALUE!</v>
      </c>
      <c r="P86" s="53">
        <v>1</v>
      </c>
      <c r="Q86" s="54" t="s">
        <v>279</v>
      </c>
      <c r="R86" s="53">
        <v>868000</v>
      </c>
      <c r="S86" s="53">
        <f>U86+X86+AA86+AD86+AG86+AJ86+AM86+AP86+AS86+AV86+AY86+BB86</f>
        <v>0</v>
      </c>
      <c r="T86" s="53"/>
      <c r="U86" s="53">
        <v>0</v>
      </c>
      <c r="V86" s="53" t="s">
        <v>129</v>
      </c>
      <c r="W86" s="55">
        <v>0.01</v>
      </c>
      <c r="X86" s="53">
        <v>0</v>
      </c>
      <c r="Y86" s="53" t="s">
        <v>130</v>
      </c>
      <c r="Z86" s="55">
        <v>0.04</v>
      </c>
      <c r="AA86" s="53">
        <v>0</v>
      </c>
      <c r="AB86" s="53" t="s">
        <v>131</v>
      </c>
      <c r="AC86" s="55">
        <v>0.05</v>
      </c>
      <c r="AD86" s="53">
        <v>0</v>
      </c>
      <c r="AE86" s="53" t="s">
        <v>131</v>
      </c>
      <c r="AF86" s="55">
        <v>0.1</v>
      </c>
      <c r="AG86" s="53">
        <v>0</v>
      </c>
      <c r="AH86" s="53" t="s">
        <v>131</v>
      </c>
      <c r="AI86" s="55">
        <v>0.1</v>
      </c>
      <c r="AJ86" s="53"/>
      <c r="AK86" s="53" t="s">
        <v>131</v>
      </c>
      <c r="AL86" s="55">
        <v>0.03</v>
      </c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ht="15.75" customHeight="1">
      <c r="A87" s="1" t="s">
        <v>120</v>
      </c>
      <c r="B87" s="1" t="s">
        <v>280</v>
      </c>
      <c r="C87" s="1"/>
      <c r="D87" s="1"/>
      <c r="E87" s="1"/>
      <c r="F87" s="23"/>
      <c r="G87" s="24" t="s">
        <v>280</v>
      </c>
      <c r="H87" s="24"/>
      <c r="I87" s="24"/>
      <c r="J87" s="24"/>
      <c r="K87" s="74"/>
      <c r="L87" s="75"/>
      <c r="M87" s="26"/>
      <c r="N87" s="26"/>
      <c r="O87" s="26"/>
      <c r="P87" s="27"/>
      <c r="Q87" s="28"/>
      <c r="R87" s="27">
        <f t="shared" ref="R87:S87" si="17">R88</f>
        <v>24118900</v>
      </c>
      <c r="S87" s="27">
        <f t="shared" si="17"/>
        <v>6311883.0499999989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</row>
    <row r="88" spans="1:57" ht="15.75" customHeight="1">
      <c r="A88" s="1" t="s">
        <v>120</v>
      </c>
      <c r="B88" s="1" t="s">
        <v>280</v>
      </c>
      <c r="C88" s="1" t="s">
        <v>281</v>
      </c>
      <c r="D88" s="1"/>
      <c r="E88" s="1"/>
      <c r="F88" s="29"/>
      <c r="G88" s="30"/>
      <c r="H88" s="30" t="s">
        <v>281</v>
      </c>
      <c r="I88" s="30"/>
      <c r="J88" s="30"/>
      <c r="K88" s="76"/>
      <c r="L88" s="77"/>
      <c r="M88" s="32"/>
      <c r="N88" s="32"/>
      <c r="O88" s="32"/>
      <c r="P88" s="33"/>
      <c r="Q88" s="34"/>
      <c r="R88" s="33">
        <f t="shared" ref="R88:S88" si="18">R89+R92</f>
        <v>24118900</v>
      </c>
      <c r="S88" s="33">
        <f t="shared" si="18"/>
        <v>6311883.0499999989</v>
      </c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</row>
    <row r="89" spans="1:57" ht="15.75" customHeight="1">
      <c r="A89" s="1" t="s">
        <v>120</v>
      </c>
      <c r="B89" s="1" t="s">
        <v>280</v>
      </c>
      <c r="C89" s="1" t="s">
        <v>281</v>
      </c>
      <c r="D89" s="1" t="s">
        <v>282</v>
      </c>
      <c r="E89" s="1"/>
      <c r="F89" s="35"/>
      <c r="G89" s="36"/>
      <c r="H89" s="36"/>
      <c r="I89" s="36" t="s">
        <v>282</v>
      </c>
      <c r="J89" s="36"/>
      <c r="K89" s="78"/>
      <c r="L89" s="79"/>
      <c r="M89" s="38"/>
      <c r="N89" s="38"/>
      <c r="O89" s="38"/>
      <c r="P89" s="39"/>
      <c r="Q89" s="40"/>
      <c r="R89" s="39">
        <f t="shared" ref="R89:S89" si="19">R90</f>
        <v>10892300</v>
      </c>
      <c r="S89" s="39">
        <f t="shared" si="19"/>
        <v>2841624</v>
      </c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ht="15.75" customHeight="1">
      <c r="A90" s="1" t="s">
        <v>120</v>
      </c>
      <c r="B90" s="1" t="s">
        <v>280</v>
      </c>
      <c r="C90" s="1" t="s">
        <v>281</v>
      </c>
      <c r="D90" s="1"/>
      <c r="E90" s="1" t="s">
        <v>283</v>
      </c>
      <c r="F90" s="41"/>
      <c r="G90" s="42"/>
      <c r="H90" s="42"/>
      <c r="I90" s="42"/>
      <c r="J90" s="42" t="s">
        <v>283</v>
      </c>
      <c r="K90" s="80"/>
      <c r="L90" s="81"/>
      <c r="M90" s="60"/>
      <c r="N90" s="60"/>
      <c r="O90" s="60"/>
      <c r="P90" s="45"/>
      <c r="Q90" s="46"/>
      <c r="R90" s="45">
        <f t="shared" ref="R90:S90" si="20">R91</f>
        <v>10892300</v>
      </c>
      <c r="S90" s="45">
        <f t="shared" si="20"/>
        <v>2841624</v>
      </c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82"/>
      <c r="AE90" s="82"/>
      <c r="AF90" s="82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57" ht="15.75" customHeight="1">
      <c r="A91" s="1" t="s">
        <v>120</v>
      </c>
      <c r="B91" s="1" t="s">
        <v>280</v>
      </c>
      <c r="C91" s="1" t="s">
        <v>281</v>
      </c>
      <c r="D91" s="1" t="s">
        <v>282</v>
      </c>
      <c r="E91" s="1" t="s">
        <v>283</v>
      </c>
      <c r="F91" s="47"/>
      <c r="G91" s="48"/>
      <c r="H91" s="48"/>
      <c r="I91" s="48"/>
      <c r="J91" s="48"/>
      <c r="K91" s="83" t="s">
        <v>284</v>
      </c>
      <c r="L91" s="84" t="s">
        <v>285</v>
      </c>
      <c r="M91" s="51" t="s">
        <v>127</v>
      </c>
      <c r="N91" s="51"/>
      <c r="O91" s="62" t="e">
        <f>M91-R91</f>
        <v>#VALUE!</v>
      </c>
      <c r="P91" s="53">
        <v>1</v>
      </c>
      <c r="Q91" s="54" t="s">
        <v>6</v>
      </c>
      <c r="R91" s="53">
        <v>10892300</v>
      </c>
      <c r="S91" s="53">
        <f>U91+X91+AA91+AD91+AG91+AJ91+AM91+AP91+AS91+AV91+AY91+BB91</f>
        <v>2841624</v>
      </c>
      <c r="T91" s="53"/>
      <c r="U91" s="53">
        <v>0</v>
      </c>
      <c r="V91" s="53" t="s">
        <v>129</v>
      </c>
      <c r="W91" s="55">
        <v>0.01</v>
      </c>
      <c r="X91" s="53">
        <v>0</v>
      </c>
      <c r="Y91" s="53" t="s">
        <v>130</v>
      </c>
      <c r="Z91" s="55">
        <v>0.04</v>
      </c>
      <c r="AA91" s="53">
        <v>411277</v>
      </c>
      <c r="AB91" s="53" t="s">
        <v>131</v>
      </c>
      <c r="AC91" s="85">
        <v>0.05</v>
      </c>
      <c r="AD91" s="53">
        <v>1125078</v>
      </c>
      <c r="AE91" s="53" t="s">
        <v>131</v>
      </c>
      <c r="AF91" s="55">
        <v>0.1</v>
      </c>
      <c r="AG91" s="53">
        <v>1305269</v>
      </c>
      <c r="AH91" s="53" t="s">
        <v>131</v>
      </c>
      <c r="AI91" s="55">
        <v>0.1</v>
      </c>
      <c r="AJ91" s="53"/>
      <c r="AK91" s="53" t="s">
        <v>131</v>
      </c>
      <c r="AL91" s="55">
        <v>0.03</v>
      </c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ht="15.75" customHeight="1">
      <c r="A92" s="1" t="s">
        <v>120</v>
      </c>
      <c r="B92" s="1" t="s">
        <v>280</v>
      </c>
      <c r="C92" s="1" t="s">
        <v>281</v>
      </c>
      <c r="D92" s="1" t="s">
        <v>286</v>
      </c>
      <c r="E92" s="1"/>
      <c r="F92" s="35"/>
      <c r="G92" s="36"/>
      <c r="H92" s="36"/>
      <c r="I92" s="36" t="s">
        <v>286</v>
      </c>
      <c r="J92" s="36"/>
      <c r="K92" s="78"/>
      <c r="L92" s="79"/>
      <c r="M92" s="38"/>
      <c r="N92" s="38"/>
      <c r="O92" s="38"/>
      <c r="P92" s="39"/>
      <c r="Q92" s="40"/>
      <c r="R92" s="39">
        <f t="shared" ref="R92:S92" si="21">R93+R98</f>
        <v>13226600</v>
      </c>
      <c r="S92" s="39">
        <f t="shared" si="21"/>
        <v>3470259.0499999993</v>
      </c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86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ht="15.75" customHeight="1">
      <c r="A93" s="1" t="s">
        <v>120</v>
      </c>
      <c r="B93" s="1" t="s">
        <v>280</v>
      </c>
      <c r="C93" s="1" t="s">
        <v>281</v>
      </c>
      <c r="D93" s="1"/>
      <c r="E93" s="1" t="s">
        <v>287</v>
      </c>
      <c r="F93" s="41"/>
      <c r="G93" s="42"/>
      <c r="H93" s="42"/>
      <c r="I93" s="42"/>
      <c r="J93" s="42" t="s">
        <v>287</v>
      </c>
      <c r="K93" s="80"/>
      <c r="L93" s="81"/>
      <c r="M93" s="60"/>
      <c r="N93" s="60"/>
      <c r="O93" s="60"/>
      <c r="P93" s="45"/>
      <c r="Q93" s="46"/>
      <c r="R93" s="45">
        <f t="shared" ref="R93:S93" si="22">SUM(R94:R97)</f>
        <v>700000</v>
      </c>
      <c r="S93" s="45">
        <f t="shared" si="22"/>
        <v>215390</v>
      </c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82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</row>
    <row r="94" spans="1:57" ht="15.75" customHeight="1">
      <c r="A94" s="1" t="s">
        <v>120</v>
      </c>
      <c r="B94" s="1" t="s">
        <v>280</v>
      </c>
      <c r="C94" s="1" t="s">
        <v>281</v>
      </c>
      <c r="D94" s="1" t="s">
        <v>286</v>
      </c>
      <c r="E94" s="1" t="s">
        <v>287</v>
      </c>
      <c r="F94" s="47"/>
      <c r="G94" s="48"/>
      <c r="H94" s="48"/>
      <c r="I94" s="48"/>
      <c r="J94" s="48"/>
      <c r="K94" s="83" t="s">
        <v>288</v>
      </c>
      <c r="L94" s="84" t="s">
        <v>289</v>
      </c>
      <c r="M94" s="51" t="s">
        <v>127</v>
      </c>
      <c r="N94" s="51"/>
      <c r="O94" s="62" t="e">
        <f t="shared" ref="O94:O97" si="23">M94-R94</f>
        <v>#VALUE!</v>
      </c>
      <c r="P94" s="53">
        <v>50</v>
      </c>
      <c r="Q94" s="54" t="s">
        <v>159</v>
      </c>
      <c r="R94" s="53">
        <v>175000</v>
      </c>
      <c r="S94" s="53">
        <f t="shared" ref="S94:S97" si="24">U94+X94+AA94+AD94+AG94+AJ94+AM94+AP94+AS94+AV94+AY94+BB94</f>
        <v>42500</v>
      </c>
      <c r="T94" s="53"/>
      <c r="U94" s="53">
        <v>0</v>
      </c>
      <c r="V94" s="53" t="s">
        <v>129</v>
      </c>
      <c r="W94" s="55">
        <v>0.01</v>
      </c>
      <c r="X94" s="53">
        <v>0</v>
      </c>
      <c r="Y94" s="53" t="s">
        <v>130</v>
      </c>
      <c r="Z94" s="55">
        <v>0.05</v>
      </c>
      <c r="AA94" s="53">
        <v>0</v>
      </c>
      <c r="AB94" s="53" t="s">
        <v>131</v>
      </c>
      <c r="AC94" s="85">
        <v>0.05</v>
      </c>
      <c r="AD94" s="87"/>
      <c r="AE94" s="53" t="s">
        <v>131</v>
      </c>
      <c r="AF94" s="55">
        <v>0.05</v>
      </c>
      <c r="AG94" s="88">
        <v>42500</v>
      </c>
      <c r="AH94" s="53" t="s">
        <v>131</v>
      </c>
      <c r="AI94" s="55">
        <v>0.2</v>
      </c>
      <c r="AJ94" s="53"/>
      <c r="AK94" s="53" t="s">
        <v>131</v>
      </c>
      <c r="AL94" s="55">
        <v>0.05</v>
      </c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ht="15.75" customHeight="1">
      <c r="A95" s="1" t="s">
        <v>120</v>
      </c>
      <c r="B95" s="1" t="s">
        <v>280</v>
      </c>
      <c r="C95" s="1" t="s">
        <v>281</v>
      </c>
      <c r="D95" s="1" t="s">
        <v>286</v>
      </c>
      <c r="E95" s="1" t="s">
        <v>287</v>
      </c>
      <c r="F95" s="47"/>
      <c r="G95" s="48"/>
      <c r="H95" s="48"/>
      <c r="I95" s="48"/>
      <c r="J95" s="48"/>
      <c r="K95" s="83" t="s">
        <v>290</v>
      </c>
      <c r="L95" s="84" t="s">
        <v>291</v>
      </c>
      <c r="M95" s="51" t="s">
        <v>127</v>
      </c>
      <c r="N95" s="51"/>
      <c r="O95" s="62" t="e">
        <f t="shared" si="23"/>
        <v>#VALUE!</v>
      </c>
      <c r="P95" s="53">
        <v>50</v>
      </c>
      <c r="Q95" s="54" t="s">
        <v>159</v>
      </c>
      <c r="R95" s="53">
        <v>175000</v>
      </c>
      <c r="S95" s="53">
        <f t="shared" si="24"/>
        <v>32850</v>
      </c>
      <c r="T95" s="53"/>
      <c r="U95" s="53">
        <v>0</v>
      </c>
      <c r="V95" s="53" t="s">
        <v>129</v>
      </c>
      <c r="W95" s="55">
        <v>0.01</v>
      </c>
      <c r="X95" s="53">
        <v>0</v>
      </c>
      <c r="Y95" s="53" t="s">
        <v>130</v>
      </c>
      <c r="Z95" s="55">
        <v>0.05</v>
      </c>
      <c r="AA95" s="53">
        <v>0</v>
      </c>
      <c r="AB95" s="53" t="s">
        <v>131</v>
      </c>
      <c r="AC95" s="85">
        <v>0.05</v>
      </c>
      <c r="AD95" s="87"/>
      <c r="AE95" s="53" t="s">
        <v>131</v>
      </c>
      <c r="AF95" s="55">
        <v>0.05</v>
      </c>
      <c r="AG95" s="88">
        <v>32850</v>
      </c>
      <c r="AH95" s="53" t="s">
        <v>131</v>
      </c>
      <c r="AI95" s="55">
        <v>0.2</v>
      </c>
      <c r="AJ95" s="53"/>
      <c r="AK95" s="53" t="s">
        <v>131</v>
      </c>
      <c r="AL95" s="55">
        <v>0.05</v>
      </c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ht="15.75" customHeight="1">
      <c r="A96" s="1" t="s">
        <v>120</v>
      </c>
      <c r="B96" s="1" t="s">
        <v>280</v>
      </c>
      <c r="C96" s="1" t="s">
        <v>281</v>
      </c>
      <c r="D96" s="1" t="s">
        <v>286</v>
      </c>
      <c r="E96" s="1" t="s">
        <v>287</v>
      </c>
      <c r="F96" s="47"/>
      <c r="G96" s="48"/>
      <c r="H96" s="48"/>
      <c r="I96" s="48"/>
      <c r="J96" s="48"/>
      <c r="K96" s="83" t="s">
        <v>292</v>
      </c>
      <c r="L96" s="84" t="s">
        <v>293</v>
      </c>
      <c r="M96" s="51" t="s">
        <v>127</v>
      </c>
      <c r="N96" s="51"/>
      <c r="O96" s="62" t="e">
        <f t="shared" si="23"/>
        <v>#VALUE!</v>
      </c>
      <c r="P96" s="53">
        <v>50</v>
      </c>
      <c r="Q96" s="54" t="s">
        <v>159</v>
      </c>
      <c r="R96" s="53">
        <v>175000</v>
      </c>
      <c r="S96" s="53">
        <f t="shared" si="24"/>
        <v>70000</v>
      </c>
      <c r="T96" s="53"/>
      <c r="U96" s="53">
        <v>0</v>
      </c>
      <c r="V96" s="53" t="s">
        <v>129</v>
      </c>
      <c r="W96" s="55">
        <v>0.01</v>
      </c>
      <c r="X96" s="53">
        <v>0</v>
      </c>
      <c r="Y96" s="53" t="s">
        <v>130</v>
      </c>
      <c r="Z96" s="55">
        <v>0.05</v>
      </c>
      <c r="AA96" s="53">
        <v>0</v>
      </c>
      <c r="AB96" s="53" t="s">
        <v>131</v>
      </c>
      <c r="AC96" s="85">
        <v>0.05</v>
      </c>
      <c r="AD96" s="87"/>
      <c r="AE96" s="53" t="s">
        <v>131</v>
      </c>
      <c r="AF96" s="55">
        <v>0.05</v>
      </c>
      <c r="AG96" s="88">
        <v>70000</v>
      </c>
      <c r="AH96" s="53" t="s">
        <v>131</v>
      </c>
      <c r="AI96" s="55">
        <v>0.15</v>
      </c>
      <c r="AJ96" s="53"/>
      <c r="AK96" s="53" t="s">
        <v>131</v>
      </c>
      <c r="AL96" s="55">
        <v>0.05</v>
      </c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ht="15.75" customHeight="1">
      <c r="A97" s="1" t="s">
        <v>120</v>
      </c>
      <c r="B97" s="1" t="s">
        <v>280</v>
      </c>
      <c r="C97" s="1" t="s">
        <v>281</v>
      </c>
      <c r="D97" s="1" t="s">
        <v>286</v>
      </c>
      <c r="E97" s="1" t="s">
        <v>287</v>
      </c>
      <c r="F97" s="47"/>
      <c r="G97" s="48"/>
      <c r="H97" s="48"/>
      <c r="I97" s="48"/>
      <c r="J97" s="48"/>
      <c r="K97" s="83" t="s">
        <v>294</v>
      </c>
      <c r="L97" s="84" t="s">
        <v>295</v>
      </c>
      <c r="M97" s="51" t="s">
        <v>127</v>
      </c>
      <c r="N97" s="51"/>
      <c r="O97" s="62" t="e">
        <f t="shared" si="23"/>
        <v>#VALUE!</v>
      </c>
      <c r="P97" s="53">
        <v>50</v>
      </c>
      <c r="Q97" s="54" t="s">
        <v>159</v>
      </c>
      <c r="R97" s="53">
        <v>175000</v>
      </c>
      <c r="S97" s="53">
        <f t="shared" si="24"/>
        <v>70040</v>
      </c>
      <c r="T97" s="53"/>
      <c r="U97" s="53">
        <v>0</v>
      </c>
      <c r="V97" s="53" t="s">
        <v>129</v>
      </c>
      <c r="W97" s="55">
        <v>0.01</v>
      </c>
      <c r="X97" s="53">
        <v>0</v>
      </c>
      <c r="Y97" s="53" t="s">
        <v>130</v>
      </c>
      <c r="Z97" s="55">
        <v>0.05</v>
      </c>
      <c r="AA97" s="53">
        <v>0</v>
      </c>
      <c r="AB97" s="53" t="s">
        <v>131</v>
      </c>
      <c r="AC97" s="85">
        <v>0.05</v>
      </c>
      <c r="AD97" s="87"/>
      <c r="AE97" s="53" t="s">
        <v>131</v>
      </c>
      <c r="AF97" s="55">
        <v>0.05</v>
      </c>
      <c r="AG97" s="88">
        <v>70040</v>
      </c>
      <c r="AH97" s="53" t="s">
        <v>131</v>
      </c>
      <c r="AI97" s="55">
        <v>0.15</v>
      </c>
      <c r="AJ97" s="53"/>
      <c r="AK97" s="53" t="s">
        <v>131</v>
      </c>
      <c r="AL97" s="55">
        <v>0.05</v>
      </c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ht="15.75" customHeight="1">
      <c r="A98" s="1" t="s">
        <v>120</v>
      </c>
      <c r="B98" s="1" t="s">
        <v>280</v>
      </c>
      <c r="C98" s="1" t="s">
        <v>281</v>
      </c>
      <c r="D98" s="1"/>
      <c r="E98" s="1" t="s">
        <v>296</v>
      </c>
      <c r="F98" s="41"/>
      <c r="G98" s="42"/>
      <c r="H98" s="42"/>
      <c r="I98" s="42"/>
      <c r="J98" s="42" t="s">
        <v>296</v>
      </c>
      <c r="K98" s="80"/>
      <c r="L98" s="81"/>
      <c r="M98" s="60"/>
      <c r="N98" s="60"/>
      <c r="O98" s="60"/>
      <c r="P98" s="45"/>
      <c r="Q98" s="46"/>
      <c r="R98" s="45">
        <f t="shared" ref="R98:U98" si="25">SUM(R99:R264)</f>
        <v>12526600</v>
      </c>
      <c r="S98" s="45">
        <f t="shared" si="25"/>
        <v>3254869.0499999993</v>
      </c>
      <c r="T98" s="45">
        <f t="shared" si="25"/>
        <v>0</v>
      </c>
      <c r="U98" s="45">
        <f t="shared" si="25"/>
        <v>0</v>
      </c>
      <c r="V98" s="45"/>
      <c r="W98" s="45"/>
      <c r="X98" s="89">
        <f>SUM(X99:X264)</f>
        <v>485568.6</v>
      </c>
      <c r="Y98" s="45"/>
      <c r="Z98" s="45"/>
      <c r="AA98" s="89">
        <f>SUM(AA99:AA264)</f>
        <v>978571.3</v>
      </c>
      <c r="AB98" s="45"/>
      <c r="AC98" s="45"/>
      <c r="AD98" s="90">
        <f>SUM(AD99:AD264)</f>
        <v>747027.77</v>
      </c>
      <c r="AE98" s="91"/>
      <c r="AF98" s="91"/>
      <c r="AG98" s="89">
        <f>SUM(AG99:AG264)</f>
        <v>789913</v>
      </c>
      <c r="AH98" s="45"/>
      <c r="AI98" s="45"/>
      <c r="AJ98" s="89">
        <f>SUM(AJ99:AJ264)</f>
        <v>253788.38</v>
      </c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</row>
    <row r="99" spans="1:57" ht="15.75" customHeight="1">
      <c r="A99" s="1" t="s">
        <v>120</v>
      </c>
      <c r="B99" s="1" t="s">
        <v>280</v>
      </c>
      <c r="C99" s="1" t="s">
        <v>281</v>
      </c>
      <c r="D99" s="1" t="s">
        <v>286</v>
      </c>
      <c r="E99" s="1" t="s">
        <v>296</v>
      </c>
      <c r="F99" s="47"/>
      <c r="G99" s="48"/>
      <c r="H99" s="48"/>
      <c r="I99" s="48"/>
      <c r="J99" s="48"/>
      <c r="K99" s="83" t="s">
        <v>297</v>
      </c>
      <c r="L99" s="84" t="s">
        <v>298</v>
      </c>
      <c r="M99" s="51" t="s">
        <v>127</v>
      </c>
      <c r="N99" s="51">
        <v>2</v>
      </c>
      <c r="O99" s="56" t="e">
        <f t="shared" ref="O99:O264" si="26">M99-R99</f>
        <v>#VALUE!</v>
      </c>
      <c r="P99" s="53">
        <v>31</v>
      </c>
      <c r="Q99" s="54" t="s">
        <v>299</v>
      </c>
      <c r="R99" s="53">
        <v>201500</v>
      </c>
      <c r="S99" s="53">
        <f t="shared" ref="S99:S264" si="27">U99+X99+AA99+AD99+AG99+AJ99+AM99+AP99+AS99+AV99+AY99+BB99</f>
        <v>5735</v>
      </c>
      <c r="T99" s="53"/>
      <c r="U99" s="53">
        <v>0</v>
      </c>
      <c r="V99" s="53" t="s">
        <v>129</v>
      </c>
      <c r="W99" s="55">
        <v>0.01</v>
      </c>
      <c r="X99" s="53">
        <v>0</v>
      </c>
      <c r="Y99" s="53" t="s">
        <v>130</v>
      </c>
      <c r="Z99" s="55">
        <v>0.03</v>
      </c>
      <c r="AA99" s="53">
        <v>0</v>
      </c>
      <c r="AB99" s="53" t="s">
        <v>131</v>
      </c>
      <c r="AC99" s="85">
        <v>0.02</v>
      </c>
      <c r="AD99" s="92">
        <v>5735</v>
      </c>
      <c r="AE99" s="53" t="s">
        <v>131</v>
      </c>
      <c r="AF99" s="55">
        <v>0.03</v>
      </c>
      <c r="AG99" s="93"/>
      <c r="AH99" s="53" t="s">
        <v>131</v>
      </c>
      <c r="AI99" s="55">
        <v>0.05</v>
      </c>
      <c r="AJ99" s="53"/>
      <c r="AK99" s="53" t="s">
        <v>131</v>
      </c>
      <c r="AL99" s="55">
        <v>0.08</v>
      </c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ht="15.75" customHeight="1">
      <c r="A100" s="1" t="s">
        <v>120</v>
      </c>
      <c r="B100" s="1" t="s">
        <v>280</v>
      </c>
      <c r="C100" s="1" t="s">
        <v>281</v>
      </c>
      <c r="D100" s="1" t="s">
        <v>286</v>
      </c>
      <c r="E100" s="1" t="s">
        <v>296</v>
      </c>
      <c r="F100" s="47"/>
      <c r="G100" s="48"/>
      <c r="H100" s="48"/>
      <c r="I100" s="48"/>
      <c r="J100" s="48"/>
      <c r="K100" s="83" t="s">
        <v>300</v>
      </c>
      <c r="L100" s="84" t="s">
        <v>301</v>
      </c>
      <c r="M100" s="51" t="s">
        <v>127</v>
      </c>
      <c r="N100" s="51">
        <v>2</v>
      </c>
      <c r="O100" s="56" t="e">
        <f t="shared" si="26"/>
        <v>#VALUE!</v>
      </c>
      <c r="P100" s="53">
        <v>30</v>
      </c>
      <c r="Q100" s="54" t="s">
        <v>299</v>
      </c>
      <c r="R100" s="53">
        <v>195000</v>
      </c>
      <c r="S100" s="53">
        <f t="shared" si="27"/>
        <v>2058.73</v>
      </c>
      <c r="T100" s="53"/>
      <c r="U100" s="53">
        <v>0</v>
      </c>
      <c r="V100" s="53" t="s">
        <v>129</v>
      </c>
      <c r="W100" s="55">
        <v>0.01</v>
      </c>
      <c r="X100" s="53">
        <v>0</v>
      </c>
      <c r="Y100" s="53" t="s">
        <v>130</v>
      </c>
      <c r="Z100" s="55">
        <v>0.03</v>
      </c>
      <c r="AA100" s="53">
        <v>0</v>
      </c>
      <c r="AB100" s="53" t="s">
        <v>131</v>
      </c>
      <c r="AC100" s="85">
        <v>0.02</v>
      </c>
      <c r="AD100" s="92"/>
      <c r="AE100" s="53" t="s">
        <v>131</v>
      </c>
      <c r="AF100" s="55">
        <v>0.03</v>
      </c>
      <c r="AG100" s="93">
        <v>2058.73</v>
      </c>
      <c r="AH100" s="53" t="s">
        <v>131</v>
      </c>
      <c r="AI100" s="55">
        <v>0.05</v>
      </c>
      <c r="AJ100" s="53"/>
      <c r="AK100" s="53" t="s">
        <v>131</v>
      </c>
      <c r="AL100" s="55">
        <v>0.08</v>
      </c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ht="15.75" customHeight="1">
      <c r="A101" s="1" t="s">
        <v>120</v>
      </c>
      <c r="B101" s="1" t="s">
        <v>280</v>
      </c>
      <c r="C101" s="1" t="s">
        <v>281</v>
      </c>
      <c r="D101" s="1" t="s">
        <v>286</v>
      </c>
      <c r="E101" s="1" t="s">
        <v>296</v>
      </c>
      <c r="F101" s="47"/>
      <c r="G101" s="48"/>
      <c r="H101" s="48"/>
      <c r="I101" s="48"/>
      <c r="J101" s="48"/>
      <c r="K101" s="83" t="s">
        <v>302</v>
      </c>
      <c r="L101" s="84" t="s">
        <v>303</v>
      </c>
      <c r="M101" s="51" t="s">
        <v>127</v>
      </c>
      <c r="N101" s="51">
        <v>2</v>
      </c>
      <c r="O101" s="56" t="e">
        <f t="shared" si="26"/>
        <v>#VALUE!</v>
      </c>
      <c r="P101" s="53">
        <v>6</v>
      </c>
      <c r="Q101" s="54" t="s">
        <v>299</v>
      </c>
      <c r="R101" s="53">
        <v>39000</v>
      </c>
      <c r="S101" s="53">
        <f t="shared" si="27"/>
        <v>31106</v>
      </c>
      <c r="T101" s="53"/>
      <c r="U101" s="53">
        <v>0</v>
      </c>
      <c r="V101" s="53" t="s">
        <v>129</v>
      </c>
      <c r="W101" s="55">
        <v>0.01</v>
      </c>
      <c r="X101" s="53">
        <v>0</v>
      </c>
      <c r="Y101" s="53" t="s">
        <v>130</v>
      </c>
      <c r="Z101" s="55">
        <v>0.03</v>
      </c>
      <c r="AA101" s="53">
        <v>18448</v>
      </c>
      <c r="AB101" s="53" t="s">
        <v>131</v>
      </c>
      <c r="AC101" s="85">
        <v>0.02</v>
      </c>
      <c r="AD101" s="92">
        <v>5158</v>
      </c>
      <c r="AE101" s="53" t="s">
        <v>131</v>
      </c>
      <c r="AF101" s="55">
        <v>0.03</v>
      </c>
      <c r="AG101" s="93">
        <v>7500</v>
      </c>
      <c r="AH101" s="53" t="s">
        <v>131</v>
      </c>
      <c r="AI101" s="55">
        <v>0.05</v>
      </c>
      <c r="AJ101" s="53"/>
      <c r="AK101" s="53" t="s">
        <v>131</v>
      </c>
      <c r="AL101" s="55">
        <v>0.08</v>
      </c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ht="15.75" customHeight="1">
      <c r="A102" s="1" t="s">
        <v>120</v>
      </c>
      <c r="B102" s="1" t="s">
        <v>280</v>
      </c>
      <c r="C102" s="1" t="s">
        <v>281</v>
      </c>
      <c r="D102" s="1" t="s">
        <v>286</v>
      </c>
      <c r="E102" s="1" t="s">
        <v>296</v>
      </c>
      <c r="F102" s="47"/>
      <c r="G102" s="48"/>
      <c r="H102" s="48"/>
      <c r="I102" s="48"/>
      <c r="J102" s="48"/>
      <c r="K102" s="83" t="s">
        <v>304</v>
      </c>
      <c r="L102" s="84" t="s">
        <v>305</v>
      </c>
      <c r="M102" s="51" t="s">
        <v>127</v>
      </c>
      <c r="N102" s="51">
        <v>2</v>
      </c>
      <c r="O102" s="56" t="e">
        <f t="shared" si="26"/>
        <v>#VALUE!</v>
      </c>
      <c r="P102" s="53">
        <v>1</v>
      </c>
      <c r="Q102" s="54" t="s">
        <v>299</v>
      </c>
      <c r="R102" s="53">
        <v>6500</v>
      </c>
      <c r="S102" s="53">
        <f t="shared" si="27"/>
        <v>0</v>
      </c>
      <c r="T102" s="53"/>
      <c r="U102" s="53">
        <v>0</v>
      </c>
      <c r="V102" s="53" t="s">
        <v>129</v>
      </c>
      <c r="W102" s="55">
        <v>0.01</v>
      </c>
      <c r="X102" s="53">
        <v>0</v>
      </c>
      <c r="Y102" s="53" t="s">
        <v>130</v>
      </c>
      <c r="Z102" s="55">
        <v>0.03</v>
      </c>
      <c r="AA102" s="53">
        <v>0</v>
      </c>
      <c r="AB102" s="53" t="s">
        <v>131</v>
      </c>
      <c r="AC102" s="85">
        <v>0.02</v>
      </c>
      <c r="AD102" s="92"/>
      <c r="AE102" s="53" t="s">
        <v>131</v>
      </c>
      <c r="AF102" s="55">
        <v>0.03</v>
      </c>
      <c r="AG102" s="93"/>
      <c r="AH102" s="53" t="s">
        <v>131</v>
      </c>
      <c r="AI102" s="55">
        <v>0.05</v>
      </c>
      <c r="AJ102" s="53"/>
      <c r="AK102" s="53" t="s">
        <v>131</v>
      </c>
      <c r="AL102" s="55">
        <v>0.08</v>
      </c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ht="15.75" customHeight="1">
      <c r="A103" s="1" t="s">
        <v>120</v>
      </c>
      <c r="B103" s="1" t="s">
        <v>280</v>
      </c>
      <c r="C103" s="1" t="s">
        <v>281</v>
      </c>
      <c r="D103" s="1" t="s">
        <v>286</v>
      </c>
      <c r="E103" s="1" t="s">
        <v>296</v>
      </c>
      <c r="F103" s="47"/>
      <c r="G103" s="48"/>
      <c r="H103" s="48"/>
      <c r="I103" s="48"/>
      <c r="J103" s="48"/>
      <c r="K103" s="83" t="s">
        <v>306</v>
      </c>
      <c r="L103" s="84" t="s">
        <v>307</v>
      </c>
      <c r="M103" s="51" t="s">
        <v>127</v>
      </c>
      <c r="N103" s="51">
        <v>2</v>
      </c>
      <c r="O103" s="56" t="e">
        <f t="shared" si="26"/>
        <v>#VALUE!</v>
      </c>
      <c r="P103" s="53">
        <v>10</v>
      </c>
      <c r="Q103" s="54" t="s">
        <v>299</v>
      </c>
      <c r="R103" s="53">
        <v>65000</v>
      </c>
      <c r="S103" s="53">
        <f t="shared" si="27"/>
        <v>10000</v>
      </c>
      <c r="T103" s="53"/>
      <c r="U103" s="53">
        <v>0</v>
      </c>
      <c r="V103" s="53" t="s">
        <v>129</v>
      </c>
      <c r="W103" s="55">
        <v>0.01</v>
      </c>
      <c r="X103" s="53">
        <v>0</v>
      </c>
      <c r="Y103" s="53" t="s">
        <v>130</v>
      </c>
      <c r="Z103" s="55">
        <v>0.03</v>
      </c>
      <c r="AA103" s="53">
        <v>0</v>
      </c>
      <c r="AB103" s="53" t="s">
        <v>131</v>
      </c>
      <c r="AC103" s="85">
        <v>0.02</v>
      </c>
      <c r="AD103" s="92"/>
      <c r="AE103" s="53" t="s">
        <v>131</v>
      </c>
      <c r="AF103" s="55">
        <v>0.03</v>
      </c>
      <c r="AG103" s="94">
        <v>10000</v>
      </c>
      <c r="AH103" s="53" t="s">
        <v>131</v>
      </c>
      <c r="AI103" s="55">
        <v>0.05</v>
      </c>
      <c r="AJ103" s="53"/>
      <c r="AK103" s="53" t="s">
        <v>131</v>
      </c>
      <c r="AL103" s="55">
        <v>0.08</v>
      </c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ht="15.75" customHeight="1">
      <c r="A104" s="1" t="s">
        <v>120</v>
      </c>
      <c r="B104" s="1" t="s">
        <v>280</v>
      </c>
      <c r="C104" s="1" t="s">
        <v>281</v>
      </c>
      <c r="D104" s="1" t="s">
        <v>286</v>
      </c>
      <c r="E104" s="1" t="s">
        <v>296</v>
      </c>
      <c r="F104" s="47"/>
      <c r="G104" s="48"/>
      <c r="H104" s="48"/>
      <c r="I104" s="48"/>
      <c r="J104" s="48"/>
      <c r="K104" s="83" t="s">
        <v>308</v>
      </c>
      <c r="L104" s="84" t="s">
        <v>309</v>
      </c>
      <c r="M104" s="51" t="s">
        <v>127</v>
      </c>
      <c r="N104" s="51">
        <v>2</v>
      </c>
      <c r="O104" s="56" t="e">
        <f t="shared" si="26"/>
        <v>#VALUE!</v>
      </c>
      <c r="P104" s="53">
        <v>9</v>
      </c>
      <c r="Q104" s="54" t="s">
        <v>299</v>
      </c>
      <c r="R104" s="53">
        <v>58500</v>
      </c>
      <c r="S104" s="53">
        <f t="shared" si="27"/>
        <v>24476.23</v>
      </c>
      <c r="T104" s="53"/>
      <c r="U104" s="53">
        <v>0</v>
      </c>
      <c r="V104" s="53" t="s">
        <v>129</v>
      </c>
      <c r="W104" s="55">
        <v>0.01</v>
      </c>
      <c r="X104" s="95">
        <f>8020.03+4760+6099+2097.2+3500</f>
        <v>24476.23</v>
      </c>
      <c r="Y104" s="53" t="s">
        <v>130</v>
      </c>
      <c r="Z104" s="55">
        <v>0.03</v>
      </c>
      <c r="AA104" s="53">
        <v>0</v>
      </c>
      <c r="AB104" s="53" t="s">
        <v>131</v>
      </c>
      <c r="AC104" s="85">
        <v>0.02</v>
      </c>
      <c r="AD104" s="92"/>
      <c r="AE104" s="53" t="s">
        <v>131</v>
      </c>
      <c r="AF104" s="55">
        <v>0.03</v>
      </c>
      <c r="AG104" s="93"/>
      <c r="AH104" s="53" t="s">
        <v>131</v>
      </c>
      <c r="AI104" s="55">
        <v>0.05</v>
      </c>
      <c r="AJ104" s="53"/>
      <c r="AK104" s="53" t="s">
        <v>131</v>
      </c>
      <c r="AL104" s="55">
        <v>0.08</v>
      </c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ht="15.75" customHeight="1">
      <c r="A105" s="1" t="s">
        <v>120</v>
      </c>
      <c r="B105" s="1" t="s">
        <v>280</v>
      </c>
      <c r="C105" s="1" t="s">
        <v>281</v>
      </c>
      <c r="D105" s="1" t="s">
        <v>286</v>
      </c>
      <c r="E105" s="1" t="s">
        <v>296</v>
      </c>
      <c r="F105" s="47"/>
      <c r="G105" s="48"/>
      <c r="H105" s="48"/>
      <c r="I105" s="48"/>
      <c r="J105" s="48"/>
      <c r="K105" s="83" t="s">
        <v>310</v>
      </c>
      <c r="L105" s="84" t="s">
        <v>311</v>
      </c>
      <c r="M105" s="51" t="s">
        <v>127</v>
      </c>
      <c r="N105" s="51">
        <v>2</v>
      </c>
      <c r="O105" s="56" t="e">
        <f t="shared" si="26"/>
        <v>#VALUE!</v>
      </c>
      <c r="P105" s="53">
        <v>5</v>
      </c>
      <c r="Q105" s="54" t="s">
        <v>299</v>
      </c>
      <c r="R105" s="53">
        <v>32500</v>
      </c>
      <c r="S105" s="53">
        <f t="shared" si="27"/>
        <v>26000</v>
      </c>
      <c r="T105" s="53"/>
      <c r="U105" s="53">
        <v>0</v>
      </c>
      <c r="V105" s="53" t="s">
        <v>129</v>
      </c>
      <c r="W105" s="55">
        <v>0.01</v>
      </c>
      <c r="X105" s="53">
        <v>0</v>
      </c>
      <c r="Y105" s="53" t="s">
        <v>130</v>
      </c>
      <c r="Z105" s="55">
        <v>0.03</v>
      </c>
      <c r="AA105" s="53">
        <v>0</v>
      </c>
      <c r="AB105" s="53" t="s">
        <v>131</v>
      </c>
      <c r="AC105" s="85">
        <v>0.02</v>
      </c>
      <c r="AD105" s="92">
        <v>11200</v>
      </c>
      <c r="AE105" s="53" t="s">
        <v>131</v>
      </c>
      <c r="AF105" s="55">
        <v>0.03</v>
      </c>
      <c r="AG105" s="93">
        <v>14800</v>
      </c>
      <c r="AH105" s="53" t="s">
        <v>131</v>
      </c>
      <c r="AI105" s="55">
        <v>0.05</v>
      </c>
      <c r="AJ105" s="53"/>
      <c r="AK105" s="53" t="s">
        <v>131</v>
      </c>
      <c r="AL105" s="55">
        <v>0.08</v>
      </c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ht="15.75" customHeight="1">
      <c r="A106" s="1" t="s">
        <v>120</v>
      </c>
      <c r="B106" s="1" t="s">
        <v>280</v>
      </c>
      <c r="C106" s="1" t="s">
        <v>281</v>
      </c>
      <c r="D106" s="1" t="s">
        <v>286</v>
      </c>
      <c r="E106" s="1" t="s">
        <v>296</v>
      </c>
      <c r="F106" s="47"/>
      <c r="G106" s="48"/>
      <c r="H106" s="48"/>
      <c r="I106" s="48"/>
      <c r="J106" s="48"/>
      <c r="K106" s="83" t="s">
        <v>312</v>
      </c>
      <c r="L106" s="84" t="s">
        <v>313</v>
      </c>
      <c r="M106" s="51" t="s">
        <v>127</v>
      </c>
      <c r="N106" s="51">
        <v>2</v>
      </c>
      <c r="O106" s="56" t="e">
        <f t="shared" si="26"/>
        <v>#VALUE!</v>
      </c>
      <c r="P106" s="53">
        <v>2</v>
      </c>
      <c r="Q106" s="54" t="s">
        <v>299</v>
      </c>
      <c r="R106" s="53">
        <v>13000</v>
      </c>
      <c r="S106" s="53">
        <f t="shared" si="27"/>
        <v>0</v>
      </c>
      <c r="T106" s="53"/>
      <c r="U106" s="53">
        <v>0</v>
      </c>
      <c r="V106" s="53" t="s">
        <v>129</v>
      </c>
      <c r="W106" s="55">
        <v>0.01</v>
      </c>
      <c r="X106" s="53">
        <v>0</v>
      </c>
      <c r="Y106" s="53" t="s">
        <v>130</v>
      </c>
      <c r="Z106" s="55">
        <v>0.03</v>
      </c>
      <c r="AA106" s="53">
        <v>0</v>
      </c>
      <c r="AB106" s="53" t="s">
        <v>131</v>
      </c>
      <c r="AC106" s="85">
        <v>0.02</v>
      </c>
      <c r="AD106" s="92"/>
      <c r="AE106" s="53" t="s">
        <v>131</v>
      </c>
      <c r="AF106" s="55">
        <v>0.03</v>
      </c>
      <c r="AG106" s="93"/>
      <c r="AH106" s="53" t="s">
        <v>131</v>
      </c>
      <c r="AI106" s="55">
        <v>0.05</v>
      </c>
      <c r="AJ106" s="53"/>
      <c r="AK106" s="53" t="s">
        <v>131</v>
      </c>
      <c r="AL106" s="55">
        <v>0.08</v>
      </c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ht="15.75" customHeight="1">
      <c r="A107" s="1" t="s">
        <v>120</v>
      </c>
      <c r="B107" s="1" t="s">
        <v>280</v>
      </c>
      <c r="C107" s="1" t="s">
        <v>281</v>
      </c>
      <c r="D107" s="1" t="s">
        <v>286</v>
      </c>
      <c r="E107" s="1" t="s">
        <v>296</v>
      </c>
      <c r="F107" s="47"/>
      <c r="G107" s="48"/>
      <c r="H107" s="48"/>
      <c r="I107" s="48"/>
      <c r="J107" s="48"/>
      <c r="K107" s="83" t="s">
        <v>314</v>
      </c>
      <c r="L107" s="84" t="s">
        <v>315</v>
      </c>
      <c r="M107" s="51" t="s">
        <v>127</v>
      </c>
      <c r="N107" s="51">
        <v>2</v>
      </c>
      <c r="O107" s="56" t="e">
        <f t="shared" si="26"/>
        <v>#VALUE!</v>
      </c>
      <c r="P107" s="53">
        <v>1</v>
      </c>
      <c r="Q107" s="54" t="s">
        <v>299</v>
      </c>
      <c r="R107" s="53">
        <v>6500</v>
      </c>
      <c r="S107" s="53">
        <f t="shared" si="27"/>
        <v>0</v>
      </c>
      <c r="T107" s="53"/>
      <c r="U107" s="53">
        <v>0</v>
      </c>
      <c r="V107" s="53" t="s">
        <v>129</v>
      </c>
      <c r="W107" s="55">
        <v>0.01</v>
      </c>
      <c r="X107" s="53">
        <v>0</v>
      </c>
      <c r="Y107" s="53" t="s">
        <v>130</v>
      </c>
      <c r="Z107" s="55">
        <v>0.03</v>
      </c>
      <c r="AA107" s="53">
        <v>0</v>
      </c>
      <c r="AB107" s="53" t="s">
        <v>131</v>
      </c>
      <c r="AC107" s="85">
        <v>0.02</v>
      </c>
      <c r="AD107" s="92"/>
      <c r="AE107" s="53" t="s">
        <v>131</v>
      </c>
      <c r="AF107" s="55">
        <v>0.03</v>
      </c>
      <c r="AG107" s="93"/>
      <c r="AH107" s="53" t="s">
        <v>131</v>
      </c>
      <c r="AI107" s="55">
        <v>0.05</v>
      </c>
      <c r="AJ107" s="53"/>
      <c r="AK107" s="53" t="s">
        <v>131</v>
      </c>
      <c r="AL107" s="55">
        <v>0.08</v>
      </c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ht="15.75" customHeight="1">
      <c r="A108" s="1" t="s">
        <v>120</v>
      </c>
      <c r="B108" s="1" t="s">
        <v>280</v>
      </c>
      <c r="C108" s="1" t="s">
        <v>281</v>
      </c>
      <c r="D108" s="1" t="s">
        <v>286</v>
      </c>
      <c r="E108" s="1" t="s">
        <v>296</v>
      </c>
      <c r="F108" s="47"/>
      <c r="G108" s="48"/>
      <c r="H108" s="48"/>
      <c r="I108" s="48"/>
      <c r="J108" s="48"/>
      <c r="K108" s="83" t="s">
        <v>316</v>
      </c>
      <c r="L108" s="84" t="s">
        <v>317</v>
      </c>
      <c r="M108" s="51" t="s">
        <v>127</v>
      </c>
      <c r="N108" s="51">
        <v>2</v>
      </c>
      <c r="O108" s="56" t="e">
        <f t="shared" si="26"/>
        <v>#VALUE!</v>
      </c>
      <c r="P108" s="53">
        <v>7</v>
      </c>
      <c r="Q108" s="54" t="s">
        <v>299</v>
      </c>
      <c r="R108" s="53">
        <v>45500</v>
      </c>
      <c r="S108" s="53">
        <f t="shared" si="27"/>
        <v>12378</v>
      </c>
      <c r="T108" s="53"/>
      <c r="U108" s="53">
        <v>0</v>
      </c>
      <c r="V108" s="53" t="s">
        <v>129</v>
      </c>
      <c r="W108" s="55">
        <v>0.01</v>
      </c>
      <c r="X108" s="95">
        <v>12378</v>
      </c>
      <c r="Y108" s="53" t="s">
        <v>130</v>
      </c>
      <c r="Z108" s="55">
        <v>0.03</v>
      </c>
      <c r="AA108" s="53">
        <v>0</v>
      </c>
      <c r="AB108" s="53" t="s">
        <v>131</v>
      </c>
      <c r="AC108" s="85">
        <v>0.02</v>
      </c>
      <c r="AD108" s="92"/>
      <c r="AE108" s="53" t="s">
        <v>131</v>
      </c>
      <c r="AF108" s="55">
        <v>0.03</v>
      </c>
      <c r="AG108" s="93"/>
      <c r="AH108" s="53" t="s">
        <v>131</v>
      </c>
      <c r="AI108" s="55">
        <v>0.05</v>
      </c>
      <c r="AJ108" s="53"/>
      <c r="AK108" s="53" t="s">
        <v>131</v>
      </c>
      <c r="AL108" s="55">
        <v>0.08</v>
      </c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ht="15.75" customHeight="1">
      <c r="A109" s="1" t="s">
        <v>120</v>
      </c>
      <c r="B109" s="1" t="s">
        <v>280</v>
      </c>
      <c r="C109" s="1" t="s">
        <v>281</v>
      </c>
      <c r="D109" s="1" t="s">
        <v>286</v>
      </c>
      <c r="E109" s="1" t="s">
        <v>296</v>
      </c>
      <c r="F109" s="47"/>
      <c r="G109" s="48"/>
      <c r="H109" s="48"/>
      <c r="I109" s="48"/>
      <c r="J109" s="48"/>
      <c r="K109" s="83" t="s">
        <v>318</v>
      </c>
      <c r="L109" s="84" t="s">
        <v>319</v>
      </c>
      <c r="M109" s="51" t="s">
        <v>127</v>
      </c>
      <c r="N109" s="51">
        <v>2</v>
      </c>
      <c r="O109" s="56" t="e">
        <f t="shared" si="26"/>
        <v>#VALUE!</v>
      </c>
      <c r="P109" s="53">
        <v>24</v>
      </c>
      <c r="Q109" s="54" t="s">
        <v>299</v>
      </c>
      <c r="R109" s="53">
        <v>156000</v>
      </c>
      <c r="S109" s="53">
        <f t="shared" si="27"/>
        <v>11400</v>
      </c>
      <c r="T109" s="53"/>
      <c r="U109" s="53">
        <v>0</v>
      </c>
      <c r="V109" s="53" t="s">
        <v>129</v>
      </c>
      <c r="W109" s="55">
        <v>0.01</v>
      </c>
      <c r="X109" s="95">
        <v>11400</v>
      </c>
      <c r="Y109" s="53" t="s">
        <v>130</v>
      </c>
      <c r="Z109" s="55">
        <v>0.03</v>
      </c>
      <c r="AA109" s="53">
        <v>0</v>
      </c>
      <c r="AB109" s="53" t="s">
        <v>131</v>
      </c>
      <c r="AC109" s="85">
        <v>0.02</v>
      </c>
      <c r="AD109" s="92"/>
      <c r="AE109" s="53" t="s">
        <v>131</v>
      </c>
      <c r="AF109" s="55">
        <v>0.03</v>
      </c>
      <c r="AG109" s="93"/>
      <c r="AH109" s="53" t="s">
        <v>131</v>
      </c>
      <c r="AI109" s="55">
        <v>0.05</v>
      </c>
      <c r="AJ109" s="53"/>
      <c r="AK109" s="53" t="s">
        <v>131</v>
      </c>
      <c r="AL109" s="55">
        <v>0.08</v>
      </c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ht="15.75" customHeight="1">
      <c r="A110" s="1" t="s">
        <v>120</v>
      </c>
      <c r="B110" s="1" t="s">
        <v>280</v>
      </c>
      <c r="C110" s="1" t="s">
        <v>281</v>
      </c>
      <c r="D110" s="1" t="s">
        <v>286</v>
      </c>
      <c r="E110" s="1" t="s">
        <v>296</v>
      </c>
      <c r="F110" s="47"/>
      <c r="G110" s="48"/>
      <c r="H110" s="48"/>
      <c r="I110" s="48"/>
      <c r="J110" s="48"/>
      <c r="K110" s="83" t="s">
        <v>320</v>
      </c>
      <c r="L110" s="84" t="s">
        <v>321</v>
      </c>
      <c r="M110" s="51" t="s">
        <v>127</v>
      </c>
      <c r="N110" s="51">
        <v>2</v>
      </c>
      <c r="O110" s="56" t="e">
        <f t="shared" si="26"/>
        <v>#VALUE!</v>
      </c>
      <c r="P110" s="53">
        <v>1</v>
      </c>
      <c r="Q110" s="54" t="s">
        <v>299</v>
      </c>
      <c r="R110" s="53">
        <v>6500</v>
      </c>
      <c r="S110" s="53">
        <f t="shared" si="27"/>
        <v>0</v>
      </c>
      <c r="T110" s="53"/>
      <c r="U110" s="53">
        <v>0</v>
      </c>
      <c r="V110" s="53" t="s">
        <v>129</v>
      </c>
      <c r="W110" s="55">
        <v>0.01</v>
      </c>
      <c r="X110" s="53">
        <v>0</v>
      </c>
      <c r="Y110" s="53" t="s">
        <v>130</v>
      </c>
      <c r="Z110" s="55">
        <v>0.03</v>
      </c>
      <c r="AA110" s="53">
        <v>0</v>
      </c>
      <c r="AB110" s="53" t="s">
        <v>131</v>
      </c>
      <c r="AC110" s="85">
        <v>0.02</v>
      </c>
      <c r="AD110" s="92"/>
      <c r="AE110" s="53" t="s">
        <v>131</v>
      </c>
      <c r="AF110" s="55">
        <v>0.03</v>
      </c>
      <c r="AG110" s="93"/>
      <c r="AH110" s="53" t="s">
        <v>131</v>
      </c>
      <c r="AI110" s="55">
        <v>0.05</v>
      </c>
      <c r="AJ110" s="53"/>
      <c r="AK110" s="53" t="s">
        <v>131</v>
      </c>
      <c r="AL110" s="55">
        <v>0.08</v>
      </c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ht="15.75" customHeight="1">
      <c r="A111" s="1" t="s">
        <v>120</v>
      </c>
      <c r="B111" s="1" t="s">
        <v>280</v>
      </c>
      <c r="C111" s="1" t="s">
        <v>281</v>
      </c>
      <c r="D111" s="1" t="s">
        <v>286</v>
      </c>
      <c r="E111" s="1" t="s">
        <v>296</v>
      </c>
      <c r="F111" s="47"/>
      <c r="G111" s="48"/>
      <c r="H111" s="48"/>
      <c r="I111" s="48"/>
      <c r="J111" s="48"/>
      <c r="K111" s="83" t="s">
        <v>322</v>
      </c>
      <c r="L111" s="84" t="s">
        <v>323</v>
      </c>
      <c r="M111" s="51" t="s">
        <v>127</v>
      </c>
      <c r="N111" s="51">
        <v>2</v>
      </c>
      <c r="O111" s="56" t="e">
        <f t="shared" si="26"/>
        <v>#VALUE!</v>
      </c>
      <c r="P111" s="53">
        <v>1</v>
      </c>
      <c r="Q111" s="54" t="s">
        <v>299</v>
      </c>
      <c r="R111" s="53">
        <v>6500</v>
      </c>
      <c r="S111" s="53">
        <f t="shared" si="27"/>
        <v>4500</v>
      </c>
      <c r="T111" s="53"/>
      <c r="U111" s="53">
        <v>0</v>
      </c>
      <c r="V111" s="53" t="s">
        <v>129</v>
      </c>
      <c r="W111" s="55">
        <v>0.01</v>
      </c>
      <c r="X111" s="53">
        <v>0</v>
      </c>
      <c r="Y111" s="53" t="s">
        <v>130</v>
      </c>
      <c r="Z111" s="55">
        <v>0.03</v>
      </c>
      <c r="AA111" s="53">
        <v>0</v>
      </c>
      <c r="AB111" s="53" t="s">
        <v>131</v>
      </c>
      <c r="AC111" s="85">
        <v>0.02</v>
      </c>
      <c r="AD111" s="92"/>
      <c r="AE111" s="53" t="s">
        <v>131</v>
      </c>
      <c r="AF111" s="55">
        <v>0.03</v>
      </c>
      <c r="AG111" s="93">
        <v>4500</v>
      </c>
      <c r="AH111" s="53" t="s">
        <v>131</v>
      </c>
      <c r="AI111" s="55">
        <v>0.05</v>
      </c>
      <c r="AJ111" s="53"/>
      <c r="AK111" s="53" t="s">
        <v>131</v>
      </c>
      <c r="AL111" s="55">
        <v>0.08</v>
      </c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ht="15.75" customHeight="1">
      <c r="A112" s="1" t="s">
        <v>120</v>
      </c>
      <c r="B112" s="1" t="s">
        <v>280</v>
      </c>
      <c r="C112" s="1" t="s">
        <v>281</v>
      </c>
      <c r="D112" s="1" t="s">
        <v>286</v>
      </c>
      <c r="E112" s="1" t="s">
        <v>296</v>
      </c>
      <c r="F112" s="47"/>
      <c r="G112" s="48"/>
      <c r="H112" s="48"/>
      <c r="I112" s="48"/>
      <c r="J112" s="48"/>
      <c r="K112" s="83" t="s">
        <v>324</v>
      </c>
      <c r="L112" s="84" t="s">
        <v>325</v>
      </c>
      <c r="M112" s="51" t="s">
        <v>127</v>
      </c>
      <c r="N112" s="51">
        <v>2</v>
      </c>
      <c r="O112" s="56" t="e">
        <f t="shared" si="26"/>
        <v>#VALUE!</v>
      </c>
      <c r="P112" s="53">
        <v>1</v>
      </c>
      <c r="Q112" s="54" t="s">
        <v>299</v>
      </c>
      <c r="R112" s="53">
        <v>6500</v>
      </c>
      <c r="S112" s="53">
        <f t="shared" si="27"/>
        <v>0</v>
      </c>
      <c r="T112" s="53"/>
      <c r="U112" s="53">
        <v>0</v>
      </c>
      <c r="V112" s="53" t="s">
        <v>129</v>
      </c>
      <c r="W112" s="55">
        <v>0.01</v>
      </c>
      <c r="X112" s="53">
        <v>0</v>
      </c>
      <c r="Y112" s="53" t="s">
        <v>130</v>
      </c>
      <c r="Z112" s="55">
        <v>0.03</v>
      </c>
      <c r="AA112" s="53">
        <v>0</v>
      </c>
      <c r="AB112" s="53" t="s">
        <v>131</v>
      </c>
      <c r="AC112" s="85">
        <v>0.02</v>
      </c>
      <c r="AD112" s="92"/>
      <c r="AE112" s="53" t="s">
        <v>131</v>
      </c>
      <c r="AF112" s="55">
        <v>0.03</v>
      </c>
      <c r="AG112" s="93"/>
      <c r="AH112" s="53" t="s">
        <v>131</v>
      </c>
      <c r="AI112" s="55">
        <v>0.05</v>
      </c>
      <c r="AJ112" s="53"/>
      <c r="AK112" s="53" t="s">
        <v>131</v>
      </c>
      <c r="AL112" s="55">
        <v>8.0000000000000099E-2</v>
      </c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ht="15.75" customHeight="1">
      <c r="A113" s="1" t="s">
        <v>120</v>
      </c>
      <c r="B113" s="1" t="s">
        <v>280</v>
      </c>
      <c r="C113" s="1" t="s">
        <v>281</v>
      </c>
      <c r="D113" s="1" t="s">
        <v>286</v>
      </c>
      <c r="E113" s="1" t="s">
        <v>296</v>
      </c>
      <c r="F113" s="47"/>
      <c r="G113" s="48"/>
      <c r="H113" s="48"/>
      <c r="I113" s="48"/>
      <c r="J113" s="48"/>
      <c r="K113" s="83" t="s">
        <v>326</v>
      </c>
      <c r="L113" s="84" t="s">
        <v>327</v>
      </c>
      <c r="M113" s="51" t="s">
        <v>127</v>
      </c>
      <c r="N113" s="51">
        <v>2</v>
      </c>
      <c r="O113" s="56" t="e">
        <f t="shared" si="26"/>
        <v>#VALUE!</v>
      </c>
      <c r="P113" s="53">
        <v>40</v>
      </c>
      <c r="Q113" s="54" t="s">
        <v>299</v>
      </c>
      <c r="R113" s="53">
        <v>260000</v>
      </c>
      <c r="S113" s="53">
        <f t="shared" si="27"/>
        <v>92500</v>
      </c>
      <c r="T113" s="53"/>
      <c r="U113" s="53">
        <v>0</v>
      </c>
      <c r="V113" s="53" t="s">
        <v>129</v>
      </c>
      <c r="W113" s="55">
        <v>0.01</v>
      </c>
      <c r="X113" s="95">
        <v>16500</v>
      </c>
      <c r="Y113" s="53" t="s">
        <v>130</v>
      </c>
      <c r="Z113" s="55">
        <v>0.03</v>
      </c>
      <c r="AA113" s="53">
        <v>26500</v>
      </c>
      <c r="AB113" s="53" t="s">
        <v>131</v>
      </c>
      <c r="AC113" s="85">
        <v>0.02</v>
      </c>
      <c r="AD113" s="92">
        <v>16500</v>
      </c>
      <c r="AE113" s="53" t="s">
        <v>131</v>
      </c>
      <c r="AF113" s="55">
        <v>0.03</v>
      </c>
      <c r="AG113" s="94">
        <v>16500</v>
      </c>
      <c r="AH113" s="53" t="s">
        <v>131</v>
      </c>
      <c r="AI113" s="55">
        <v>0.05</v>
      </c>
      <c r="AJ113" s="95">
        <v>16500</v>
      </c>
      <c r="AK113" s="53" t="s">
        <v>131</v>
      </c>
      <c r="AL113" s="55">
        <v>8.0000000000000099E-2</v>
      </c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ht="15.75" customHeight="1">
      <c r="A114" s="1" t="s">
        <v>120</v>
      </c>
      <c r="B114" s="1" t="s">
        <v>280</v>
      </c>
      <c r="C114" s="1" t="s">
        <v>281</v>
      </c>
      <c r="D114" s="1" t="s">
        <v>286</v>
      </c>
      <c r="E114" s="1" t="s">
        <v>296</v>
      </c>
      <c r="F114" s="47"/>
      <c r="G114" s="48"/>
      <c r="H114" s="48"/>
      <c r="I114" s="48"/>
      <c r="J114" s="48"/>
      <c r="K114" s="83" t="s">
        <v>328</v>
      </c>
      <c r="L114" s="84" t="s">
        <v>329</v>
      </c>
      <c r="M114" s="51" t="s">
        <v>127</v>
      </c>
      <c r="N114" s="51">
        <v>2</v>
      </c>
      <c r="O114" s="56" t="e">
        <f t="shared" si="26"/>
        <v>#VALUE!</v>
      </c>
      <c r="P114" s="53">
        <v>1</v>
      </c>
      <c r="Q114" s="54" t="s">
        <v>299</v>
      </c>
      <c r="R114" s="53">
        <v>6500</v>
      </c>
      <c r="S114" s="53">
        <f t="shared" si="27"/>
        <v>0</v>
      </c>
      <c r="T114" s="53"/>
      <c r="U114" s="53">
        <v>0</v>
      </c>
      <c r="V114" s="53" t="s">
        <v>129</v>
      </c>
      <c r="W114" s="55">
        <v>0.01</v>
      </c>
      <c r="X114" s="53">
        <v>0</v>
      </c>
      <c r="Y114" s="53" t="s">
        <v>130</v>
      </c>
      <c r="Z114" s="55">
        <v>0.03</v>
      </c>
      <c r="AA114" s="53">
        <v>0</v>
      </c>
      <c r="AB114" s="53" t="s">
        <v>131</v>
      </c>
      <c r="AC114" s="85">
        <v>0.02</v>
      </c>
      <c r="AD114" s="92"/>
      <c r="AE114" s="53" t="s">
        <v>131</v>
      </c>
      <c r="AF114" s="55">
        <v>0.03</v>
      </c>
      <c r="AG114" s="93"/>
      <c r="AH114" s="53" t="s">
        <v>131</v>
      </c>
      <c r="AI114" s="55">
        <v>0.05</v>
      </c>
      <c r="AJ114" s="53"/>
      <c r="AK114" s="53" t="s">
        <v>131</v>
      </c>
      <c r="AL114" s="55">
        <v>8.0000000000000099E-2</v>
      </c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ht="15.75" customHeight="1">
      <c r="A115" s="1" t="s">
        <v>120</v>
      </c>
      <c r="B115" s="1" t="s">
        <v>280</v>
      </c>
      <c r="C115" s="1" t="s">
        <v>281</v>
      </c>
      <c r="D115" s="1" t="s">
        <v>286</v>
      </c>
      <c r="E115" s="1" t="s">
        <v>296</v>
      </c>
      <c r="F115" s="47"/>
      <c r="G115" s="48"/>
      <c r="H115" s="48"/>
      <c r="I115" s="48"/>
      <c r="J115" s="48"/>
      <c r="K115" s="83" t="s">
        <v>330</v>
      </c>
      <c r="L115" s="84" t="s">
        <v>331</v>
      </c>
      <c r="M115" s="51" t="s">
        <v>127</v>
      </c>
      <c r="N115" s="51">
        <v>2</v>
      </c>
      <c r="O115" s="56" t="e">
        <f t="shared" si="26"/>
        <v>#VALUE!</v>
      </c>
      <c r="P115" s="53">
        <v>16</v>
      </c>
      <c r="Q115" s="54" t="s">
        <v>299</v>
      </c>
      <c r="R115" s="53">
        <v>104000</v>
      </c>
      <c r="S115" s="53">
        <f t="shared" si="27"/>
        <v>0</v>
      </c>
      <c r="T115" s="53"/>
      <c r="U115" s="53">
        <v>0</v>
      </c>
      <c r="V115" s="53" t="s">
        <v>129</v>
      </c>
      <c r="W115" s="55">
        <v>0.01</v>
      </c>
      <c r="X115" s="53">
        <v>0</v>
      </c>
      <c r="Y115" s="53" t="s">
        <v>130</v>
      </c>
      <c r="Z115" s="55">
        <v>0.03</v>
      </c>
      <c r="AA115" s="53">
        <v>0</v>
      </c>
      <c r="AB115" s="53" t="s">
        <v>131</v>
      </c>
      <c r="AC115" s="85">
        <v>0.02</v>
      </c>
      <c r="AD115" s="92"/>
      <c r="AE115" s="53" t="s">
        <v>131</v>
      </c>
      <c r="AF115" s="55">
        <v>0.03</v>
      </c>
      <c r="AG115" s="93"/>
      <c r="AH115" s="53" t="s">
        <v>131</v>
      </c>
      <c r="AI115" s="55">
        <v>0.05</v>
      </c>
      <c r="AJ115" s="53"/>
      <c r="AK115" s="53" t="s">
        <v>131</v>
      </c>
      <c r="AL115" s="55">
        <v>8.0000000000000099E-2</v>
      </c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ht="15.75" customHeight="1">
      <c r="A116" s="1" t="s">
        <v>120</v>
      </c>
      <c r="B116" s="1" t="s">
        <v>280</v>
      </c>
      <c r="C116" s="1" t="s">
        <v>281</v>
      </c>
      <c r="D116" s="1" t="s">
        <v>286</v>
      </c>
      <c r="E116" s="1" t="s">
        <v>296</v>
      </c>
      <c r="F116" s="47"/>
      <c r="G116" s="48"/>
      <c r="H116" s="48"/>
      <c r="I116" s="48"/>
      <c r="J116" s="48"/>
      <c r="K116" s="83" t="s">
        <v>332</v>
      </c>
      <c r="L116" s="84" t="s">
        <v>333</v>
      </c>
      <c r="M116" s="51" t="s">
        <v>127</v>
      </c>
      <c r="N116" s="51">
        <v>2</v>
      </c>
      <c r="O116" s="56" t="e">
        <f t="shared" si="26"/>
        <v>#VALUE!</v>
      </c>
      <c r="P116" s="53">
        <v>10</v>
      </c>
      <c r="Q116" s="54" t="s">
        <v>299</v>
      </c>
      <c r="R116" s="53">
        <v>65000</v>
      </c>
      <c r="S116" s="53">
        <f t="shared" si="27"/>
        <v>44334</v>
      </c>
      <c r="T116" s="53"/>
      <c r="U116" s="53">
        <v>0</v>
      </c>
      <c r="V116" s="53" t="s">
        <v>129</v>
      </c>
      <c r="W116" s="55">
        <v>0.01</v>
      </c>
      <c r="X116" s="95">
        <v>37942</v>
      </c>
      <c r="Y116" s="53" t="s">
        <v>130</v>
      </c>
      <c r="Z116" s="55">
        <v>0.03</v>
      </c>
      <c r="AA116" s="53">
        <v>6392</v>
      </c>
      <c r="AB116" s="53" t="s">
        <v>131</v>
      </c>
      <c r="AC116" s="85">
        <v>0.02</v>
      </c>
      <c r="AD116" s="92"/>
      <c r="AE116" s="53" t="s">
        <v>131</v>
      </c>
      <c r="AF116" s="55">
        <v>0.03</v>
      </c>
      <c r="AG116" s="93"/>
      <c r="AH116" s="53" t="s">
        <v>131</v>
      </c>
      <c r="AI116" s="55">
        <v>0.05</v>
      </c>
      <c r="AJ116" s="53"/>
      <c r="AK116" s="53" t="s">
        <v>131</v>
      </c>
      <c r="AL116" s="55">
        <v>8.0000000000000099E-2</v>
      </c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ht="15.75" customHeight="1">
      <c r="A117" s="1" t="s">
        <v>120</v>
      </c>
      <c r="B117" s="1" t="s">
        <v>280</v>
      </c>
      <c r="C117" s="1" t="s">
        <v>281</v>
      </c>
      <c r="D117" s="1" t="s">
        <v>286</v>
      </c>
      <c r="E117" s="1" t="s">
        <v>296</v>
      </c>
      <c r="F117" s="47"/>
      <c r="G117" s="48"/>
      <c r="H117" s="48"/>
      <c r="I117" s="48"/>
      <c r="J117" s="48"/>
      <c r="K117" s="83" t="s">
        <v>334</v>
      </c>
      <c r="L117" s="84" t="s">
        <v>335</v>
      </c>
      <c r="M117" s="51" t="s">
        <v>127</v>
      </c>
      <c r="N117" s="51">
        <v>2</v>
      </c>
      <c r="O117" s="56" t="e">
        <f t="shared" si="26"/>
        <v>#VALUE!</v>
      </c>
      <c r="P117" s="53">
        <v>3</v>
      </c>
      <c r="Q117" s="54" t="s">
        <v>299</v>
      </c>
      <c r="R117" s="53">
        <v>19500</v>
      </c>
      <c r="S117" s="53">
        <f t="shared" si="27"/>
        <v>11660</v>
      </c>
      <c r="T117" s="53"/>
      <c r="U117" s="53">
        <v>0</v>
      </c>
      <c r="V117" s="53" t="s">
        <v>129</v>
      </c>
      <c r="W117" s="55">
        <v>0.01</v>
      </c>
      <c r="X117" s="53">
        <v>0</v>
      </c>
      <c r="Y117" s="53" t="s">
        <v>130</v>
      </c>
      <c r="Z117" s="55">
        <v>0.03</v>
      </c>
      <c r="AA117" s="53">
        <v>0</v>
      </c>
      <c r="AB117" s="53" t="s">
        <v>131</v>
      </c>
      <c r="AC117" s="85">
        <v>0.02</v>
      </c>
      <c r="AD117" s="92"/>
      <c r="AE117" s="53" t="s">
        <v>131</v>
      </c>
      <c r="AF117" s="55">
        <v>0.03</v>
      </c>
      <c r="AG117" s="93">
        <v>11660</v>
      </c>
      <c r="AH117" s="53" t="s">
        <v>131</v>
      </c>
      <c r="AI117" s="55">
        <v>0.05</v>
      </c>
      <c r="AJ117" s="53"/>
      <c r="AK117" s="53" t="s">
        <v>131</v>
      </c>
      <c r="AL117" s="55">
        <v>8.0000000000000099E-2</v>
      </c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ht="15.75" customHeight="1">
      <c r="A118" s="1" t="s">
        <v>120</v>
      </c>
      <c r="B118" s="1" t="s">
        <v>280</v>
      </c>
      <c r="C118" s="1" t="s">
        <v>281</v>
      </c>
      <c r="D118" s="1" t="s">
        <v>286</v>
      </c>
      <c r="E118" s="1" t="s">
        <v>296</v>
      </c>
      <c r="F118" s="47"/>
      <c r="G118" s="48"/>
      <c r="H118" s="48"/>
      <c r="I118" s="48"/>
      <c r="J118" s="48"/>
      <c r="K118" s="83" t="s">
        <v>336</v>
      </c>
      <c r="L118" s="84" t="s">
        <v>337</v>
      </c>
      <c r="M118" s="51" t="s">
        <v>127</v>
      </c>
      <c r="N118" s="51">
        <v>2</v>
      </c>
      <c r="O118" s="56" t="e">
        <f t="shared" si="26"/>
        <v>#VALUE!</v>
      </c>
      <c r="P118" s="53">
        <v>15</v>
      </c>
      <c r="Q118" s="54" t="s">
        <v>299</v>
      </c>
      <c r="R118" s="53">
        <v>97500</v>
      </c>
      <c r="S118" s="53">
        <f t="shared" si="27"/>
        <v>10000</v>
      </c>
      <c r="T118" s="53"/>
      <c r="U118" s="53">
        <v>0</v>
      </c>
      <c r="V118" s="53" t="s">
        <v>129</v>
      </c>
      <c r="W118" s="55">
        <v>0.01</v>
      </c>
      <c r="X118" s="53">
        <v>0</v>
      </c>
      <c r="Y118" s="53" t="s">
        <v>130</v>
      </c>
      <c r="Z118" s="55">
        <v>0.03</v>
      </c>
      <c r="AA118" s="53">
        <v>0</v>
      </c>
      <c r="AB118" s="53" t="s">
        <v>131</v>
      </c>
      <c r="AC118" s="85">
        <v>0.02</v>
      </c>
      <c r="AD118" s="92"/>
      <c r="AE118" s="53" t="s">
        <v>131</v>
      </c>
      <c r="AF118" s="55">
        <v>0.03</v>
      </c>
      <c r="AG118" s="93"/>
      <c r="AH118" s="53" t="s">
        <v>131</v>
      </c>
      <c r="AI118" s="55">
        <v>0.05</v>
      </c>
      <c r="AJ118" s="95">
        <v>10000</v>
      </c>
      <c r="AK118" s="53" t="s">
        <v>131</v>
      </c>
      <c r="AL118" s="55">
        <v>8.0000000000000099E-2</v>
      </c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ht="15.75" customHeight="1">
      <c r="A119" s="1" t="s">
        <v>120</v>
      </c>
      <c r="B119" s="1" t="s">
        <v>280</v>
      </c>
      <c r="C119" s="1" t="s">
        <v>281</v>
      </c>
      <c r="D119" s="1" t="s">
        <v>286</v>
      </c>
      <c r="E119" s="1" t="s">
        <v>296</v>
      </c>
      <c r="F119" s="47"/>
      <c r="G119" s="48"/>
      <c r="H119" s="48"/>
      <c r="I119" s="48"/>
      <c r="J119" s="48"/>
      <c r="K119" s="83" t="s">
        <v>338</v>
      </c>
      <c r="L119" s="84" t="s">
        <v>339</v>
      </c>
      <c r="M119" s="51" t="s">
        <v>127</v>
      </c>
      <c r="N119" s="51">
        <v>2</v>
      </c>
      <c r="O119" s="56" t="e">
        <f t="shared" si="26"/>
        <v>#VALUE!</v>
      </c>
      <c r="P119" s="53">
        <v>30</v>
      </c>
      <c r="Q119" s="54" t="s">
        <v>299</v>
      </c>
      <c r="R119" s="53">
        <v>195000</v>
      </c>
      <c r="S119" s="53">
        <f t="shared" si="27"/>
        <v>0</v>
      </c>
      <c r="T119" s="53"/>
      <c r="U119" s="53">
        <v>0</v>
      </c>
      <c r="V119" s="53" t="s">
        <v>129</v>
      </c>
      <c r="W119" s="55">
        <v>0.01</v>
      </c>
      <c r="X119" s="53">
        <v>0</v>
      </c>
      <c r="Y119" s="53" t="s">
        <v>130</v>
      </c>
      <c r="Z119" s="55">
        <v>0.03</v>
      </c>
      <c r="AA119" s="53">
        <v>0</v>
      </c>
      <c r="AB119" s="53" t="s">
        <v>131</v>
      </c>
      <c r="AC119" s="85">
        <v>0.02</v>
      </c>
      <c r="AD119" s="92"/>
      <c r="AE119" s="53" t="s">
        <v>131</v>
      </c>
      <c r="AF119" s="55">
        <v>0.03</v>
      </c>
      <c r="AG119" s="93"/>
      <c r="AH119" s="53" t="s">
        <v>131</v>
      </c>
      <c r="AI119" s="55">
        <v>0.05</v>
      </c>
      <c r="AJ119" s="53"/>
      <c r="AK119" s="53" t="s">
        <v>131</v>
      </c>
      <c r="AL119" s="55">
        <v>8.0000000000000099E-2</v>
      </c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ht="15.75" customHeight="1">
      <c r="A120" s="1" t="s">
        <v>120</v>
      </c>
      <c r="B120" s="1" t="s">
        <v>280</v>
      </c>
      <c r="C120" s="1" t="s">
        <v>281</v>
      </c>
      <c r="D120" s="1" t="s">
        <v>286</v>
      </c>
      <c r="E120" s="1" t="s">
        <v>296</v>
      </c>
      <c r="F120" s="47"/>
      <c r="G120" s="48"/>
      <c r="H120" s="48"/>
      <c r="I120" s="48"/>
      <c r="J120" s="48"/>
      <c r="K120" s="83" t="s">
        <v>340</v>
      </c>
      <c r="L120" s="84" t="s">
        <v>341</v>
      </c>
      <c r="M120" s="51" t="s">
        <v>127</v>
      </c>
      <c r="N120" s="51">
        <v>2</v>
      </c>
      <c r="O120" s="56" t="e">
        <f t="shared" si="26"/>
        <v>#VALUE!</v>
      </c>
      <c r="P120" s="53">
        <v>4</v>
      </c>
      <c r="Q120" s="54" t="s">
        <v>299</v>
      </c>
      <c r="R120" s="53">
        <v>26000</v>
      </c>
      <c r="S120" s="53">
        <f t="shared" si="27"/>
        <v>0</v>
      </c>
      <c r="T120" s="53"/>
      <c r="U120" s="53">
        <v>0</v>
      </c>
      <c r="V120" s="53" t="s">
        <v>129</v>
      </c>
      <c r="W120" s="55">
        <v>0.01</v>
      </c>
      <c r="X120" s="53">
        <v>0</v>
      </c>
      <c r="Y120" s="53" t="s">
        <v>130</v>
      </c>
      <c r="Z120" s="55">
        <v>0.03</v>
      </c>
      <c r="AA120" s="53">
        <v>0</v>
      </c>
      <c r="AB120" s="53" t="s">
        <v>131</v>
      </c>
      <c r="AC120" s="85">
        <v>0.02</v>
      </c>
      <c r="AD120" s="92"/>
      <c r="AE120" s="53" t="s">
        <v>131</v>
      </c>
      <c r="AF120" s="55">
        <v>0.03</v>
      </c>
      <c r="AG120" s="93"/>
      <c r="AH120" s="53" t="s">
        <v>131</v>
      </c>
      <c r="AI120" s="55">
        <v>0.05</v>
      </c>
      <c r="AJ120" s="53"/>
      <c r="AK120" s="53" t="s">
        <v>131</v>
      </c>
      <c r="AL120" s="55">
        <v>8.0000000000000099E-2</v>
      </c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ht="15.75" customHeight="1">
      <c r="A121" s="1" t="s">
        <v>120</v>
      </c>
      <c r="B121" s="1" t="s">
        <v>280</v>
      </c>
      <c r="C121" s="1" t="s">
        <v>281</v>
      </c>
      <c r="D121" s="1" t="s">
        <v>286</v>
      </c>
      <c r="E121" s="1" t="s">
        <v>296</v>
      </c>
      <c r="F121" s="47"/>
      <c r="G121" s="48"/>
      <c r="H121" s="48"/>
      <c r="I121" s="48"/>
      <c r="J121" s="48"/>
      <c r="K121" s="83" t="s">
        <v>342</v>
      </c>
      <c r="L121" s="84" t="s">
        <v>343</v>
      </c>
      <c r="M121" s="51" t="s">
        <v>127</v>
      </c>
      <c r="N121" s="51">
        <v>2</v>
      </c>
      <c r="O121" s="56" t="e">
        <f t="shared" si="26"/>
        <v>#VALUE!</v>
      </c>
      <c r="P121" s="53">
        <v>10</v>
      </c>
      <c r="Q121" s="54" t="s">
        <v>299</v>
      </c>
      <c r="R121" s="53">
        <v>65000</v>
      </c>
      <c r="S121" s="53">
        <f t="shared" si="27"/>
        <v>0</v>
      </c>
      <c r="T121" s="53"/>
      <c r="U121" s="53">
        <v>0</v>
      </c>
      <c r="V121" s="53" t="s">
        <v>129</v>
      </c>
      <c r="W121" s="55">
        <v>0.01</v>
      </c>
      <c r="X121" s="53">
        <v>0</v>
      </c>
      <c r="Y121" s="53" t="s">
        <v>130</v>
      </c>
      <c r="Z121" s="55">
        <v>0.03</v>
      </c>
      <c r="AA121" s="53">
        <v>0</v>
      </c>
      <c r="AB121" s="53" t="s">
        <v>131</v>
      </c>
      <c r="AC121" s="85">
        <v>0.02</v>
      </c>
      <c r="AD121" s="92"/>
      <c r="AE121" s="53" t="s">
        <v>131</v>
      </c>
      <c r="AF121" s="55">
        <v>0.03</v>
      </c>
      <c r="AG121" s="93"/>
      <c r="AH121" s="53" t="s">
        <v>131</v>
      </c>
      <c r="AI121" s="55">
        <v>0.05</v>
      </c>
      <c r="AJ121" s="53"/>
      <c r="AK121" s="53" t="s">
        <v>131</v>
      </c>
      <c r="AL121" s="55">
        <v>8.0000000000000099E-2</v>
      </c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ht="15.75" customHeight="1">
      <c r="A122" s="1" t="s">
        <v>120</v>
      </c>
      <c r="B122" s="1" t="s">
        <v>280</v>
      </c>
      <c r="C122" s="1" t="s">
        <v>281</v>
      </c>
      <c r="D122" s="1" t="s">
        <v>286</v>
      </c>
      <c r="E122" s="1" t="s">
        <v>296</v>
      </c>
      <c r="F122" s="47"/>
      <c r="G122" s="48"/>
      <c r="H122" s="48"/>
      <c r="I122" s="48"/>
      <c r="J122" s="48"/>
      <c r="K122" s="83" t="s">
        <v>344</v>
      </c>
      <c r="L122" s="84" t="s">
        <v>345</v>
      </c>
      <c r="M122" s="51" t="s">
        <v>127</v>
      </c>
      <c r="N122" s="51">
        <v>2</v>
      </c>
      <c r="O122" s="56" t="e">
        <f t="shared" si="26"/>
        <v>#VALUE!</v>
      </c>
      <c r="P122" s="53">
        <v>3</v>
      </c>
      <c r="Q122" s="54" t="s">
        <v>299</v>
      </c>
      <c r="R122" s="53">
        <v>19500</v>
      </c>
      <c r="S122" s="53">
        <f t="shared" si="27"/>
        <v>15600</v>
      </c>
      <c r="T122" s="53"/>
      <c r="U122" s="53">
        <v>0</v>
      </c>
      <c r="V122" s="53" t="s">
        <v>129</v>
      </c>
      <c r="W122" s="55">
        <v>0.01</v>
      </c>
      <c r="X122" s="53">
        <v>0</v>
      </c>
      <c r="Y122" s="53" t="s">
        <v>130</v>
      </c>
      <c r="Z122" s="55">
        <v>0.03</v>
      </c>
      <c r="AA122" s="53">
        <v>0</v>
      </c>
      <c r="AB122" s="53" t="s">
        <v>131</v>
      </c>
      <c r="AC122" s="85">
        <v>0.02</v>
      </c>
      <c r="AD122" s="92">
        <v>15600</v>
      </c>
      <c r="AE122" s="53" t="s">
        <v>131</v>
      </c>
      <c r="AF122" s="55">
        <v>0.03</v>
      </c>
      <c r="AG122" s="93"/>
      <c r="AH122" s="53" t="s">
        <v>131</v>
      </c>
      <c r="AI122" s="55">
        <v>0.05</v>
      </c>
      <c r="AJ122" s="53"/>
      <c r="AK122" s="53" t="s">
        <v>131</v>
      </c>
      <c r="AL122" s="55">
        <v>8.0000000000000099E-2</v>
      </c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ht="15.75" customHeight="1">
      <c r="A123" s="1" t="s">
        <v>120</v>
      </c>
      <c r="B123" s="1" t="s">
        <v>280</v>
      </c>
      <c r="C123" s="1" t="s">
        <v>281</v>
      </c>
      <c r="D123" s="1" t="s">
        <v>286</v>
      </c>
      <c r="E123" s="1" t="s">
        <v>296</v>
      </c>
      <c r="F123" s="47"/>
      <c r="G123" s="48"/>
      <c r="H123" s="48"/>
      <c r="I123" s="48"/>
      <c r="J123" s="48"/>
      <c r="K123" s="83" t="s">
        <v>346</v>
      </c>
      <c r="L123" s="84" t="s">
        <v>347</v>
      </c>
      <c r="M123" s="51" t="s">
        <v>127</v>
      </c>
      <c r="N123" s="51">
        <v>2</v>
      </c>
      <c r="O123" s="56" t="e">
        <f t="shared" si="26"/>
        <v>#VALUE!</v>
      </c>
      <c r="P123" s="53">
        <v>17</v>
      </c>
      <c r="Q123" s="54" t="s">
        <v>299</v>
      </c>
      <c r="R123" s="53">
        <v>110500</v>
      </c>
      <c r="S123" s="53">
        <f t="shared" si="27"/>
        <v>83032</v>
      </c>
      <c r="T123" s="53"/>
      <c r="U123" s="53">
        <v>0</v>
      </c>
      <c r="V123" s="53" t="s">
        <v>129</v>
      </c>
      <c r="W123" s="55">
        <v>0.01</v>
      </c>
      <c r="X123" s="95">
        <v>83032</v>
      </c>
      <c r="Y123" s="53" t="s">
        <v>130</v>
      </c>
      <c r="Z123" s="55">
        <v>0.03</v>
      </c>
      <c r="AA123" s="53">
        <v>0</v>
      </c>
      <c r="AB123" s="53" t="s">
        <v>131</v>
      </c>
      <c r="AC123" s="85">
        <v>0.02</v>
      </c>
      <c r="AD123" s="92"/>
      <c r="AE123" s="53" t="s">
        <v>131</v>
      </c>
      <c r="AF123" s="55">
        <v>0.03</v>
      </c>
      <c r="AG123" s="93"/>
      <c r="AH123" s="53" t="s">
        <v>131</v>
      </c>
      <c r="AI123" s="55">
        <v>0.05</v>
      </c>
      <c r="AJ123" s="53"/>
      <c r="AK123" s="53" t="s">
        <v>131</v>
      </c>
      <c r="AL123" s="55">
        <v>8.0000000000000099E-2</v>
      </c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ht="15.75" customHeight="1">
      <c r="A124" s="1" t="s">
        <v>120</v>
      </c>
      <c r="B124" s="1" t="s">
        <v>280</v>
      </c>
      <c r="C124" s="1" t="s">
        <v>281</v>
      </c>
      <c r="D124" s="1" t="s">
        <v>286</v>
      </c>
      <c r="E124" s="1" t="s">
        <v>296</v>
      </c>
      <c r="F124" s="47"/>
      <c r="G124" s="48"/>
      <c r="H124" s="48"/>
      <c r="I124" s="48"/>
      <c r="J124" s="48"/>
      <c r="K124" s="83" t="s">
        <v>348</v>
      </c>
      <c r="L124" s="84" t="s">
        <v>349</v>
      </c>
      <c r="M124" s="51" t="s">
        <v>127</v>
      </c>
      <c r="N124" s="51">
        <v>2</v>
      </c>
      <c r="O124" s="56" t="e">
        <f t="shared" si="26"/>
        <v>#VALUE!</v>
      </c>
      <c r="P124" s="53">
        <v>2</v>
      </c>
      <c r="Q124" s="54" t="s">
        <v>299</v>
      </c>
      <c r="R124" s="53">
        <v>13000</v>
      </c>
      <c r="S124" s="53">
        <f t="shared" si="27"/>
        <v>0</v>
      </c>
      <c r="T124" s="53"/>
      <c r="U124" s="53">
        <v>0</v>
      </c>
      <c r="V124" s="53" t="s">
        <v>129</v>
      </c>
      <c r="W124" s="55">
        <v>0.01</v>
      </c>
      <c r="X124" s="53">
        <v>0</v>
      </c>
      <c r="Y124" s="53" t="s">
        <v>130</v>
      </c>
      <c r="Z124" s="55">
        <v>0.03</v>
      </c>
      <c r="AA124" s="53">
        <v>0</v>
      </c>
      <c r="AB124" s="53" t="s">
        <v>131</v>
      </c>
      <c r="AC124" s="85">
        <v>0.02</v>
      </c>
      <c r="AD124" s="92"/>
      <c r="AE124" s="53" t="s">
        <v>131</v>
      </c>
      <c r="AF124" s="55">
        <v>0.03</v>
      </c>
      <c r="AG124" s="93"/>
      <c r="AH124" s="53" t="s">
        <v>131</v>
      </c>
      <c r="AI124" s="55">
        <v>0.05</v>
      </c>
      <c r="AJ124" s="53"/>
      <c r="AK124" s="53" t="s">
        <v>131</v>
      </c>
      <c r="AL124" s="55">
        <v>8.0000000000000196E-2</v>
      </c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ht="15.75" customHeight="1">
      <c r="A125" s="1" t="s">
        <v>120</v>
      </c>
      <c r="B125" s="1" t="s">
        <v>280</v>
      </c>
      <c r="C125" s="1" t="s">
        <v>281</v>
      </c>
      <c r="D125" s="1" t="s">
        <v>286</v>
      </c>
      <c r="E125" s="1" t="s">
        <v>296</v>
      </c>
      <c r="F125" s="47"/>
      <c r="G125" s="48"/>
      <c r="H125" s="48"/>
      <c r="I125" s="48"/>
      <c r="J125" s="48"/>
      <c r="K125" s="83" t="s">
        <v>350</v>
      </c>
      <c r="L125" s="84" t="s">
        <v>351</v>
      </c>
      <c r="M125" s="51" t="s">
        <v>127</v>
      </c>
      <c r="N125" s="51">
        <v>2</v>
      </c>
      <c r="O125" s="56" t="e">
        <f t="shared" si="26"/>
        <v>#VALUE!</v>
      </c>
      <c r="P125" s="53">
        <v>1</v>
      </c>
      <c r="Q125" s="54" t="s">
        <v>299</v>
      </c>
      <c r="R125" s="53">
        <v>6500</v>
      </c>
      <c r="S125" s="53">
        <f t="shared" si="27"/>
        <v>5200</v>
      </c>
      <c r="T125" s="53"/>
      <c r="U125" s="53">
        <v>0</v>
      </c>
      <c r="V125" s="53" t="s">
        <v>129</v>
      </c>
      <c r="W125" s="55">
        <v>0.01</v>
      </c>
      <c r="X125" s="53">
        <v>0</v>
      </c>
      <c r="Y125" s="53" t="s">
        <v>130</v>
      </c>
      <c r="Z125" s="55">
        <v>0.03</v>
      </c>
      <c r="AA125" s="53">
        <v>0</v>
      </c>
      <c r="AB125" s="53" t="s">
        <v>131</v>
      </c>
      <c r="AC125" s="85">
        <v>0.02</v>
      </c>
      <c r="AD125" s="92">
        <v>5200</v>
      </c>
      <c r="AE125" s="53" t="s">
        <v>131</v>
      </c>
      <c r="AF125" s="55">
        <v>0.03</v>
      </c>
      <c r="AG125" s="93"/>
      <c r="AH125" s="53" t="s">
        <v>131</v>
      </c>
      <c r="AI125" s="55">
        <v>0.05</v>
      </c>
      <c r="AJ125" s="53"/>
      <c r="AK125" s="53" t="s">
        <v>131</v>
      </c>
      <c r="AL125" s="55">
        <v>8.0000000000000196E-2</v>
      </c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ht="15.75" customHeight="1">
      <c r="A126" s="1" t="s">
        <v>120</v>
      </c>
      <c r="B126" s="1" t="s">
        <v>280</v>
      </c>
      <c r="C126" s="1" t="s">
        <v>281</v>
      </c>
      <c r="D126" s="1" t="s">
        <v>286</v>
      </c>
      <c r="E126" s="1" t="s">
        <v>296</v>
      </c>
      <c r="F126" s="47"/>
      <c r="G126" s="48"/>
      <c r="H126" s="48"/>
      <c r="I126" s="48"/>
      <c r="J126" s="48"/>
      <c r="K126" s="83" t="s">
        <v>352</v>
      </c>
      <c r="L126" s="84" t="s">
        <v>353</v>
      </c>
      <c r="M126" s="51" t="s">
        <v>127</v>
      </c>
      <c r="N126" s="51">
        <v>2</v>
      </c>
      <c r="O126" s="56" t="e">
        <f t="shared" si="26"/>
        <v>#VALUE!</v>
      </c>
      <c r="P126" s="53">
        <v>16</v>
      </c>
      <c r="Q126" s="54" t="s">
        <v>299</v>
      </c>
      <c r="R126" s="53">
        <v>104000</v>
      </c>
      <c r="S126" s="53">
        <f t="shared" si="27"/>
        <v>0</v>
      </c>
      <c r="T126" s="53"/>
      <c r="U126" s="53">
        <v>0</v>
      </c>
      <c r="V126" s="53" t="s">
        <v>129</v>
      </c>
      <c r="W126" s="55">
        <v>0.01</v>
      </c>
      <c r="X126" s="53">
        <v>0</v>
      </c>
      <c r="Y126" s="53" t="s">
        <v>130</v>
      </c>
      <c r="Z126" s="55">
        <v>0.03</v>
      </c>
      <c r="AA126" s="53">
        <v>0</v>
      </c>
      <c r="AB126" s="53" t="s">
        <v>131</v>
      </c>
      <c r="AC126" s="85">
        <v>0.02</v>
      </c>
      <c r="AD126" s="92"/>
      <c r="AE126" s="53" t="s">
        <v>131</v>
      </c>
      <c r="AF126" s="55">
        <v>0.03</v>
      </c>
      <c r="AG126" s="93"/>
      <c r="AH126" s="53" t="s">
        <v>131</v>
      </c>
      <c r="AI126" s="55">
        <v>0.05</v>
      </c>
      <c r="AJ126" s="53"/>
      <c r="AK126" s="53" t="s">
        <v>131</v>
      </c>
      <c r="AL126" s="55">
        <v>8.0000000000000196E-2</v>
      </c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ht="15.75" customHeight="1">
      <c r="A127" s="1" t="s">
        <v>120</v>
      </c>
      <c r="B127" s="1" t="s">
        <v>280</v>
      </c>
      <c r="C127" s="1" t="s">
        <v>281</v>
      </c>
      <c r="D127" s="1" t="s">
        <v>286</v>
      </c>
      <c r="E127" s="1" t="s">
        <v>296</v>
      </c>
      <c r="F127" s="47"/>
      <c r="G127" s="48"/>
      <c r="H127" s="48"/>
      <c r="I127" s="48"/>
      <c r="J127" s="48"/>
      <c r="K127" s="83" t="s">
        <v>354</v>
      </c>
      <c r="L127" s="84" t="s">
        <v>355</v>
      </c>
      <c r="M127" s="51" t="s">
        <v>127</v>
      </c>
      <c r="N127" s="51">
        <v>2</v>
      </c>
      <c r="O127" s="56" t="e">
        <f t="shared" si="26"/>
        <v>#VALUE!</v>
      </c>
      <c r="P127" s="53">
        <v>10</v>
      </c>
      <c r="Q127" s="54" t="s">
        <v>299</v>
      </c>
      <c r="R127" s="53">
        <v>65000</v>
      </c>
      <c r="S127" s="53">
        <f t="shared" si="27"/>
        <v>52000</v>
      </c>
      <c r="T127" s="53"/>
      <c r="U127" s="53">
        <v>0</v>
      </c>
      <c r="V127" s="53" t="s">
        <v>129</v>
      </c>
      <c r="W127" s="55">
        <v>0.01</v>
      </c>
      <c r="X127" s="53">
        <v>0</v>
      </c>
      <c r="Y127" s="53" t="s">
        <v>130</v>
      </c>
      <c r="Z127" s="55">
        <v>0.03</v>
      </c>
      <c r="AA127" s="53">
        <v>52000</v>
      </c>
      <c r="AB127" s="53" t="s">
        <v>131</v>
      </c>
      <c r="AC127" s="85">
        <v>0.02</v>
      </c>
      <c r="AD127" s="92"/>
      <c r="AE127" s="53" t="s">
        <v>131</v>
      </c>
      <c r="AF127" s="55">
        <v>0.03</v>
      </c>
      <c r="AG127" s="93"/>
      <c r="AH127" s="53" t="s">
        <v>131</v>
      </c>
      <c r="AI127" s="55">
        <v>0.05</v>
      </c>
      <c r="AJ127" s="53"/>
      <c r="AK127" s="53" t="s">
        <v>131</v>
      </c>
      <c r="AL127" s="55">
        <v>8.0000000000000196E-2</v>
      </c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ht="15.75" customHeight="1">
      <c r="A128" s="1" t="s">
        <v>120</v>
      </c>
      <c r="B128" s="1" t="s">
        <v>280</v>
      </c>
      <c r="C128" s="1" t="s">
        <v>281</v>
      </c>
      <c r="D128" s="1" t="s">
        <v>286</v>
      </c>
      <c r="E128" s="1" t="s">
        <v>296</v>
      </c>
      <c r="F128" s="47"/>
      <c r="G128" s="48"/>
      <c r="H128" s="48"/>
      <c r="I128" s="48"/>
      <c r="J128" s="48"/>
      <c r="K128" s="83" t="s">
        <v>356</v>
      </c>
      <c r="L128" s="84" t="s">
        <v>357</v>
      </c>
      <c r="M128" s="51" t="s">
        <v>127</v>
      </c>
      <c r="N128" s="51">
        <v>2</v>
      </c>
      <c r="O128" s="56" t="e">
        <f t="shared" si="26"/>
        <v>#VALUE!</v>
      </c>
      <c r="P128" s="53">
        <v>5</v>
      </c>
      <c r="Q128" s="54" t="s">
        <v>299</v>
      </c>
      <c r="R128" s="53">
        <v>32500</v>
      </c>
      <c r="S128" s="53">
        <f t="shared" si="27"/>
        <v>0</v>
      </c>
      <c r="T128" s="53"/>
      <c r="U128" s="53">
        <v>0</v>
      </c>
      <c r="V128" s="53" t="s">
        <v>129</v>
      </c>
      <c r="W128" s="55">
        <v>0.01</v>
      </c>
      <c r="X128" s="53">
        <v>0</v>
      </c>
      <c r="Y128" s="53" t="s">
        <v>130</v>
      </c>
      <c r="Z128" s="55">
        <v>0.03</v>
      </c>
      <c r="AA128" s="53">
        <v>0</v>
      </c>
      <c r="AB128" s="53" t="s">
        <v>131</v>
      </c>
      <c r="AC128" s="85">
        <v>0.02</v>
      </c>
      <c r="AD128" s="92"/>
      <c r="AE128" s="53" t="s">
        <v>131</v>
      </c>
      <c r="AF128" s="55">
        <v>0.03</v>
      </c>
      <c r="AG128" s="93"/>
      <c r="AH128" s="53" t="s">
        <v>131</v>
      </c>
      <c r="AI128" s="55">
        <v>0.05</v>
      </c>
      <c r="AJ128" s="53"/>
      <c r="AK128" s="53" t="s">
        <v>131</v>
      </c>
      <c r="AL128" s="55">
        <v>8.0000000000000196E-2</v>
      </c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ht="15.75" customHeight="1">
      <c r="A129" s="1" t="s">
        <v>120</v>
      </c>
      <c r="B129" s="1" t="s">
        <v>280</v>
      </c>
      <c r="C129" s="1" t="s">
        <v>281</v>
      </c>
      <c r="D129" s="1" t="s">
        <v>286</v>
      </c>
      <c r="E129" s="1" t="s">
        <v>296</v>
      </c>
      <c r="F129" s="47"/>
      <c r="G129" s="48"/>
      <c r="H129" s="48"/>
      <c r="I129" s="48"/>
      <c r="J129" s="48"/>
      <c r="K129" s="83" t="s">
        <v>358</v>
      </c>
      <c r="L129" s="84" t="s">
        <v>359</v>
      </c>
      <c r="M129" s="51" t="s">
        <v>127</v>
      </c>
      <c r="N129" s="51">
        <v>2</v>
      </c>
      <c r="O129" s="56" t="e">
        <f t="shared" si="26"/>
        <v>#VALUE!</v>
      </c>
      <c r="P129" s="53">
        <v>1</v>
      </c>
      <c r="Q129" s="54" t="s">
        <v>299</v>
      </c>
      <c r="R129" s="53">
        <v>6500</v>
      </c>
      <c r="S129" s="53">
        <f t="shared" si="27"/>
        <v>5100</v>
      </c>
      <c r="T129" s="53"/>
      <c r="U129" s="53">
        <v>0</v>
      </c>
      <c r="V129" s="53" t="s">
        <v>129</v>
      </c>
      <c r="W129" s="55">
        <v>0.01</v>
      </c>
      <c r="X129" s="53">
        <v>0</v>
      </c>
      <c r="Y129" s="53" t="s">
        <v>130</v>
      </c>
      <c r="Z129" s="55">
        <v>0.03</v>
      </c>
      <c r="AA129" s="53">
        <v>1900</v>
      </c>
      <c r="AB129" s="53" t="s">
        <v>131</v>
      </c>
      <c r="AC129" s="85">
        <v>0.02</v>
      </c>
      <c r="AD129" s="92"/>
      <c r="AE129" s="53" t="s">
        <v>131</v>
      </c>
      <c r="AF129" s="55">
        <v>0.03</v>
      </c>
      <c r="AG129" s="93">
        <v>3200</v>
      </c>
      <c r="AH129" s="53" t="s">
        <v>131</v>
      </c>
      <c r="AI129" s="55">
        <v>0.05</v>
      </c>
      <c r="AJ129" s="53"/>
      <c r="AK129" s="53" t="s">
        <v>131</v>
      </c>
      <c r="AL129" s="55">
        <v>8.0000000000000196E-2</v>
      </c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ht="15.75" customHeight="1">
      <c r="A130" s="1" t="s">
        <v>120</v>
      </c>
      <c r="B130" s="1" t="s">
        <v>280</v>
      </c>
      <c r="C130" s="1" t="s">
        <v>281</v>
      </c>
      <c r="D130" s="1" t="s">
        <v>286</v>
      </c>
      <c r="E130" s="1" t="s">
        <v>296</v>
      </c>
      <c r="F130" s="47"/>
      <c r="G130" s="48"/>
      <c r="H130" s="48"/>
      <c r="I130" s="48"/>
      <c r="J130" s="48"/>
      <c r="K130" s="83" t="s">
        <v>360</v>
      </c>
      <c r="L130" s="84" t="s">
        <v>361</v>
      </c>
      <c r="M130" s="51" t="s">
        <v>127</v>
      </c>
      <c r="N130" s="51">
        <v>2</v>
      </c>
      <c r="O130" s="56" t="e">
        <f t="shared" si="26"/>
        <v>#VALUE!</v>
      </c>
      <c r="P130" s="53">
        <v>6</v>
      </c>
      <c r="Q130" s="54" t="s">
        <v>299</v>
      </c>
      <c r="R130" s="53">
        <v>39000</v>
      </c>
      <c r="S130" s="53">
        <f t="shared" si="27"/>
        <v>31200</v>
      </c>
      <c r="T130" s="53"/>
      <c r="U130" s="53">
        <v>0</v>
      </c>
      <c r="V130" s="53" t="s">
        <v>129</v>
      </c>
      <c r="W130" s="55">
        <v>0.01</v>
      </c>
      <c r="X130" s="95">
        <f>6390+9805+3805</f>
        <v>20000</v>
      </c>
      <c r="Y130" s="53" t="s">
        <v>130</v>
      </c>
      <c r="Z130" s="55">
        <v>0.03</v>
      </c>
      <c r="AA130" s="53">
        <v>7004</v>
      </c>
      <c r="AB130" s="53" t="s">
        <v>131</v>
      </c>
      <c r="AC130" s="85">
        <v>0.02</v>
      </c>
      <c r="AD130" s="92">
        <v>3684</v>
      </c>
      <c r="AE130" s="53" t="s">
        <v>131</v>
      </c>
      <c r="AF130" s="55">
        <v>0.03</v>
      </c>
      <c r="AG130" s="93">
        <v>512</v>
      </c>
      <c r="AH130" s="53" t="s">
        <v>131</v>
      </c>
      <c r="AI130" s="55">
        <v>0.05</v>
      </c>
      <c r="AJ130" s="53"/>
      <c r="AK130" s="53" t="s">
        <v>131</v>
      </c>
      <c r="AL130" s="55">
        <v>8.0000000000000196E-2</v>
      </c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ht="15.75" customHeight="1">
      <c r="A131" s="1" t="s">
        <v>120</v>
      </c>
      <c r="B131" s="1" t="s">
        <v>280</v>
      </c>
      <c r="C131" s="1" t="s">
        <v>281</v>
      </c>
      <c r="D131" s="1" t="s">
        <v>286</v>
      </c>
      <c r="E131" s="1" t="s">
        <v>296</v>
      </c>
      <c r="F131" s="47"/>
      <c r="G131" s="48"/>
      <c r="H131" s="48"/>
      <c r="I131" s="48"/>
      <c r="J131" s="48"/>
      <c r="K131" s="83" t="s">
        <v>362</v>
      </c>
      <c r="L131" s="84" t="s">
        <v>363</v>
      </c>
      <c r="M131" s="51" t="s">
        <v>127</v>
      </c>
      <c r="N131" s="51">
        <v>2</v>
      </c>
      <c r="O131" s="56" t="e">
        <f t="shared" si="26"/>
        <v>#VALUE!</v>
      </c>
      <c r="P131" s="53">
        <v>1</v>
      </c>
      <c r="Q131" s="54" t="s">
        <v>299</v>
      </c>
      <c r="R131" s="53">
        <v>6500</v>
      </c>
      <c r="S131" s="53">
        <f t="shared" si="27"/>
        <v>0</v>
      </c>
      <c r="T131" s="53"/>
      <c r="U131" s="53">
        <v>0</v>
      </c>
      <c r="V131" s="53" t="s">
        <v>129</v>
      </c>
      <c r="W131" s="55">
        <v>0.01</v>
      </c>
      <c r="X131" s="53">
        <v>0</v>
      </c>
      <c r="Y131" s="53" t="s">
        <v>130</v>
      </c>
      <c r="Z131" s="55">
        <v>0.03</v>
      </c>
      <c r="AA131" s="53">
        <v>0</v>
      </c>
      <c r="AB131" s="53" t="s">
        <v>131</v>
      </c>
      <c r="AC131" s="85">
        <v>0.02</v>
      </c>
      <c r="AD131" s="92"/>
      <c r="AE131" s="53" t="s">
        <v>131</v>
      </c>
      <c r="AF131" s="55">
        <v>0.03</v>
      </c>
      <c r="AG131" s="93"/>
      <c r="AH131" s="53" t="s">
        <v>131</v>
      </c>
      <c r="AI131" s="55">
        <v>0.05</v>
      </c>
      <c r="AJ131" s="53"/>
      <c r="AK131" s="53" t="s">
        <v>131</v>
      </c>
      <c r="AL131" s="55">
        <v>8.0000000000000196E-2</v>
      </c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ht="15.75" customHeight="1">
      <c r="A132" s="1" t="s">
        <v>120</v>
      </c>
      <c r="B132" s="1" t="s">
        <v>280</v>
      </c>
      <c r="C132" s="1" t="s">
        <v>281</v>
      </c>
      <c r="D132" s="1" t="s">
        <v>286</v>
      </c>
      <c r="E132" s="1" t="s">
        <v>296</v>
      </c>
      <c r="F132" s="47"/>
      <c r="G132" s="48"/>
      <c r="H132" s="48"/>
      <c r="I132" s="48"/>
      <c r="J132" s="48"/>
      <c r="K132" s="83" t="s">
        <v>364</v>
      </c>
      <c r="L132" s="84" t="s">
        <v>365</v>
      </c>
      <c r="M132" s="51" t="s">
        <v>127</v>
      </c>
      <c r="N132" s="51">
        <v>2</v>
      </c>
      <c r="O132" s="56" t="e">
        <f t="shared" si="26"/>
        <v>#VALUE!</v>
      </c>
      <c r="P132" s="53">
        <v>2</v>
      </c>
      <c r="Q132" s="54" t="s">
        <v>299</v>
      </c>
      <c r="R132" s="53">
        <v>13000</v>
      </c>
      <c r="S132" s="53">
        <f t="shared" si="27"/>
        <v>0</v>
      </c>
      <c r="T132" s="53"/>
      <c r="U132" s="53">
        <v>0</v>
      </c>
      <c r="V132" s="53" t="s">
        <v>129</v>
      </c>
      <c r="W132" s="55">
        <v>0.01</v>
      </c>
      <c r="X132" s="53">
        <v>0</v>
      </c>
      <c r="Y132" s="53" t="s">
        <v>130</v>
      </c>
      <c r="Z132" s="55">
        <v>0.03</v>
      </c>
      <c r="AA132" s="53">
        <v>0</v>
      </c>
      <c r="AB132" s="53" t="s">
        <v>131</v>
      </c>
      <c r="AC132" s="85">
        <v>0.02</v>
      </c>
      <c r="AD132" s="92"/>
      <c r="AE132" s="53" t="s">
        <v>131</v>
      </c>
      <c r="AF132" s="55">
        <v>0.03</v>
      </c>
      <c r="AG132" s="93"/>
      <c r="AH132" s="53" t="s">
        <v>131</v>
      </c>
      <c r="AI132" s="55">
        <v>0.05</v>
      </c>
      <c r="AJ132" s="53"/>
      <c r="AK132" s="53" t="s">
        <v>131</v>
      </c>
      <c r="AL132" s="55">
        <v>8.0000000000000196E-2</v>
      </c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ht="15.75" customHeight="1">
      <c r="A133" s="1" t="s">
        <v>120</v>
      </c>
      <c r="B133" s="1" t="s">
        <v>280</v>
      </c>
      <c r="C133" s="1" t="s">
        <v>281</v>
      </c>
      <c r="D133" s="1" t="s">
        <v>286</v>
      </c>
      <c r="E133" s="1" t="s">
        <v>296</v>
      </c>
      <c r="F133" s="47"/>
      <c r="G133" s="48"/>
      <c r="H133" s="48"/>
      <c r="I133" s="48"/>
      <c r="J133" s="48"/>
      <c r="K133" s="83" t="s">
        <v>366</v>
      </c>
      <c r="L133" s="84" t="s">
        <v>367</v>
      </c>
      <c r="M133" s="51" t="s">
        <v>127</v>
      </c>
      <c r="N133" s="51">
        <v>2</v>
      </c>
      <c r="O133" s="56" t="e">
        <f t="shared" si="26"/>
        <v>#VALUE!</v>
      </c>
      <c r="P133" s="53">
        <v>3</v>
      </c>
      <c r="Q133" s="54" t="s">
        <v>299</v>
      </c>
      <c r="R133" s="53">
        <v>19500</v>
      </c>
      <c r="S133" s="53">
        <f t="shared" si="27"/>
        <v>7245</v>
      </c>
      <c r="T133" s="53"/>
      <c r="U133" s="53">
        <v>0</v>
      </c>
      <c r="V133" s="53" t="s">
        <v>129</v>
      </c>
      <c r="W133" s="55">
        <v>0.01</v>
      </c>
      <c r="X133" s="53">
        <v>0</v>
      </c>
      <c r="Y133" s="53" t="s">
        <v>130</v>
      </c>
      <c r="Z133" s="55">
        <v>0.03</v>
      </c>
      <c r="AA133" s="53">
        <v>0</v>
      </c>
      <c r="AB133" s="53" t="s">
        <v>131</v>
      </c>
      <c r="AC133" s="85">
        <v>0.02</v>
      </c>
      <c r="AD133" s="92">
        <v>7245</v>
      </c>
      <c r="AE133" s="53" t="s">
        <v>131</v>
      </c>
      <c r="AF133" s="55">
        <v>0.03</v>
      </c>
      <c r="AG133" s="93"/>
      <c r="AH133" s="53" t="s">
        <v>131</v>
      </c>
      <c r="AI133" s="55">
        <v>0.05</v>
      </c>
      <c r="AJ133" s="53"/>
      <c r="AK133" s="53" t="s">
        <v>131</v>
      </c>
      <c r="AL133" s="55">
        <v>8.0000000000000196E-2</v>
      </c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ht="15.75" customHeight="1">
      <c r="A134" s="1" t="s">
        <v>120</v>
      </c>
      <c r="B134" s="1" t="s">
        <v>280</v>
      </c>
      <c r="C134" s="1" t="s">
        <v>281</v>
      </c>
      <c r="D134" s="1" t="s">
        <v>286</v>
      </c>
      <c r="E134" s="1" t="s">
        <v>296</v>
      </c>
      <c r="F134" s="47"/>
      <c r="G134" s="48"/>
      <c r="H134" s="48"/>
      <c r="I134" s="48"/>
      <c r="J134" s="48"/>
      <c r="K134" s="83" t="s">
        <v>368</v>
      </c>
      <c r="L134" s="84" t="s">
        <v>369</v>
      </c>
      <c r="M134" s="51" t="s">
        <v>127</v>
      </c>
      <c r="N134" s="51">
        <v>2</v>
      </c>
      <c r="O134" s="56" t="e">
        <f t="shared" si="26"/>
        <v>#VALUE!</v>
      </c>
      <c r="P134" s="53">
        <v>2</v>
      </c>
      <c r="Q134" s="54" t="s">
        <v>299</v>
      </c>
      <c r="R134" s="53">
        <v>13000</v>
      </c>
      <c r="S134" s="53">
        <f t="shared" si="27"/>
        <v>0</v>
      </c>
      <c r="T134" s="53"/>
      <c r="U134" s="53">
        <v>0</v>
      </c>
      <c r="V134" s="53" t="s">
        <v>129</v>
      </c>
      <c r="W134" s="55">
        <v>0.01</v>
      </c>
      <c r="X134" s="53">
        <v>0</v>
      </c>
      <c r="Y134" s="53" t="s">
        <v>130</v>
      </c>
      <c r="Z134" s="55">
        <v>0.03</v>
      </c>
      <c r="AA134" s="53">
        <v>0</v>
      </c>
      <c r="AB134" s="53" t="s">
        <v>131</v>
      </c>
      <c r="AC134" s="85">
        <v>0.02</v>
      </c>
      <c r="AD134" s="92"/>
      <c r="AE134" s="53" t="s">
        <v>131</v>
      </c>
      <c r="AF134" s="55">
        <v>0.03</v>
      </c>
      <c r="AG134" s="93"/>
      <c r="AH134" s="53" t="s">
        <v>131</v>
      </c>
      <c r="AI134" s="55">
        <v>0.05</v>
      </c>
      <c r="AJ134" s="53"/>
      <c r="AK134" s="53" t="s">
        <v>131</v>
      </c>
      <c r="AL134" s="55">
        <v>8.0000000000000196E-2</v>
      </c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ht="15.75" customHeight="1">
      <c r="A135" s="1" t="s">
        <v>120</v>
      </c>
      <c r="B135" s="1" t="s">
        <v>280</v>
      </c>
      <c r="C135" s="1" t="s">
        <v>281</v>
      </c>
      <c r="D135" s="1" t="s">
        <v>286</v>
      </c>
      <c r="E135" s="1" t="s">
        <v>296</v>
      </c>
      <c r="F135" s="47"/>
      <c r="G135" s="48"/>
      <c r="H135" s="48"/>
      <c r="I135" s="48"/>
      <c r="J135" s="48"/>
      <c r="K135" s="83" t="s">
        <v>370</v>
      </c>
      <c r="L135" s="84" t="s">
        <v>371</v>
      </c>
      <c r="M135" s="51" t="s">
        <v>127</v>
      </c>
      <c r="N135" s="51">
        <v>2</v>
      </c>
      <c r="O135" s="56" t="e">
        <f t="shared" si="26"/>
        <v>#VALUE!</v>
      </c>
      <c r="P135" s="53">
        <v>5</v>
      </c>
      <c r="Q135" s="54" t="s">
        <v>299</v>
      </c>
      <c r="R135" s="53">
        <v>32500</v>
      </c>
      <c r="S135" s="53">
        <f t="shared" si="27"/>
        <v>26000</v>
      </c>
      <c r="T135" s="53"/>
      <c r="U135" s="53">
        <v>0</v>
      </c>
      <c r="V135" s="53" t="s">
        <v>129</v>
      </c>
      <c r="W135" s="55">
        <v>0.01</v>
      </c>
      <c r="X135" s="53">
        <v>0</v>
      </c>
      <c r="Y135" s="53" t="s">
        <v>130</v>
      </c>
      <c r="Z135" s="55">
        <v>0.03</v>
      </c>
      <c r="AA135" s="53">
        <v>12500</v>
      </c>
      <c r="AB135" s="53" t="s">
        <v>131</v>
      </c>
      <c r="AC135" s="85">
        <v>0.02</v>
      </c>
      <c r="AD135" s="92">
        <v>13500</v>
      </c>
      <c r="AE135" s="53" t="s">
        <v>131</v>
      </c>
      <c r="AF135" s="55">
        <v>0.03</v>
      </c>
      <c r="AG135" s="93"/>
      <c r="AH135" s="53" t="s">
        <v>131</v>
      </c>
      <c r="AI135" s="55">
        <v>0.05</v>
      </c>
      <c r="AJ135" s="53"/>
      <c r="AK135" s="53" t="s">
        <v>131</v>
      </c>
      <c r="AL135" s="55">
        <v>8.0000000000000196E-2</v>
      </c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ht="15.75" customHeight="1">
      <c r="A136" s="1" t="s">
        <v>120</v>
      </c>
      <c r="B136" s="1" t="s">
        <v>280</v>
      </c>
      <c r="C136" s="1" t="s">
        <v>281</v>
      </c>
      <c r="D136" s="1" t="s">
        <v>286</v>
      </c>
      <c r="E136" s="1" t="s">
        <v>296</v>
      </c>
      <c r="F136" s="47"/>
      <c r="G136" s="48"/>
      <c r="H136" s="48"/>
      <c r="I136" s="48"/>
      <c r="J136" s="48"/>
      <c r="K136" s="83" t="s">
        <v>372</v>
      </c>
      <c r="L136" s="84" t="s">
        <v>373</v>
      </c>
      <c r="M136" s="51" t="s">
        <v>127</v>
      </c>
      <c r="N136" s="51">
        <v>2</v>
      </c>
      <c r="O136" s="56" t="e">
        <f t="shared" si="26"/>
        <v>#VALUE!</v>
      </c>
      <c r="P136" s="53">
        <v>24</v>
      </c>
      <c r="Q136" s="54" t="s">
        <v>299</v>
      </c>
      <c r="R136" s="53">
        <v>156000</v>
      </c>
      <c r="S136" s="53">
        <f t="shared" si="27"/>
        <v>28322.37</v>
      </c>
      <c r="T136" s="53"/>
      <c r="U136" s="53">
        <v>0</v>
      </c>
      <c r="V136" s="53" t="s">
        <v>129</v>
      </c>
      <c r="W136" s="55">
        <v>0.01</v>
      </c>
      <c r="X136" s="95">
        <v>28322.37</v>
      </c>
      <c r="Y136" s="53" t="s">
        <v>130</v>
      </c>
      <c r="Z136" s="55">
        <v>0.03</v>
      </c>
      <c r="AA136" s="53">
        <v>0</v>
      </c>
      <c r="AB136" s="53" t="s">
        <v>131</v>
      </c>
      <c r="AC136" s="85">
        <v>0.02</v>
      </c>
      <c r="AD136" s="92"/>
      <c r="AE136" s="53" t="s">
        <v>131</v>
      </c>
      <c r="AF136" s="55">
        <v>0.03</v>
      </c>
      <c r="AG136" s="93"/>
      <c r="AH136" s="53" t="s">
        <v>131</v>
      </c>
      <c r="AI136" s="55">
        <v>0.05</v>
      </c>
      <c r="AJ136" s="53"/>
      <c r="AK136" s="53" t="s">
        <v>131</v>
      </c>
      <c r="AL136" s="55">
        <v>8.0000000000000196E-2</v>
      </c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ht="15.75" customHeight="1">
      <c r="A137" s="1" t="s">
        <v>120</v>
      </c>
      <c r="B137" s="1" t="s">
        <v>280</v>
      </c>
      <c r="C137" s="1" t="s">
        <v>281</v>
      </c>
      <c r="D137" s="1" t="s">
        <v>286</v>
      </c>
      <c r="E137" s="1" t="s">
        <v>296</v>
      </c>
      <c r="F137" s="47"/>
      <c r="G137" s="48"/>
      <c r="H137" s="48"/>
      <c r="I137" s="48"/>
      <c r="J137" s="48"/>
      <c r="K137" s="83" t="s">
        <v>374</v>
      </c>
      <c r="L137" s="84" t="s">
        <v>375</v>
      </c>
      <c r="M137" s="51" t="s">
        <v>127</v>
      </c>
      <c r="N137" s="51">
        <v>2</v>
      </c>
      <c r="O137" s="56" t="e">
        <f t="shared" si="26"/>
        <v>#VALUE!</v>
      </c>
      <c r="P137" s="53">
        <v>6</v>
      </c>
      <c r="Q137" s="54" t="s">
        <v>299</v>
      </c>
      <c r="R137" s="53">
        <v>39000</v>
      </c>
      <c r="S137" s="53">
        <f t="shared" si="27"/>
        <v>31200</v>
      </c>
      <c r="T137" s="53"/>
      <c r="U137" s="53">
        <v>0</v>
      </c>
      <c r="V137" s="53" t="s">
        <v>129</v>
      </c>
      <c r="W137" s="55">
        <v>0.01</v>
      </c>
      <c r="X137" s="53">
        <v>0</v>
      </c>
      <c r="Y137" s="53" t="s">
        <v>130</v>
      </c>
      <c r="Z137" s="55">
        <v>0.03</v>
      </c>
      <c r="AA137" s="53">
        <v>4700</v>
      </c>
      <c r="AB137" s="53" t="s">
        <v>131</v>
      </c>
      <c r="AC137" s="85">
        <v>0.02</v>
      </c>
      <c r="AD137" s="92"/>
      <c r="AE137" s="53" t="s">
        <v>131</v>
      </c>
      <c r="AF137" s="55">
        <v>0.03</v>
      </c>
      <c r="AG137" s="93">
        <v>13300</v>
      </c>
      <c r="AH137" s="53" t="s">
        <v>131</v>
      </c>
      <c r="AI137" s="55">
        <v>0.05</v>
      </c>
      <c r="AJ137" s="53">
        <v>13200</v>
      </c>
      <c r="AK137" s="53" t="s">
        <v>131</v>
      </c>
      <c r="AL137" s="55">
        <v>8.0000000000000196E-2</v>
      </c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ht="15.75" customHeight="1">
      <c r="A138" s="1" t="s">
        <v>120</v>
      </c>
      <c r="B138" s="1" t="s">
        <v>280</v>
      </c>
      <c r="C138" s="1" t="s">
        <v>281</v>
      </c>
      <c r="D138" s="1" t="s">
        <v>286</v>
      </c>
      <c r="E138" s="1" t="s">
        <v>296</v>
      </c>
      <c r="F138" s="47"/>
      <c r="G138" s="48"/>
      <c r="H138" s="48"/>
      <c r="I138" s="48"/>
      <c r="J138" s="48"/>
      <c r="K138" s="83" t="s">
        <v>376</v>
      </c>
      <c r="L138" s="84" t="s">
        <v>377</v>
      </c>
      <c r="M138" s="51" t="s">
        <v>127</v>
      </c>
      <c r="N138" s="51">
        <v>2</v>
      </c>
      <c r="O138" s="56" t="e">
        <f t="shared" si="26"/>
        <v>#VALUE!</v>
      </c>
      <c r="P138" s="53">
        <v>15</v>
      </c>
      <c r="Q138" s="54" t="s">
        <v>299</v>
      </c>
      <c r="R138" s="53">
        <v>97500</v>
      </c>
      <c r="S138" s="53">
        <f t="shared" si="27"/>
        <v>0</v>
      </c>
      <c r="T138" s="53"/>
      <c r="U138" s="53">
        <v>0</v>
      </c>
      <c r="V138" s="53" t="s">
        <v>129</v>
      </c>
      <c r="W138" s="55">
        <v>0.01</v>
      </c>
      <c r="X138" s="53">
        <v>0</v>
      </c>
      <c r="Y138" s="53" t="s">
        <v>130</v>
      </c>
      <c r="Z138" s="55">
        <v>0.03</v>
      </c>
      <c r="AA138" s="53">
        <v>0</v>
      </c>
      <c r="AB138" s="53" t="s">
        <v>131</v>
      </c>
      <c r="AC138" s="85">
        <v>0.02</v>
      </c>
      <c r="AD138" s="92"/>
      <c r="AE138" s="53" t="s">
        <v>131</v>
      </c>
      <c r="AF138" s="55">
        <v>0.03</v>
      </c>
      <c r="AG138" s="93"/>
      <c r="AH138" s="53" t="s">
        <v>131</v>
      </c>
      <c r="AI138" s="55">
        <v>0.05</v>
      </c>
      <c r="AJ138" s="53"/>
      <c r="AK138" s="53" t="s">
        <v>131</v>
      </c>
      <c r="AL138" s="55">
        <v>8.0000000000000196E-2</v>
      </c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ht="15.75" customHeight="1">
      <c r="A139" s="1" t="s">
        <v>120</v>
      </c>
      <c r="B139" s="1" t="s">
        <v>280</v>
      </c>
      <c r="C139" s="1" t="s">
        <v>281</v>
      </c>
      <c r="D139" s="1" t="s">
        <v>286</v>
      </c>
      <c r="E139" s="1" t="s">
        <v>296</v>
      </c>
      <c r="F139" s="47"/>
      <c r="G139" s="48"/>
      <c r="H139" s="48"/>
      <c r="I139" s="48"/>
      <c r="J139" s="48"/>
      <c r="K139" s="83" t="s">
        <v>378</v>
      </c>
      <c r="L139" s="84" t="s">
        <v>379</v>
      </c>
      <c r="M139" s="51" t="s">
        <v>127</v>
      </c>
      <c r="N139" s="51">
        <v>2</v>
      </c>
      <c r="O139" s="56" t="e">
        <f t="shared" si="26"/>
        <v>#VALUE!</v>
      </c>
      <c r="P139" s="53">
        <v>1</v>
      </c>
      <c r="Q139" s="54" t="s">
        <v>299</v>
      </c>
      <c r="R139" s="53">
        <v>6500</v>
      </c>
      <c r="S139" s="53">
        <f t="shared" si="27"/>
        <v>5200</v>
      </c>
      <c r="T139" s="53"/>
      <c r="U139" s="53">
        <v>0</v>
      </c>
      <c r="V139" s="53" t="s">
        <v>129</v>
      </c>
      <c r="W139" s="55">
        <v>0.01</v>
      </c>
      <c r="X139" s="53">
        <v>0</v>
      </c>
      <c r="Y139" s="53" t="s">
        <v>130</v>
      </c>
      <c r="Z139" s="55">
        <v>0.03</v>
      </c>
      <c r="AA139" s="53">
        <v>0</v>
      </c>
      <c r="AB139" s="53" t="s">
        <v>131</v>
      </c>
      <c r="AC139" s="85">
        <v>0.02</v>
      </c>
      <c r="AD139" s="92"/>
      <c r="AE139" s="53" t="s">
        <v>131</v>
      </c>
      <c r="AF139" s="55">
        <v>0.03</v>
      </c>
      <c r="AG139" s="93">
        <v>5200</v>
      </c>
      <c r="AH139" s="53" t="s">
        <v>131</v>
      </c>
      <c r="AI139" s="55">
        <v>0.05</v>
      </c>
      <c r="AJ139" s="53"/>
      <c r="AK139" s="53" t="s">
        <v>131</v>
      </c>
      <c r="AL139" s="55">
        <v>8.0000000000000196E-2</v>
      </c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ht="15.75" customHeight="1">
      <c r="A140" s="1" t="s">
        <v>120</v>
      </c>
      <c r="B140" s="1" t="s">
        <v>280</v>
      </c>
      <c r="C140" s="1" t="s">
        <v>281</v>
      </c>
      <c r="D140" s="1" t="s">
        <v>286</v>
      </c>
      <c r="E140" s="1" t="s">
        <v>296</v>
      </c>
      <c r="F140" s="47"/>
      <c r="G140" s="48"/>
      <c r="H140" s="48"/>
      <c r="I140" s="48"/>
      <c r="J140" s="48"/>
      <c r="K140" s="83" t="s">
        <v>380</v>
      </c>
      <c r="L140" s="84" t="s">
        <v>381</v>
      </c>
      <c r="M140" s="51" t="s">
        <v>127</v>
      </c>
      <c r="N140" s="51">
        <v>2</v>
      </c>
      <c r="O140" s="56" t="e">
        <f t="shared" si="26"/>
        <v>#VALUE!</v>
      </c>
      <c r="P140" s="53">
        <v>4</v>
      </c>
      <c r="Q140" s="54" t="s">
        <v>299</v>
      </c>
      <c r="R140" s="53">
        <v>26000</v>
      </c>
      <c r="S140" s="53">
        <f t="shared" si="27"/>
        <v>0</v>
      </c>
      <c r="T140" s="53"/>
      <c r="U140" s="53">
        <v>0</v>
      </c>
      <c r="V140" s="53" t="s">
        <v>129</v>
      </c>
      <c r="W140" s="55">
        <v>0.01</v>
      </c>
      <c r="X140" s="53">
        <v>0</v>
      </c>
      <c r="Y140" s="53" t="s">
        <v>130</v>
      </c>
      <c r="Z140" s="55">
        <v>0.03</v>
      </c>
      <c r="AA140" s="53">
        <v>0</v>
      </c>
      <c r="AB140" s="53" t="s">
        <v>131</v>
      </c>
      <c r="AC140" s="85">
        <v>0.02</v>
      </c>
      <c r="AD140" s="92"/>
      <c r="AE140" s="53" t="s">
        <v>131</v>
      </c>
      <c r="AF140" s="55">
        <v>0.03</v>
      </c>
      <c r="AG140" s="93"/>
      <c r="AH140" s="53" t="s">
        <v>131</v>
      </c>
      <c r="AI140" s="55">
        <v>0.05</v>
      </c>
      <c r="AJ140" s="53"/>
      <c r="AK140" s="53" t="s">
        <v>131</v>
      </c>
      <c r="AL140" s="55">
        <v>8.0000000000000293E-2</v>
      </c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ht="15.75" customHeight="1">
      <c r="A141" s="1" t="s">
        <v>120</v>
      </c>
      <c r="B141" s="1" t="s">
        <v>280</v>
      </c>
      <c r="C141" s="1" t="s">
        <v>281</v>
      </c>
      <c r="D141" s="1" t="s">
        <v>286</v>
      </c>
      <c r="E141" s="1" t="s">
        <v>296</v>
      </c>
      <c r="F141" s="47"/>
      <c r="G141" s="48"/>
      <c r="H141" s="48"/>
      <c r="I141" s="48"/>
      <c r="J141" s="48"/>
      <c r="K141" s="83" t="s">
        <v>382</v>
      </c>
      <c r="L141" s="84" t="s">
        <v>383</v>
      </c>
      <c r="M141" s="51" t="s">
        <v>127</v>
      </c>
      <c r="N141" s="51">
        <v>2</v>
      </c>
      <c r="O141" s="56" t="e">
        <f t="shared" si="26"/>
        <v>#VALUE!</v>
      </c>
      <c r="P141" s="53">
        <v>2</v>
      </c>
      <c r="Q141" s="54" t="s">
        <v>299</v>
      </c>
      <c r="R141" s="53">
        <v>13000</v>
      </c>
      <c r="S141" s="53">
        <f t="shared" si="27"/>
        <v>10400</v>
      </c>
      <c r="T141" s="53"/>
      <c r="U141" s="53">
        <v>0</v>
      </c>
      <c r="V141" s="53" t="s">
        <v>129</v>
      </c>
      <c r="W141" s="55">
        <v>0.01</v>
      </c>
      <c r="X141" s="53">
        <v>0</v>
      </c>
      <c r="Y141" s="53" t="s">
        <v>130</v>
      </c>
      <c r="Z141" s="55">
        <v>0.03</v>
      </c>
      <c r="AA141" s="53">
        <v>4625</v>
      </c>
      <c r="AB141" s="53" t="s">
        <v>131</v>
      </c>
      <c r="AC141" s="85">
        <v>0.02</v>
      </c>
      <c r="AD141" s="92">
        <v>5775</v>
      </c>
      <c r="AE141" s="53" t="s">
        <v>131</v>
      </c>
      <c r="AF141" s="55">
        <v>0.03</v>
      </c>
      <c r="AG141" s="93"/>
      <c r="AH141" s="53" t="s">
        <v>131</v>
      </c>
      <c r="AI141" s="55">
        <v>0.05</v>
      </c>
      <c r="AJ141" s="53"/>
      <c r="AK141" s="53" t="s">
        <v>131</v>
      </c>
      <c r="AL141" s="55">
        <v>8.0000000000000293E-2</v>
      </c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ht="15.75" customHeight="1">
      <c r="A142" s="1" t="s">
        <v>120</v>
      </c>
      <c r="B142" s="1" t="s">
        <v>280</v>
      </c>
      <c r="C142" s="1" t="s">
        <v>281</v>
      </c>
      <c r="D142" s="1" t="s">
        <v>286</v>
      </c>
      <c r="E142" s="1" t="s">
        <v>296</v>
      </c>
      <c r="F142" s="47"/>
      <c r="G142" s="48"/>
      <c r="H142" s="48"/>
      <c r="I142" s="48"/>
      <c r="J142" s="48"/>
      <c r="K142" s="83" t="s">
        <v>384</v>
      </c>
      <c r="L142" s="84" t="s">
        <v>385</v>
      </c>
      <c r="M142" s="51" t="s">
        <v>127</v>
      </c>
      <c r="N142" s="51">
        <v>2</v>
      </c>
      <c r="O142" s="56" t="e">
        <f t="shared" si="26"/>
        <v>#VALUE!</v>
      </c>
      <c r="P142" s="53">
        <v>5</v>
      </c>
      <c r="Q142" s="54" t="s">
        <v>299</v>
      </c>
      <c r="R142" s="53">
        <v>32500</v>
      </c>
      <c r="S142" s="53">
        <f t="shared" si="27"/>
        <v>5082</v>
      </c>
      <c r="T142" s="53"/>
      <c r="U142" s="53">
        <v>0</v>
      </c>
      <c r="V142" s="53" t="s">
        <v>129</v>
      </c>
      <c r="W142" s="55">
        <v>0.01</v>
      </c>
      <c r="X142" s="53">
        <v>0</v>
      </c>
      <c r="Y142" s="53" t="s">
        <v>130</v>
      </c>
      <c r="Z142" s="55">
        <v>0.03</v>
      </c>
      <c r="AA142" s="53">
        <v>0</v>
      </c>
      <c r="AB142" s="53" t="s">
        <v>131</v>
      </c>
      <c r="AC142" s="85">
        <v>0.02</v>
      </c>
      <c r="AD142" s="92">
        <v>5082</v>
      </c>
      <c r="AE142" s="53" t="s">
        <v>131</v>
      </c>
      <c r="AF142" s="55">
        <v>0.03</v>
      </c>
      <c r="AG142" s="93"/>
      <c r="AH142" s="53" t="s">
        <v>131</v>
      </c>
      <c r="AI142" s="55">
        <v>0.05</v>
      </c>
      <c r="AJ142" s="53"/>
      <c r="AK142" s="53" t="s">
        <v>131</v>
      </c>
      <c r="AL142" s="55">
        <v>8.0000000000000293E-2</v>
      </c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ht="15.75" customHeight="1">
      <c r="A143" s="1" t="s">
        <v>120</v>
      </c>
      <c r="B143" s="1" t="s">
        <v>280</v>
      </c>
      <c r="C143" s="1" t="s">
        <v>281</v>
      </c>
      <c r="D143" s="1" t="s">
        <v>286</v>
      </c>
      <c r="E143" s="1" t="s">
        <v>296</v>
      </c>
      <c r="F143" s="47"/>
      <c r="G143" s="48"/>
      <c r="H143" s="48"/>
      <c r="I143" s="48"/>
      <c r="J143" s="48"/>
      <c r="K143" s="83" t="s">
        <v>386</v>
      </c>
      <c r="L143" s="84" t="s">
        <v>387</v>
      </c>
      <c r="M143" s="51" t="s">
        <v>127</v>
      </c>
      <c r="N143" s="51">
        <v>2</v>
      </c>
      <c r="O143" s="56" t="e">
        <f t="shared" si="26"/>
        <v>#VALUE!</v>
      </c>
      <c r="P143" s="53">
        <v>9</v>
      </c>
      <c r="Q143" s="54" t="s">
        <v>299</v>
      </c>
      <c r="R143" s="53">
        <v>58500</v>
      </c>
      <c r="S143" s="53">
        <f t="shared" si="27"/>
        <v>6219</v>
      </c>
      <c r="T143" s="53"/>
      <c r="U143" s="53">
        <v>0</v>
      </c>
      <c r="V143" s="53" t="s">
        <v>129</v>
      </c>
      <c r="W143" s="55">
        <v>0.01</v>
      </c>
      <c r="X143" s="53">
        <v>0</v>
      </c>
      <c r="Y143" s="53" t="s">
        <v>130</v>
      </c>
      <c r="Z143" s="55">
        <v>0.03</v>
      </c>
      <c r="AA143" s="53">
        <v>0</v>
      </c>
      <c r="AB143" s="53" t="s">
        <v>131</v>
      </c>
      <c r="AC143" s="85">
        <v>0.02</v>
      </c>
      <c r="AD143" s="92">
        <v>6219</v>
      </c>
      <c r="AE143" s="53" t="s">
        <v>131</v>
      </c>
      <c r="AF143" s="55">
        <v>0.03</v>
      </c>
      <c r="AG143" s="93"/>
      <c r="AH143" s="53" t="s">
        <v>131</v>
      </c>
      <c r="AI143" s="55">
        <v>0.05</v>
      </c>
      <c r="AJ143" s="53"/>
      <c r="AK143" s="53" t="s">
        <v>131</v>
      </c>
      <c r="AL143" s="55">
        <v>8.0000000000000293E-2</v>
      </c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ht="15.75" customHeight="1">
      <c r="A144" s="1" t="s">
        <v>120</v>
      </c>
      <c r="B144" s="1" t="s">
        <v>280</v>
      </c>
      <c r="C144" s="1" t="s">
        <v>281</v>
      </c>
      <c r="D144" s="1" t="s">
        <v>286</v>
      </c>
      <c r="E144" s="1" t="s">
        <v>296</v>
      </c>
      <c r="F144" s="47"/>
      <c r="G144" s="48"/>
      <c r="H144" s="48"/>
      <c r="I144" s="48"/>
      <c r="J144" s="48"/>
      <c r="K144" s="83" t="s">
        <v>388</v>
      </c>
      <c r="L144" s="84" t="s">
        <v>389</v>
      </c>
      <c r="M144" s="51" t="s">
        <v>127</v>
      </c>
      <c r="N144" s="51">
        <v>2</v>
      </c>
      <c r="O144" s="56" t="e">
        <f t="shared" si="26"/>
        <v>#VALUE!</v>
      </c>
      <c r="P144" s="53">
        <v>3</v>
      </c>
      <c r="Q144" s="54" t="s">
        <v>299</v>
      </c>
      <c r="R144" s="53">
        <v>19500</v>
      </c>
      <c r="S144" s="53">
        <f t="shared" si="27"/>
        <v>5500</v>
      </c>
      <c r="T144" s="53"/>
      <c r="U144" s="53">
        <v>0</v>
      </c>
      <c r="V144" s="53" t="s">
        <v>129</v>
      </c>
      <c r="W144" s="55">
        <v>0.01</v>
      </c>
      <c r="X144" s="53">
        <v>0</v>
      </c>
      <c r="Y144" s="53" t="s">
        <v>130</v>
      </c>
      <c r="Z144" s="55">
        <v>0.03</v>
      </c>
      <c r="AA144" s="53">
        <v>0</v>
      </c>
      <c r="AB144" s="53" t="s">
        <v>131</v>
      </c>
      <c r="AC144" s="85">
        <v>0.02</v>
      </c>
      <c r="AD144" s="92">
        <v>5500</v>
      </c>
      <c r="AE144" s="53" t="s">
        <v>131</v>
      </c>
      <c r="AF144" s="55">
        <v>0.03</v>
      </c>
      <c r="AG144" s="93"/>
      <c r="AH144" s="53" t="s">
        <v>131</v>
      </c>
      <c r="AI144" s="55">
        <v>0.05</v>
      </c>
      <c r="AJ144" s="53"/>
      <c r="AK144" s="53" t="s">
        <v>131</v>
      </c>
      <c r="AL144" s="55">
        <v>8.0000000000000293E-2</v>
      </c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ht="15.75" customHeight="1">
      <c r="A145" s="1" t="s">
        <v>120</v>
      </c>
      <c r="B145" s="1" t="s">
        <v>280</v>
      </c>
      <c r="C145" s="1" t="s">
        <v>281</v>
      </c>
      <c r="D145" s="1" t="s">
        <v>286</v>
      </c>
      <c r="E145" s="1" t="s">
        <v>296</v>
      </c>
      <c r="F145" s="47"/>
      <c r="G145" s="48"/>
      <c r="H145" s="48"/>
      <c r="I145" s="48"/>
      <c r="J145" s="48"/>
      <c r="K145" s="83" t="s">
        <v>390</v>
      </c>
      <c r="L145" s="84" t="s">
        <v>391</v>
      </c>
      <c r="M145" s="51" t="s">
        <v>127</v>
      </c>
      <c r="N145" s="51">
        <v>2</v>
      </c>
      <c r="O145" s="56" t="e">
        <f t="shared" si="26"/>
        <v>#VALUE!</v>
      </c>
      <c r="P145" s="53">
        <v>5</v>
      </c>
      <c r="Q145" s="54" t="s">
        <v>299</v>
      </c>
      <c r="R145" s="53">
        <v>32500</v>
      </c>
      <c r="S145" s="53">
        <f t="shared" si="27"/>
        <v>0</v>
      </c>
      <c r="T145" s="53"/>
      <c r="U145" s="53">
        <v>0</v>
      </c>
      <c r="V145" s="53" t="s">
        <v>129</v>
      </c>
      <c r="W145" s="55">
        <v>0.01</v>
      </c>
      <c r="X145" s="53">
        <v>0</v>
      </c>
      <c r="Y145" s="53" t="s">
        <v>130</v>
      </c>
      <c r="Z145" s="55">
        <v>0.03</v>
      </c>
      <c r="AA145" s="53">
        <v>0</v>
      </c>
      <c r="AB145" s="53" t="s">
        <v>131</v>
      </c>
      <c r="AC145" s="85">
        <v>0.02</v>
      </c>
      <c r="AD145" s="92"/>
      <c r="AE145" s="53" t="s">
        <v>131</v>
      </c>
      <c r="AF145" s="55">
        <v>0.03</v>
      </c>
      <c r="AG145" s="93"/>
      <c r="AH145" s="53" t="s">
        <v>131</v>
      </c>
      <c r="AI145" s="55">
        <v>0.05</v>
      </c>
      <c r="AJ145" s="53"/>
      <c r="AK145" s="53" t="s">
        <v>131</v>
      </c>
      <c r="AL145" s="55">
        <v>8.0000000000000293E-2</v>
      </c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ht="15.75" customHeight="1">
      <c r="A146" s="1" t="s">
        <v>120</v>
      </c>
      <c r="B146" s="1" t="s">
        <v>280</v>
      </c>
      <c r="C146" s="1" t="s">
        <v>281</v>
      </c>
      <c r="D146" s="1" t="s">
        <v>286</v>
      </c>
      <c r="E146" s="1" t="s">
        <v>296</v>
      </c>
      <c r="F146" s="47"/>
      <c r="G146" s="48"/>
      <c r="H146" s="48"/>
      <c r="I146" s="48"/>
      <c r="J146" s="48"/>
      <c r="K146" s="83" t="s">
        <v>392</v>
      </c>
      <c r="L146" s="84" t="s">
        <v>393</v>
      </c>
      <c r="M146" s="51" t="s">
        <v>127</v>
      </c>
      <c r="N146" s="51">
        <v>2</v>
      </c>
      <c r="O146" s="56" t="e">
        <f t="shared" si="26"/>
        <v>#VALUE!</v>
      </c>
      <c r="P146" s="53">
        <v>3</v>
      </c>
      <c r="Q146" s="54" t="s">
        <v>299</v>
      </c>
      <c r="R146" s="53">
        <v>19500</v>
      </c>
      <c r="S146" s="53">
        <f t="shared" si="27"/>
        <v>600</v>
      </c>
      <c r="T146" s="53"/>
      <c r="U146" s="53">
        <v>0</v>
      </c>
      <c r="V146" s="53" t="s">
        <v>129</v>
      </c>
      <c r="W146" s="55">
        <v>0.01</v>
      </c>
      <c r="X146" s="53">
        <v>0</v>
      </c>
      <c r="Y146" s="53" t="s">
        <v>130</v>
      </c>
      <c r="Z146" s="55">
        <v>0.03</v>
      </c>
      <c r="AA146" s="53">
        <v>600</v>
      </c>
      <c r="AB146" s="53" t="s">
        <v>131</v>
      </c>
      <c r="AC146" s="85">
        <v>0.02</v>
      </c>
      <c r="AD146" s="92"/>
      <c r="AE146" s="53" t="s">
        <v>131</v>
      </c>
      <c r="AF146" s="55">
        <v>0.03</v>
      </c>
      <c r="AG146" s="93"/>
      <c r="AH146" s="53" t="s">
        <v>131</v>
      </c>
      <c r="AI146" s="55">
        <v>0.05</v>
      </c>
      <c r="AJ146" s="53"/>
      <c r="AK146" s="53" t="s">
        <v>131</v>
      </c>
      <c r="AL146" s="55">
        <v>8.0000000000000293E-2</v>
      </c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ht="15.75" customHeight="1">
      <c r="A147" s="1" t="s">
        <v>120</v>
      </c>
      <c r="B147" s="1" t="s">
        <v>280</v>
      </c>
      <c r="C147" s="1" t="s">
        <v>281</v>
      </c>
      <c r="D147" s="1" t="s">
        <v>286</v>
      </c>
      <c r="E147" s="1" t="s">
        <v>296</v>
      </c>
      <c r="F147" s="47"/>
      <c r="G147" s="48"/>
      <c r="H147" s="48"/>
      <c r="I147" s="48"/>
      <c r="J147" s="48"/>
      <c r="K147" s="83" t="s">
        <v>394</v>
      </c>
      <c r="L147" s="84" t="s">
        <v>395</v>
      </c>
      <c r="M147" s="51" t="s">
        <v>127</v>
      </c>
      <c r="N147" s="51">
        <v>2</v>
      </c>
      <c r="O147" s="56" t="e">
        <f t="shared" si="26"/>
        <v>#VALUE!</v>
      </c>
      <c r="P147" s="53">
        <v>25</v>
      </c>
      <c r="Q147" s="54" t="s">
        <v>299</v>
      </c>
      <c r="R147" s="53">
        <v>162500</v>
      </c>
      <c r="S147" s="53">
        <f t="shared" si="27"/>
        <v>50560</v>
      </c>
      <c r="T147" s="53"/>
      <c r="U147" s="53">
        <v>0</v>
      </c>
      <c r="V147" s="53" t="s">
        <v>129</v>
      </c>
      <c r="W147" s="55">
        <v>0.01</v>
      </c>
      <c r="X147" s="53">
        <v>0</v>
      </c>
      <c r="Y147" s="53" t="s">
        <v>130</v>
      </c>
      <c r="Z147" s="55">
        <v>0.03</v>
      </c>
      <c r="AA147" s="53">
        <v>0</v>
      </c>
      <c r="AB147" s="53" t="s">
        <v>131</v>
      </c>
      <c r="AC147" s="85">
        <v>0.02</v>
      </c>
      <c r="AD147" s="92"/>
      <c r="AE147" s="53" t="s">
        <v>131</v>
      </c>
      <c r="AF147" s="55">
        <v>0.03</v>
      </c>
      <c r="AG147" s="93">
        <v>50560</v>
      </c>
      <c r="AH147" s="53" t="s">
        <v>131</v>
      </c>
      <c r="AI147" s="55">
        <v>0.05</v>
      </c>
      <c r="AJ147" s="53"/>
      <c r="AK147" s="53" t="s">
        <v>131</v>
      </c>
      <c r="AL147" s="55">
        <v>8.0000000000000293E-2</v>
      </c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ht="15.75" customHeight="1">
      <c r="A148" s="1" t="s">
        <v>120</v>
      </c>
      <c r="B148" s="1" t="s">
        <v>280</v>
      </c>
      <c r="C148" s="1" t="s">
        <v>281</v>
      </c>
      <c r="D148" s="1" t="s">
        <v>286</v>
      </c>
      <c r="E148" s="1" t="s">
        <v>296</v>
      </c>
      <c r="F148" s="47"/>
      <c r="G148" s="48"/>
      <c r="H148" s="48"/>
      <c r="I148" s="48"/>
      <c r="J148" s="48"/>
      <c r="K148" s="83" t="s">
        <v>396</v>
      </c>
      <c r="L148" s="84" t="s">
        <v>397</v>
      </c>
      <c r="M148" s="51" t="s">
        <v>127</v>
      </c>
      <c r="N148" s="51">
        <v>2</v>
      </c>
      <c r="O148" s="56" t="e">
        <f t="shared" si="26"/>
        <v>#VALUE!</v>
      </c>
      <c r="P148" s="53">
        <v>15</v>
      </c>
      <c r="Q148" s="54" t="s">
        <v>299</v>
      </c>
      <c r="R148" s="53">
        <v>97500</v>
      </c>
      <c r="S148" s="53">
        <f t="shared" si="27"/>
        <v>10000</v>
      </c>
      <c r="T148" s="53"/>
      <c r="U148" s="53">
        <v>0</v>
      </c>
      <c r="V148" s="53" t="s">
        <v>129</v>
      </c>
      <c r="W148" s="55">
        <v>0.01</v>
      </c>
      <c r="X148" s="53">
        <v>0</v>
      </c>
      <c r="Y148" s="53" t="s">
        <v>130</v>
      </c>
      <c r="Z148" s="55">
        <v>0.03</v>
      </c>
      <c r="AA148" s="53">
        <v>0</v>
      </c>
      <c r="AB148" s="53" t="s">
        <v>131</v>
      </c>
      <c r="AC148" s="85">
        <v>0.02</v>
      </c>
      <c r="AD148" s="92">
        <v>10000</v>
      </c>
      <c r="AE148" s="53" t="s">
        <v>131</v>
      </c>
      <c r="AF148" s="55">
        <v>0.03</v>
      </c>
      <c r="AG148" s="93"/>
      <c r="AH148" s="53" t="s">
        <v>131</v>
      </c>
      <c r="AI148" s="55">
        <v>0.05</v>
      </c>
      <c r="AJ148" s="53"/>
      <c r="AK148" s="53" t="s">
        <v>131</v>
      </c>
      <c r="AL148" s="55">
        <v>8.0000000000000293E-2</v>
      </c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ht="15.75" customHeight="1">
      <c r="A149" s="1" t="s">
        <v>120</v>
      </c>
      <c r="B149" s="1" t="s">
        <v>280</v>
      </c>
      <c r="C149" s="1" t="s">
        <v>281</v>
      </c>
      <c r="D149" s="1" t="s">
        <v>286</v>
      </c>
      <c r="E149" s="1" t="s">
        <v>296</v>
      </c>
      <c r="F149" s="47"/>
      <c r="G149" s="48"/>
      <c r="H149" s="48"/>
      <c r="I149" s="48"/>
      <c r="J149" s="48"/>
      <c r="K149" s="83" t="s">
        <v>398</v>
      </c>
      <c r="L149" s="84" t="s">
        <v>399</v>
      </c>
      <c r="M149" s="51" t="s">
        <v>127</v>
      </c>
      <c r="N149" s="51">
        <v>2</v>
      </c>
      <c r="O149" s="56" t="e">
        <f t="shared" si="26"/>
        <v>#VALUE!</v>
      </c>
      <c r="P149" s="53">
        <v>155</v>
      </c>
      <c r="Q149" s="54" t="s">
        <v>400</v>
      </c>
      <c r="R149" s="53">
        <v>139500</v>
      </c>
      <c r="S149" s="53">
        <f t="shared" si="27"/>
        <v>12400</v>
      </c>
      <c r="T149" s="53"/>
      <c r="U149" s="53">
        <v>0</v>
      </c>
      <c r="V149" s="53" t="s">
        <v>129</v>
      </c>
      <c r="W149" s="55">
        <v>0.01</v>
      </c>
      <c r="X149" s="53">
        <v>0</v>
      </c>
      <c r="Y149" s="53" t="s">
        <v>130</v>
      </c>
      <c r="Z149" s="55">
        <v>0.03</v>
      </c>
      <c r="AA149" s="53">
        <v>0</v>
      </c>
      <c r="AB149" s="53" t="s">
        <v>131</v>
      </c>
      <c r="AC149" s="85">
        <v>0.02</v>
      </c>
      <c r="AD149" s="92">
        <v>12400</v>
      </c>
      <c r="AE149" s="53" t="s">
        <v>131</v>
      </c>
      <c r="AF149" s="55">
        <v>0.03</v>
      </c>
      <c r="AG149" s="93"/>
      <c r="AH149" s="53" t="s">
        <v>131</v>
      </c>
      <c r="AI149" s="55">
        <v>0.05</v>
      </c>
      <c r="AJ149" s="53"/>
      <c r="AK149" s="53" t="s">
        <v>131</v>
      </c>
      <c r="AL149" s="55">
        <v>8.0000000000000293E-2</v>
      </c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ht="15.75" customHeight="1">
      <c r="A150" s="1" t="s">
        <v>120</v>
      </c>
      <c r="B150" s="1" t="s">
        <v>280</v>
      </c>
      <c r="C150" s="1" t="s">
        <v>281</v>
      </c>
      <c r="D150" s="1" t="s">
        <v>286</v>
      </c>
      <c r="E150" s="1" t="s">
        <v>296</v>
      </c>
      <c r="F150" s="47"/>
      <c r="G150" s="48"/>
      <c r="H150" s="48"/>
      <c r="I150" s="48"/>
      <c r="J150" s="48"/>
      <c r="K150" s="83" t="s">
        <v>401</v>
      </c>
      <c r="L150" s="84" t="s">
        <v>402</v>
      </c>
      <c r="M150" s="51" t="s">
        <v>127</v>
      </c>
      <c r="N150" s="51">
        <v>2</v>
      </c>
      <c r="O150" s="56" t="e">
        <f t="shared" si="26"/>
        <v>#VALUE!</v>
      </c>
      <c r="P150" s="53">
        <v>118</v>
      </c>
      <c r="Q150" s="54" t="s">
        <v>400</v>
      </c>
      <c r="R150" s="53">
        <v>106200</v>
      </c>
      <c r="S150" s="53">
        <f t="shared" si="27"/>
        <v>47160</v>
      </c>
      <c r="T150" s="53"/>
      <c r="U150" s="53">
        <v>0</v>
      </c>
      <c r="V150" s="53" t="s">
        <v>129</v>
      </c>
      <c r="W150" s="55">
        <v>0.01</v>
      </c>
      <c r="X150" s="53">
        <v>0</v>
      </c>
      <c r="Y150" s="53" t="s">
        <v>130</v>
      </c>
      <c r="Z150" s="55">
        <v>0.03</v>
      </c>
      <c r="AA150" s="53">
        <v>0</v>
      </c>
      <c r="AB150" s="53" t="s">
        <v>131</v>
      </c>
      <c r="AC150" s="85">
        <v>0.02</v>
      </c>
      <c r="AD150" s="92">
        <v>42960</v>
      </c>
      <c r="AE150" s="53" t="s">
        <v>131</v>
      </c>
      <c r="AF150" s="55">
        <v>0.03</v>
      </c>
      <c r="AG150" s="93">
        <v>4200</v>
      </c>
      <c r="AH150" s="53" t="s">
        <v>131</v>
      </c>
      <c r="AI150" s="55">
        <v>0.05</v>
      </c>
      <c r="AJ150" s="53"/>
      <c r="AK150" s="53" t="s">
        <v>131</v>
      </c>
      <c r="AL150" s="55">
        <v>8.0000000000000293E-2</v>
      </c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ht="15.75" customHeight="1">
      <c r="A151" s="1" t="s">
        <v>120</v>
      </c>
      <c r="B151" s="1" t="s">
        <v>280</v>
      </c>
      <c r="C151" s="1" t="s">
        <v>281</v>
      </c>
      <c r="D151" s="1" t="s">
        <v>286</v>
      </c>
      <c r="E151" s="1" t="s">
        <v>296</v>
      </c>
      <c r="F151" s="47"/>
      <c r="G151" s="48"/>
      <c r="H151" s="48"/>
      <c r="I151" s="48"/>
      <c r="J151" s="48"/>
      <c r="K151" s="83" t="s">
        <v>403</v>
      </c>
      <c r="L151" s="84" t="s">
        <v>404</v>
      </c>
      <c r="M151" s="51" t="s">
        <v>127</v>
      </c>
      <c r="N151" s="51">
        <v>2</v>
      </c>
      <c r="O151" s="56" t="e">
        <f t="shared" si="26"/>
        <v>#VALUE!</v>
      </c>
      <c r="P151" s="53">
        <v>27</v>
      </c>
      <c r="Q151" s="54" t="s">
        <v>400</v>
      </c>
      <c r="R151" s="53">
        <v>24300</v>
      </c>
      <c r="S151" s="53">
        <f t="shared" si="27"/>
        <v>10800</v>
      </c>
      <c r="T151" s="53"/>
      <c r="U151" s="53">
        <v>0</v>
      </c>
      <c r="V151" s="53" t="s">
        <v>129</v>
      </c>
      <c r="W151" s="55">
        <v>0.01</v>
      </c>
      <c r="X151" s="53">
        <v>0</v>
      </c>
      <c r="Y151" s="53" t="s">
        <v>130</v>
      </c>
      <c r="Z151" s="55">
        <v>0.03</v>
      </c>
      <c r="AA151" s="53">
        <v>7215</v>
      </c>
      <c r="AB151" s="53" t="s">
        <v>131</v>
      </c>
      <c r="AC151" s="85">
        <v>0.02</v>
      </c>
      <c r="AD151" s="92">
        <v>3400</v>
      </c>
      <c r="AE151" s="53" t="s">
        <v>131</v>
      </c>
      <c r="AF151" s="55">
        <v>0.03</v>
      </c>
      <c r="AG151" s="93">
        <v>185</v>
      </c>
      <c r="AH151" s="53" t="s">
        <v>131</v>
      </c>
      <c r="AI151" s="55">
        <v>0.05</v>
      </c>
      <c r="AJ151" s="53"/>
      <c r="AK151" s="53" t="s">
        <v>131</v>
      </c>
      <c r="AL151" s="55">
        <v>8.0000000000000293E-2</v>
      </c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ht="15.75" customHeight="1">
      <c r="A152" s="1" t="s">
        <v>120</v>
      </c>
      <c r="B152" s="1" t="s">
        <v>280</v>
      </c>
      <c r="C152" s="1" t="s">
        <v>281</v>
      </c>
      <c r="D152" s="1" t="s">
        <v>286</v>
      </c>
      <c r="E152" s="1" t="s">
        <v>296</v>
      </c>
      <c r="F152" s="47"/>
      <c r="G152" s="48"/>
      <c r="H152" s="48"/>
      <c r="I152" s="48"/>
      <c r="J152" s="48"/>
      <c r="K152" s="83" t="s">
        <v>405</v>
      </c>
      <c r="L152" s="84" t="s">
        <v>406</v>
      </c>
      <c r="M152" s="51" t="s">
        <v>127</v>
      </c>
      <c r="N152" s="51">
        <v>2</v>
      </c>
      <c r="O152" s="56" t="e">
        <f t="shared" si="26"/>
        <v>#VALUE!</v>
      </c>
      <c r="P152" s="53">
        <v>5</v>
      </c>
      <c r="Q152" s="54" t="s">
        <v>400</v>
      </c>
      <c r="R152" s="53">
        <v>4500</v>
      </c>
      <c r="S152" s="53">
        <f t="shared" si="27"/>
        <v>0</v>
      </c>
      <c r="T152" s="53"/>
      <c r="U152" s="53">
        <v>0</v>
      </c>
      <c r="V152" s="53" t="s">
        <v>129</v>
      </c>
      <c r="W152" s="55">
        <v>0.01</v>
      </c>
      <c r="X152" s="53">
        <v>0</v>
      </c>
      <c r="Y152" s="53" t="s">
        <v>130</v>
      </c>
      <c r="Z152" s="55">
        <v>0.03</v>
      </c>
      <c r="AA152" s="53">
        <v>0</v>
      </c>
      <c r="AB152" s="53" t="s">
        <v>131</v>
      </c>
      <c r="AC152" s="85">
        <v>0.02</v>
      </c>
      <c r="AD152" s="92"/>
      <c r="AE152" s="53" t="s">
        <v>131</v>
      </c>
      <c r="AF152" s="55">
        <v>0.03</v>
      </c>
      <c r="AG152" s="93"/>
      <c r="AH152" s="53" t="s">
        <v>131</v>
      </c>
      <c r="AI152" s="55">
        <v>0.05</v>
      </c>
      <c r="AJ152" s="53"/>
      <c r="AK152" s="53" t="s">
        <v>131</v>
      </c>
      <c r="AL152" s="55">
        <v>8.0000000000000293E-2</v>
      </c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ht="15.75" customHeight="1">
      <c r="A153" s="1" t="s">
        <v>120</v>
      </c>
      <c r="B153" s="1" t="s">
        <v>280</v>
      </c>
      <c r="C153" s="1" t="s">
        <v>281</v>
      </c>
      <c r="D153" s="1" t="s">
        <v>286</v>
      </c>
      <c r="E153" s="1" t="s">
        <v>296</v>
      </c>
      <c r="F153" s="47"/>
      <c r="G153" s="48"/>
      <c r="H153" s="48"/>
      <c r="I153" s="48"/>
      <c r="J153" s="48"/>
      <c r="K153" s="83" t="s">
        <v>407</v>
      </c>
      <c r="L153" s="84" t="s">
        <v>408</v>
      </c>
      <c r="M153" s="51" t="s">
        <v>127</v>
      </c>
      <c r="N153" s="51">
        <v>2</v>
      </c>
      <c r="O153" s="56" t="e">
        <f t="shared" si="26"/>
        <v>#VALUE!</v>
      </c>
      <c r="P153" s="53">
        <v>39</v>
      </c>
      <c r="Q153" s="54" t="s">
        <v>400</v>
      </c>
      <c r="R153" s="53">
        <v>35100</v>
      </c>
      <c r="S153" s="53">
        <f t="shared" si="27"/>
        <v>8838</v>
      </c>
      <c r="T153" s="53"/>
      <c r="U153" s="53">
        <v>0</v>
      </c>
      <c r="V153" s="53" t="s">
        <v>129</v>
      </c>
      <c r="W153" s="55">
        <v>0.01</v>
      </c>
      <c r="X153" s="53">
        <v>0</v>
      </c>
      <c r="Y153" s="53" t="s">
        <v>130</v>
      </c>
      <c r="Z153" s="55">
        <v>0.03</v>
      </c>
      <c r="AA153" s="53">
        <v>0</v>
      </c>
      <c r="AB153" s="53" t="s">
        <v>131</v>
      </c>
      <c r="AC153" s="85">
        <v>0.02</v>
      </c>
      <c r="AD153" s="92">
        <v>8838</v>
      </c>
      <c r="AE153" s="53" t="s">
        <v>131</v>
      </c>
      <c r="AF153" s="55">
        <v>0.03</v>
      </c>
      <c r="AG153" s="93"/>
      <c r="AH153" s="53" t="s">
        <v>131</v>
      </c>
      <c r="AI153" s="55">
        <v>0.05</v>
      </c>
      <c r="AJ153" s="53"/>
      <c r="AK153" s="53" t="s">
        <v>131</v>
      </c>
      <c r="AL153" s="55">
        <v>8.0000000000000293E-2</v>
      </c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ht="15.75" customHeight="1">
      <c r="A154" s="1" t="s">
        <v>120</v>
      </c>
      <c r="B154" s="1" t="s">
        <v>280</v>
      </c>
      <c r="C154" s="1" t="s">
        <v>281</v>
      </c>
      <c r="D154" s="1" t="s">
        <v>286</v>
      </c>
      <c r="E154" s="1" t="s">
        <v>296</v>
      </c>
      <c r="F154" s="47"/>
      <c r="G154" s="48"/>
      <c r="H154" s="48"/>
      <c r="I154" s="48"/>
      <c r="J154" s="48"/>
      <c r="K154" s="83" t="s">
        <v>409</v>
      </c>
      <c r="L154" s="84" t="s">
        <v>410</v>
      </c>
      <c r="M154" s="51" t="s">
        <v>127</v>
      </c>
      <c r="N154" s="51">
        <v>2</v>
      </c>
      <c r="O154" s="56" t="e">
        <f t="shared" si="26"/>
        <v>#VALUE!</v>
      </c>
      <c r="P154" s="53">
        <v>45</v>
      </c>
      <c r="Q154" s="54" t="s">
        <v>400</v>
      </c>
      <c r="R154" s="53">
        <v>40500</v>
      </c>
      <c r="S154" s="53">
        <f t="shared" si="27"/>
        <v>17927.5</v>
      </c>
      <c r="T154" s="53"/>
      <c r="U154" s="53">
        <v>0</v>
      </c>
      <c r="V154" s="53" t="s">
        <v>129</v>
      </c>
      <c r="W154" s="55">
        <v>0.01</v>
      </c>
      <c r="X154" s="53">
        <v>0</v>
      </c>
      <c r="Y154" s="53" t="s">
        <v>130</v>
      </c>
      <c r="Z154" s="55">
        <v>0.03</v>
      </c>
      <c r="AA154" s="53">
        <v>0</v>
      </c>
      <c r="AB154" s="53" t="s">
        <v>131</v>
      </c>
      <c r="AC154" s="85">
        <v>0.02</v>
      </c>
      <c r="AD154" s="92">
        <v>8827.5</v>
      </c>
      <c r="AE154" s="53" t="s">
        <v>131</v>
      </c>
      <c r="AF154" s="55">
        <v>0.03</v>
      </c>
      <c r="AG154" s="93">
        <v>9100</v>
      </c>
      <c r="AH154" s="53" t="s">
        <v>131</v>
      </c>
      <c r="AI154" s="55">
        <v>0.05</v>
      </c>
      <c r="AJ154" s="53"/>
      <c r="AK154" s="53" t="s">
        <v>131</v>
      </c>
      <c r="AL154" s="55">
        <v>8.0000000000000293E-2</v>
      </c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ht="15.75" customHeight="1">
      <c r="A155" s="1" t="s">
        <v>120</v>
      </c>
      <c r="B155" s="1" t="s">
        <v>280</v>
      </c>
      <c r="C155" s="1" t="s">
        <v>281</v>
      </c>
      <c r="D155" s="1" t="s">
        <v>286</v>
      </c>
      <c r="E155" s="1" t="s">
        <v>296</v>
      </c>
      <c r="F155" s="47"/>
      <c r="G155" s="48"/>
      <c r="H155" s="48"/>
      <c r="I155" s="48"/>
      <c r="J155" s="48"/>
      <c r="K155" s="83" t="s">
        <v>411</v>
      </c>
      <c r="L155" s="84" t="s">
        <v>412</v>
      </c>
      <c r="M155" s="51" t="s">
        <v>127</v>
      </c>
      <c r="N155" s="51">
        <v>2</v>
      </c>
      <c r="O155" s="56" t="e">
        <f t="shared" si="26"/>
        <v>#VALUE!</v>
      </c>
      <c r="P155" s="53">
        <v>48</v>
      </c>
      <c r="Q155" s="54" t="s">
        <v>400</v>
      </c>
      <c r="R155" s="53">
        <v>43200</v>
      </c>
      <c r="S155" s="53">
        <f t="shared" si="27"/>
        <v>19200</v>
      </c>
      <c r="T155" s="53"/>
      <c r="U155" s="53">
        <v>0</v>
      </c>
      <c r="V155" s="53" t="s">
        <v>129</v>
      </c>
      <c r="W155" s="55">
        <v>0.01</v>
      </c>
      <c r="X155" s="53">
        <v>0</v>
      </c>
      <c r="Y155" s="53" t="s">
        <v>130</v>
      </c>
      <c r="Z155" s="55">
        <v>0.03</v>
      </c>
      <c r="AA155" s="53">
        <v>19200</v>
      </c>
      <c r="AB155" s="53" t="s">
        <v>131</v>
      </c>
      <c r="AC155" s="85">
        <v>0.02</v>
      </c>
      <c r="AD155" s="92"/>
      <c r="AE155" s="53" t="s">
        <v>131</v>
      </c>
      <c r="AF155" s="55">
        <v>0.03</v>
      </c>
      <c r="AG155" s="93"/>
      <c r="AH155" s="53" t="s">
        <v>131</v>
      </c>
      <c r="AI155" s="55">
        <v>0.05</v>
      </c>
      <c r="AJ155" s="53"/>
      <c r="AK155" s="53" t="s">
        <v>131</v>
      </c>
      <c r="AL155" s="55">
        <v>8.0000000000000293E-2</v>
      </c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ht="15.75" customHeight="1">
      <c r="A156" s="1" t="s">
        <v>120</v>
      </c>
      <c r="B156" s="1" t="s">
        <v>280</v>
      </c>
      <c r="C156" s="1" t="s">
        <v>281</v>
      </c>
      <c r="D156" s="1" t="s">
        <v>286</v>
      </c>
      <c r="E156" s="1" t="s">
        <v>296</v>
      </c>
      <c r="F156" s="47"/>
      <c r="G156" s="48"/>
      <c r="H156" s="48"/>
      <c r="I156" s="48"/>
      <c r="J156" s="48"/>
      <c r="K156" s="83" t="s">
        <v>413</v>
      </c>
      <c r="L156" s="84" t="s">
        <v>414</v>
      </c>
      <c r="M156" s="51" t="s">
        <v>127</v>
      </c>
      <c r="N156" s="51">
        <v>2</v>
      </c>
      <c r="O156" s="56" t="e">
        <f t="shared" si="26"/>
        <v>#VALUE!</v>
      </c>
      <c r="P156" s="53">
        <v>1</v>
      </c>
      <c r="Q156" s="54" t="s">
        <v>400</v>
      </c>
      <c r="R156" s="53">
        <v>900</v>
      </c>
      <c r="S156" s="53">
        <f t="shared" si="27"/>
        <v>0</v>
      </c>
      <c r="T156" s="53"/>
      <c r="U156" s="53">
        <v>0</v>
      </c>
      <c r="V156" s="53" t="s">
        <v>129</v>
      </c>
      <c r="W156" s="55">
        <v>0.01</v>
      </c>
      <c r="X156" s="53">
        <v>0</v>
      </c>
      <c r="Y156" s="53" t="s">
        <v>130</v>
      </c>
      <c r="Z156" s="55">
        <v>0.03</v>
      </c>
      <c r="AA156" s="53">
        <v>0</v>
      </c>
      <c r="AB156" s="53" t="s">
        <v>131</v>
      </c>
      <c r="AC156" s="85">
        <v>0.02</v>
      </c>
      <c r="AD156" s="92"/>
      <c r="AE156" s="53" t="s">
        <v>131</v>
      </c>
      <c r="AF156" s="55">
        <v>0.03</v>
      </c>
      <c r="AG156" s="93"/>
      <c r="AH156" s="53" t="s">
        <v>131</v>
      </c>
      <c r="AI156" s="55">
        <v>0.05</v>
      </c>
      <c r="AJ156" s="53"/>
      <c r="AK156" s="53" t="s">
        <v>131</v>
      </c>
      <c r="AL156" s="55">
        <v>8.0000000000000404E-2</v>
      </c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ht="15.75" customHeight="1">
      <c r="A157" s="1" t="s">
        <v>120</v>
      </c>
      <c r="B157" s="1" t="s">
        <v>280</v>
      </c>
      <c r="C157" s="1" t="s">
        <v>281</v>
      </c>
      <c r="D157" s="1" t="s">
        <v>286</v>
      </c>
      <c r="E157" s="1" t="s">
        <v>296</v>
      </c>
      <c r="F157" s="47"/>
      <c r="G157" s="48"/>
      <c r="H157" s="48"/>
      <c r="I157" s="48"/>
      <c r="J157" s="48"/>
      <c r="K157" s="83" t="s">
        <v>415</v>
      </c>
      <c r="L157" s="84" t="s">
        <v>416</v>
      </c>
      <c r="M157" s="51" t="s">
        <v>127</v>
      </c>
      <c r="N157" s="51">
        <v>2</v>
      </c>
      <c r="O157" s="56" t="e">
        <f t="shared" si="26"/>
        <v>#VALUE!</v>
      </c>
      <c r="P157" s="53">
        <v>1</v>
      </c>
      <c r="Q157" s="54" t="s">
        <v>400</v>
      </c>
      <c r="R157" s="53">
        <v>900</v>
      </c>
      <c r="S157" s="53">
        <f t="shared" si="27"/>
        <v>0</v>
      </c>
      <c r="T157" s="53"/>
      <c r="U157" s="53">
        <v>0</v>
      </c>
      <c r="V157" s="53" t="s">
        <v>129</v>
      </c>
      <c r="W157" s="55">
        <v>0.01</v>
      </c>
      <c r="X157" s="53">
        <v>0</v>
      </c>
      <c r="Y157" s="53" t="s">
        <v>130</v>
      </c>
      <c r="Z157" s="55">
        <v>0.03</v>
      </c>
      <c r="AA157" s="53">
        <v>0</v>
      </c>
      <c r="AB157" s="53" t="s">
        <v>131</v>
      </c>
      <c r="AC157" s="85">
        <v>0.02</v>
      </c>
      <c r="AD157" s="92"/>
      <c r="AE157" s="53" t="s">
        <v>131</v>
      </c>
      <c r="AF157" s="55">
        <v>0.03</v>
      </c>
      <c r="AG157" s="93"/>
      <c r="AH157" s="53" t="s">
        <v>131</v>
      </c>
      <c r="AI157" s="55">
        <v>0.05</v>
      </c>
      <c r="AJ157" s="53"/>
      <c r="AK157" s="53" t="s">
        <v>131</v>
      </c>
      <c r="AL157" s="55">
        <v>8.0000000000000404E-2</v>
      </c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ht="15.75" customHeight="1">
      <c r="A158" s="1" t="s">
        <v>120</v>
      </c>
      <c r="B158" s="1" t="s">
        <v>280</v>
      </c>
      <c r="C158" s="1" t="s">
        <v>281</v>
      </c>
      <c r="D158" s="1" t="s">
        <v>286</v>
      </c>
      <c r="E158" s="1" t="s">
        <v>296</v>
      </c>
      <c r="F158" s="47"/>
      <c r="G158" s="48"/>
      <c r="H158" s="48"/>
      <c r="I158" s="48"/>
      <c r="J158" s="48"/>
      <c r="K158" s="83" t="s">
        <v>417</v>
      </c>
      <c r="L158" s="84" t="s">
        <v>418</v>
      </c>
      <c r="M158" s="51" t="s">
        <v>127</v>
      </c>
      <c r="N158" s="51">
        <v>2</v>
      </c>
      <c r="O158" s="56" t="e">
        <f t="shared" si="26"/>
        <v>#VALUE!</v>
      </c>
      <c r="P158" s="53">
        <v>35</v>
      </c>
      <c r="Q158" s="54" t="s">
        <v>400</v>
      </c>
      <c r="R158" s="53">
        <v>31500</v>
      </c>
      <c r="S158" s="53">
        <f t="shared" si="27"/>
        <v>5755</v>
      </c>
      <c r="T158" s="53"/>
      <c r="U158" s="53">
        <v>0</v>
      </c>
      <c r="V158" s="53" t="s">
        <v>129</v>
      </c>
      <c r="W158" s="55">
        <v>0.01</v>
      </c>
      <c r="X158" s="53">
        <v>0</v>
      </c>
      <c r="Y158" s="53" t="s">
        <v>130</v>
      </c>
      <c r="Z158" s="55">
        <v>0.03</v>
      </c>
      <c r="AA158" s="53">
        <v>5300</v>
      </c>
      <c r="AB158" s="53" t="s">
        <v>131</v>
      </c>
      <c r="AC158" s="85">
        <v>0.02</v>
      </c>
      <c r="AD158" s="92"/>
      <c r="AE158" s="53" t="s">
        <v>131</v>
      </c>
      <c r="AF158" s="55">
        <v>0.03</v>
      </c>
      <c r="AG158" s="93">
        <v>455</v>
      </c>
      <c r="AH158" s="53" t="s">
        <v>131</v>
      </c>
      <c r="AI158" s="55">
        <v>0.05</v>
      </c>
      <c r="AJ158" s="53"/>
      <c r="AK158" s="53" t="s">
        <v>131</v>
      </c>
      <c r="AL158" s="55">
        <v>8.0000000000000404E-2</v>
      </c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ht="15.75" customHeight="1">
      <c r="A159" s="1" t="s">
        <v>120</v>
      </c>
      <c r="B159" s="1" t="s">
        <v>280</v>
      </c>
      <c r="C159" s="1" t="s">
        <v>281</v>
      </c>
      <c r="D159" s="1" t="s">
        <v>286</v>
      </c>
      <c r="E159" s="1" t="s">
        <v>296</v>
      </c>
      <c r="F159" s="47"/>
      <c r="G159" s="48"/>
      <c r="H159" s="48"/>
      <c r="I159" s="48"/>
      <c r="J159" s="48"/>
      <c r="K159" s="83" t="s">
        <v>419</v>
      </c>
      <c r="L159" s="84" t="s">
        <v>420</v>
      </c>
      <c r="M159" s="51" t="s">
        <v>127</v>
      </c>
      <c r="N159" s="51">
        <v>2</v>
      </c>
      <c r="O159" s="56" t="e">
        <f t="shared" si="26"/>
        <v>#VALUE!</v>
      </c>
      <c r="P159" s="53">
        <v>120</v>
      </c>
      <c r="Q159" s="54" t="s">
        <v>400</v>
      </c>
      <c r="R159" s="53">
        <v>108000</v>
      </c>
      <c r="S159" s="53">
        <f t="shared" si="27"/>
        <v>32883.24</v>
      </c>
      <c r="T159" s="53"/>
      <c r="U159" s="53">
        <v>0</v>
      </c>
      <c r="V159" s="53" t="s">
        <v>129</v>
      </c>
      <c r="W159" s="55">
        <v>0.01</v>
      </c>
      <c r="X159" s="53">
        <v>0</v>
      </c>
      <c r="Y159" s="53" t="s">
        <v>130</v>
      </c>
      <c r="Z159" s="55">
        <v>0.03</v>
      </c>
      <c r="AA159" s="53">
        <v>0</v>
      </c>
      <c r="AB159" s="53" t="s">
        <v>131</v>
      </c>
      <c r="AC159" s="85">
        <v>0.02</v>
      </c>
      <c r="AD159" s="92">
        <v>32883.24</v>
      </c>
      <c r="AE159" s="53" t="s">
        <v>131</v>
      </c>
      <c r="AF159" s="55">
        <v>0.03</v>
      </c>
      <c r="AG159" s="93"/>
      <c r="AH159" s="53" t="s">
        <v>131</v>
      </c>
      <c r="AI159" s="55">
        <v>0.05</v>
      </c>
      <c r="AJ159" s="53"/>
      <c r="AK159" s="53" t="s">
        <v>131</v>
      </c>
      <c r="AL159" s="55">
        <v>8.0000000000000404E-2</v>
      </c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ht="15.75" customHeight="1">
      <c r="A160" s="1" t="s">
        <v>120</v>
      </c>
      <c r="B160" s="1" t="s">
        <v>280</v>
      </c>
      <c r="C160" s="1" t="s">
        <v>281</v>
      </c>
      <c r="D160" s="1" t="s">
        <v>286</v>
      </c>
      <c r="E160" s="1" t="s">
        <v>296</v>
      </c>
      <c r="F160" s="47"/>
      <c r="G160" s="48"/>
      <c r="H160" s="48"/>
      <c r="I160" s="48"/>
      <c r="J160" s="48"/>
      <c r="K160" s="83" t="s">
        <v>421</v>
      </c>
      <c r="L160" s="84" t="s">
        <v>422</v>
      </c>
      <c r="M160" s="51" t="s">
        <v>127</v>
      </c>
      <c r="N160" s="51">
        <v>2</v>
      </c>
      <c r="O160" s="56" t="e">
        <f t="shared" si="26"/>
        <v>#VALUE!</v>
      </c>
      <c r="P160" s="53">
        <v>1</v>
      </c>
      <c r="Q160" s="54" t="s">
        <v>400</v>
      </c>
      <c r="R160" s="53">
        <v>900</v>
      </c>
      <c r="S160" s="53">
        <f t="shared" si="27"/>
        <v>0</v>
      </c>
      <c r="T160" s="53"/>
      <c r="U160" s="53">
        <v>0</v>
      </c>
      <c r="V160" s="53" t="s">
        <v>129</v>
      </c>
      <c r="W160" s="55">
        <v>0.01</v>
      </c>
      <c r="X160" s="53">
        <v>0</v>
      </c>
      <c r="Y160" s="53" t="s">
        <v>130</v>
      </c>
      <c r="Z160" s="55">
        <v>0.03</v>
      </c>
      <c r="AA160" s="53">
        <v>0</v>
      </c>
      <c r="AB160" s="53" t="s">
        <v>131</v>
      </c>
      <c r="AC160" s="85">
        <v>0.02</v>
      </c>
      <c r="AD160" s="92"/>
      <c r="AE160" s="53" t="s">
        <v>131</v>
      </c>
      <c r="AF160" s="55">
        <v>0.03</v>
      </c>
      <c r="AG160" s="93"/>
      <c r="AH160" s="53" t="s">
        <v>131</v>
      </c>
      <c r="AI160" s="55">
        <v>0.05</v>
      </c>
      <c r="AJ160" s="53"/>
      <c r="AK160" s="53" t="s">
        <v>131</v>
      </c>
      <c r="AL160" s="55">
        <v>8.0000000000000404E-2</v>
      </c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ht="15.75" customHeight="1">
      <c r="A161" s="1" t="s">
        <v>120</v>
      </c>
      <c r="B161" s="1" t="s">
        <v>280</v>
      </c>
      <c r="C161" s="1" t="s">
        <v>281</v>
      </c>
      <c r="D161" s="1" t="s">
        <v>286</v>
      </c>
      <c r="E161" s="1" t="s">
        <v>296</v>
      </c>
      <c r="F161" s="47"/>
      <c r="G161" s="48"/>
      <c r="H161" s="48"/>
      <c r="I161" s="48"/>
      <c r="J161" s="48"/>
      <c r="K161" s="83" t="s">
        <v>423</v>
      </c>
      <c r="L161" s="84" t="s">
        <v>424</v>
      </c>
      <c r="M161" s="51" t="s">
        <v>127</v>
      </c>
      <c r="N161" s="51">
        <v>2</v>
      </c>
      <c r="O161" s="56" t="e">
        <f t="shared" si="26"/>
        <v>#VALUE!</v>
      </c>
      <c r="P161" s="53">
        <v>3</v>
      </c>
      <c r="Q161" s="54" t="s">
        <v>400</v>
      </c>
      <c r="R161" s="53">
        <v>2700</v>
      </c>
      <c r="S161" s="53">
        <f t="shared" si="27"/>
        <v>0</v>
      </c>
      <c r="T161" s="53"/>
      <c r="U161" s="53">
        <v>0</v>
      </c>
      <c r="V161" s="53" t="s">
        <v>129</v>
      </c>
      <c r="W161" s="55">
        <v>0.01</v>
      </c>
      <c r="X161" s="53">
        <v>0</v>
      </c>
      <c r="Y161" s="53" t="s">
        <v>130</v>
      </c>
      <c r="Z161" s="55">
        <v>0.03</v>
      </c>
      <c r="AA161" s="53">
        <v>0</v>
      </c>
      <c r="AB161" s="53" t="s">
        <v>131</v>
      </c>
      <c r="AC161" s="85">
        <v>0.02</v>
      </c>
      <c r="AD161" s="92">
        <v>0</v>
      </c>
      <c r="AE161" s="53" t="s">
        <v>131</v>
      </c>
      <c r="AF161" s="55">
        <v>0.03</v>
      </c>
      <c r="AG161" s="93"/>
      <c r="AH161" s="53" t="s">
        <v>131</v>
      </c>
      <c r="AI161" s="55">
        <v>0.05</v>
      </c>
      <c r="AJ161" s="53"/>
      <c r="AK161" s="53" t="s">
        <v>131</v>
      </c>
      <c r="AL161" s="55">
        <v>8.0000000000000404E-2</v>
      </c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ht="15.75" customHeight="1">
      <c r="A162" s="1" t="s">
        <v>120</v>
      </c>
      <c r="B162" s="1" t="s">
        <v>280</v>
      </c>
      <c r="C162" s="1" t="s">
        <v>281</v>
      </c>
      <c r="D162" s="1" t="s">
        <v>286</v>
      </c>
      <c r="E162" s="1" t="s">
        <v>296</v>
      </c>
      <c r="F162" s="47"/>
      <c r="G162" s="48"/>
      <c r="H162" s="48"/>
      <c r="I162" s="48"/>
      <c r="J162" s="48"/>
      <c r="K162" s="83" t="s">
        <v>425</v>
      </c>
      <c r="L162" s="84" t="s">
        <v>426</v>
      </c>
      <c r="M162" s="51" t="s">
        <v>127</v>
      </c>
      <c r="N162" s="51">
        <v>2</v>
      </c>
      <c r="O162" s="56" t="e">
        <f t="shared" si="26"/>
        <v>#VALUE!</v>
      </c>
      <c r="P162" s="53">
        <v>1</v>
      </c>
      <c r="Q162" s="54" t="s">
        <v>400</v>
      </c>
      <c r="R162" s="53">
        <v>900</v>
      </c>
      <c r="S162" s="53">
        <f t="shared" si="27"/>
        <v>0</v>
      </c>
      <c r="T162" s="53"/>
      <c r="U162" s="53">
        <v>0</v>
      </c>
      <c r="V162" s="53" t="s">
        <v>129</v>
      </c>
      <c r="W162" s="55">
        <v>0.01</v>
      </c>
      <c r="X162" s="53">
        <v>0</v>
      </c>
      <c r="Y162" s="53" t="s">
        <v>130</v>
      </c>
      <c r="Z162" s="55">
        <v>0.03</v>
      </c>
      <c r="AA162" s="53">
        <v>0</v>
      </c>
      <c r="AB162" s="53" t="s">
        <v>131</v>
      </c>
      <c r="AC162" s="85">
        <v>0.02</v>
      </c>
      <c r="AD162" s="92"/>
      <c r="AE162" s="53" t="s">
        <v>131</v>
      </c>
      <c r="AF162" s="55">
        <v>0.03</v>
      </c>
      <c r="AG162" s="93"/>
      <c r="AH162" s="53" t="s">
        <v>131</v>
      </c>
      <c r="AI162" s="55">
        <v>0.05</v>
      </c>
      <c r="AJ162" s="53"/>
      <c r="AK162" s="53" t="s">
        <v>131</v>
      </c>
      <c r="AL162" s="55">
        <v>8.0000000000000404E-2</v>
      </c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ht="15.75" customHeight="1">
      <c r="A163" s="1" t="s">
        <v>120</v>
      </c>
      <c r="B163" s="1" t="s">
        <v>280</v>
      </c>
      <c r="C163" s="1" t="s">
        <v>281</v>
      </c>
      <c r="D163" s="1" t="s">
        <v>286</v>
      </c>
      <c r="E163" s="1" t="s">
        <v>296</v>
      </c>
      <c r="F163" s="47"/>
      <c r="G163" s="48"/>
      <c r="H163" s="48"/>
      <c r="I163" s="48"/>
      <c r="J163" s="48"/>
      <c r="K163" s="83" t="s">
        <v>427</v>
      </c>
      <c r="L163" s="84" t="s">
        <v>428</v>
      </c>
      <c r="M163" s="51" t="s">
        <v>127</v>
      </c>
      <c r="N163" s="51">
        <v>2</v>
      </c>
      <c r="O163" s="56" t="e">
        <f t="shared" si="26"/>
        <v>#VALUE!</v>
      </c>
      <c r="P163" s="53">
        <v>200</v>
      </c>
      <c r="Q163" s="54" t="s">
        <v>400</v>
      </c>
      <c r="R163" s="53">
        <v>180000</v>
      </c>
      <c r="S163" s="53">
        <f t="shared" si="27"/>
        <v>4000</v>
      </c>
      <c r="T163" s="53"/>
      <c r="U163" s="53">
        <v>0</v>
      </c>
      <c r="V163" s="53" t="s">
        <v>129</v>
      </c>
      <c r="W163" s="55">
        <v>0.01</v>
      </c>
      <c r="X163" s="53">
        <v>0</v>
      </c>
      <c r="Y163" s="53" t="s">
        <v>130</v>
      </c>
      <c r="Z163" s="55">
        <v>0.03</v>
      </c>
      <c r="AA163" s="53">
        <v>4000</v>
      </c>
      <c r="AB163" s="53" t="s">
        <v>131</v>
      </c>
      <c r="AC163" s="85">
        <v>0.02</v>
      </c>
      <c r="AD163" s="92"/>
      <c r="AE163" s="53" t="s">
        <v>131</v>
      </c>
      <c r="AF163" s="55">
        <v>0.03</v>
      </c>
      <c r="AG163" s="93"/>
      <c r="AH163" s="53" t="s">
        <v>131</v>
      </c>
      <c r="AI163" s="55">
        <v>0.05</v>
      </c>
      <c r="AJ163" s="53"/>
      <c r="AK163" s="53" t="s">
        <v>131</v>
      </c>
      <c r="AL163" s="55">
        <v>8.0000000000000404E-2</v>
      </c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ht="15.75" customHeight="1">
      <c r="A164" s="1" t="s">
        <v>120</v>
      </c>
      <c r="B164" s="1" t="s">
        <v>280</v>
      </c>
      <c r="C164" s="1" t="s">
        <v>281</v>
      </c>
      <c r="D164" s="1" t="s">
        <v>286</v>
      </c>
      <c r="E164" s="1" t="s">
        <v>296</v>
      </c>
      <c r="F164" s="47"/>
      <c r="G164" s="48"/>
      <c r="H164" s="48"/>
      <c r="I164" s="48"/>
      <c r="J164" s="48"/>
      <c r="K164" s="83" t="s">
        <v>429</v>
      </c>
      <c r="L164" s="84" t="s">
        <v>430</v>
      </c>
      <c r="M164" s="51" t="s">
        <v>127</v>
      </c>
      <c r="N164" s="51">
        <v>2</v>
      </c>
      <c r="O164" s="56" t="e">
        <f t="shared" si="26"/>
        <v>#VALUE!</v>
      </c>
      <c r="P164" s="53">
        <v>2</v>
      </c>
      <c r="Q164" s="54" t="s">
        <v>400</v>
      </c>
      <c r="R164" s="53">
        <v>1800</v>
      </c>
      <c r="S164" s="53">
        <f t="shared" si="27"/>
        <v>0</v>
      </c>
      <c r="T164" s="53"/>
      <c r="U164" s="53">
        <v>0</v>
      </c>
      <c r="V164" s="53" t="s">
        <v>129</v>
      </c>
      <c r="W164" s="55">
        <v>0.01</v>
      </c>
      <c r="X164" s="53">
        <v>0</v>
      </c>
      <c r="Y164" s="53" t="s">
        <v>130</v>
      </c>
      <c r="Z164" s="55">
        <v>0.03</v>
      </c>
      <c r="AA164" s="53">
        <v>0</v>
      </c>
      <c r="AB164" s="53" t="s">
        <v>131</v>
      </c>
      <c r="AC164" s="85">
        <v>0.02</v>
      </c>
      <c r="AD164" s="92"/>
      <c r="AE164" s="53" t="s">
        <v>131</v>
      </c>
      <c r="AF164" s="55">
        <v>0.03</v>
      </c>
      <c r="AG164" s="93"/>
      <c r="AH164" s="53" t="s">
        <v>131</v>
      </c>
      <c r="AI164" s="55">
        <v>0.05</v>
      </c>
      <c r="AJ164" s="53"/>
      <c r="AK164" s="53" t="s">
        <v>131</v>
      </c>
      <c r="AL164" s="55">
        <v>8.0000000000000404E-2</v>
      </c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ht="15.75" customHeight="1">
      <c r="A165" s="1" t="s">
        <v>120</v>
      </c>
      <c r="B165" s="1" t="s">
        <v>280</v>
      </c>
      <c r="C165" s="1" t="s">
        <v>281</v>
      </c>
      <c r="D165" s="1" t="s">
        <v>286</v>
      </c>
      <c r="E165" s="1" t="s">
        <v>296</v>
      </c>
      <c r="F165" s="47"/>
      <c r="G165" s="48"/>
      <c r="H165" s="48"/>
      <c r="I165" s="48"/>
      <c r="J165" s="48"/>
      <c r="K165" s="83" t="s">
        <v>431</v>
      </c>
      <c r="L165" s="84" t="s">
        <v>432</v>
      </c>
      <c r="M165" s="51" t="s">
        <v>127</v>
      </c>
      <c r="N165" s="51">
        <v>2</v>
      </c>
      <c r="O165" s="56" t="e">
        <f t="shared" si="26"/>
        <v>#VALUE!</v>
      </c>
      <c r="P165" s="53">
        <v>19</v>
      </c>
      <c r="Q165" s="54" t="s">
        <v>400</v>
      </c>
      <c r="R165" s="53">
        <v>17100</v>
      </c>
      <c r="S165" s="53">
        <f t="shared" si="27"/>
        <v>0</v>
      </c>
      <c r="T165" s="53"/>
      <c r="U165" s="53">
        <v>0</v>
      </c>
      <c r="V165" s="53" t="s">
        <v>129</v>
      </c>
      <c r="W165" s="55">
        <v>0.01</v>
      </c>
      <c r="X165" s="53">
        <v>0</v>
      </c>
      <c r="Y165" s="53" t="s">
        <v>130</v>
      </c>
      <c r="Z165" s="55">
        <v>0.03</v>
      </c>
      <c r="AA165" s="53">
        <v>0</v>
      </c>
      <c r="AB165" s="53" t="s">
        <v>131</v>
      </c>
      <c r="AC165" s="85">
        <v>0.02</v>
      </c>
      <c r="AD165" s="92"/>
      <c r="AE165" s="53" t="s">
        <v>131</v>
      </c>
      <c r="AF165" s="55">
        <v>0.03</v>
      </c>
      <c r="AG165" s="93"/>
      <c r="AH165" s="53" t="s">
        <v>131</v>
      </c>
      <c r="AI165" s="55">
        <v>0.05</v>
      </c>
      <c r="AJ165" s="53"/>
      <c r="AK165" s="53" t="s">
        <v>131</v>
      </c>
      <c r="AL165" s="55">
        <v>8.0000000000000404E-2</v>
      </c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ht="15.75" customHeight="1">
      <c r="A166" s="1" t="s">
        <v>120</v>
      </c>
      <c r="B166" s="1" t="s">
        <v>280</v>
      </c>
      <c r="C166" s="1" t="s">
        <v>281</v>
      </c>
      <c r="D166" s="1" t="s">
        <v>286</v>
      </c>
      <c r="E166" s="1" t="s">
        <v>296</v>
      </c>
      <c r="F166" s="47"/>
      <c r="G166" s="48"/>
      <c r="H166" s="48"/>
      <c r="I166" s="48"/>
      <c r="J166" s="48"/>
      <c r="K166" s="83" t="s">
        <v>433</v>
      </c>
      <c r="L166" s="84" t="s">
        <v>434</v>
      </c>
      <c r="M166" s="51" t="s">
        <v>127</v>
      </c>
      <c r="N166" s="51">
        <v>2</v>
      </c>
      <c r="O166" s="56" t="e">
        <f t="shared" si="26"/>
        <v>#VALUE!</v>
      </c>
      <c r="P166" s="53">
        <v>50</v>
      </c>
      <c r="Q166" s="54" t="s">
        <v>400</v>
      </c>
      <c r="R166" s="53">
        <v>45000</v>
      </c>
      <c r="S166" s="53">
        <f t="shared" si="27"/>
        <v>10540</v>
      </c>
      <c r="T166" s="53"/>
      <c r="U166" s="53">
        <v>0</v>
      </c>
      <c r="V166" s="53" t="s">
        <v>129</v>
      </c>
      <c r="W166" s="55">
        <v>0.01</v>
      </c>
      <c r="X166" s="53">
        <v>0</v>
      </c>
      <c r="Y166" s="53" t="s">
        <v>130</v>
      </c>
      <c r="Z166" s="55">
        <v>0.03</v>
      </c>
      <c r="AA166" s="53">
        <v>10540</v>
      </c>
      <c r="AB166" s="53" t="s">
        <v>131</v>
      </c>
      <c r="AC166" s="85">
        <v>0.02</v>
      </c>
      <c r="AD166" s="92"/>
      <c r="AE166" s="53" t="s">
        <v>131</v>
      </c>
      <c r="AF166" s="55">
        <v>0.03</v>
      </c>
      <c r="AG166" s="93"/>
      <c r="AH166" s="53" t="s">
        <v>131</v>
      </c>
      <c r="AI166" s="55">
        <v>0.05</v>
      </c>
      <c r="AJ166" s="53"/>
      <c r="AK166" s="53" t="s">
        <v>131</v>
      </c>
      <c r="AL166" s="55">
        <v>8.0000000000000404E-2</v>
      </c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ht="15.75" customHeight="1">
      <c r="A167" s="1" t="s">
        <v>120</v>
      </c>
      <c r="B167" s="1" t="s">
        <v>280</v>
      </c>
      <c r="C167" s="1" t="s">
        <v>281</v>
      </c>
      <c r="D167" s="1" t="s">
        <v>286</v>
      </c>
      <c r="E167" s="1" t="s">
        <v>296</v>
      </c>
      <c r="F167" s="47"/>
      <c r="G167" s="48"/>
      <c r="H167" s="48"/>
      <c r="I167" s="48"/>
      <c r="J167" s="48"/>
      <c r="K167" s="83" t="s">
        <v>435</v>
      </c>
      <c r="L167" s="84" t="s">
        <v>436</v>
      </c>
      <c r="M167" s="51" t="s">
        <v>127</v>
      </c>
      <c r="N167" s="51">
        <v>2</v>
      </c>
      <c r="O167" s="56" t="e">
        <f t="shared" si="26"/>
        <v>#VALUE!</v>
      </c>
      <c r="P167" s="53">
        <v>9</v>
      </c>
      <c r="Q167" s="54" t="s">
        <v>400</v>
      </c>
      <c r="R167" s="53">
        <v>8100</v>
      </c>
      <c r="S167" s="53">
        <f t="shared" si="27"/>
        <v>3600</v>
      </c>
      <c r="T167" s="53"/>
      <c r="U167" s="53">
        <v>0</v>
      </c>
      <c r="V167" s="53" t="s">
        <v>129</v>
      </c>
      <c r="W167" s="55">
        <v>0.01</v>
      </c>
      <c r="X167" s="53">
        <v>0</v>
      </c>
      <c r="Y167" s="53" t="s">
        <v>130</v>
      </c>
      <c r="Z167" s="55">
        <v>0.03</v>
      </c>
      <c r="AA167" s="53">
        <v>0</v>
      </c>
      <c r="AB167" s="53" t="s">
        <v>131</v>
      </c>
      <c r="AC167" s="85">
        <v>0.02</v>
      </c>
      <c r="AD167" s="92">
        <v>3600</v>
      </c>
      <c r="AE167" s="53" t="s">
        <v>131</v>
      </c>
      <c r="AF167" s="55">
        <v>0.03</v>
      </c>
      <c r="AG167" s="93"/>
      <c r="AH167" s="53" t="s">
        <v>131</v>
      </c>
      <c r="AI167" s="55">
        <v>0.05</v>
      </c>
      <c r="AJ167" s="53"/>
      <c r="AK167" s="53" t="s">
        <v>131</v>
      </c>
      <c r="AL167" s="55">
        <v>8.0000000000000404E-2</v>
      </c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ht="15.75" customHeight="1">
      <c r="A168" s="1" t="s">
        <v>120</v>
      </c>
      <c r="B168" s="1" t="s">
        <v>280</v>
      </c>
      <c r="C168" s="1" t="s">
        <v>281</v>
      </c>
      <c r="D168" s="1" t="s">
        <v>286</v>
      </c>
      <c r="E168" s="1" t="s">
        <v>296</v>
      </c>
      <c r="F168" s="47"/>
      <c r="G168" s="48"/>
      <c r="H168" s="48"/>
      <c r="I168" s="48"/>
      <c r="J168" s="48"/>
      <c r="K168" s="83" t="s">
        <v>437</v>
      </c>
      <c r="L168" s="84" t="s">
        <v>438</v>
      </c>
      <c r="M168" s="51" t="s">
        <v>127</v>
      </c>
      <c r="N168" s="51">
        <v>2</v>
      </c>
      <c r="O168" s="56" t="e">
        <f t="shared" si="26"/>
        <v>#VALUE!</v>
      </c>
      <c r="P168" s="53">
        <v>30</v>
      </c>
      <c r="Q168" s="54" t="s">
        <v>400</v>
      </c>
      <c r="R168" s="53">
        <v>27000</v>
      </c>
      <c r="S168" s="53">
        <f t="shared" si="27"/>
        <v>12000</v>
      </c>
      <c r="T168" s="53"/>
      <c r="U168" s="53">
        <v>0</v>
      </c>
      <c r="V168" s="53" t="s">
        <v>129</v>
      </c>
      <c r="W168" s="55">
        <v>0.01</v>
      </c>
      <c r="X168" s="53">
        <v>0</v>
      </c>
      <c r="Y168" s="53" t="s">
        <v>130</v>
      </c>
      <c r="Z168" s="55">
        <v>0.03</v>
      </c>
      <c r="AA168" s="53">
        <v>9100</v>
      </c>
      <c r="AB168" s="53" t="s">
        <v>131</v>
      </c>
      <c r="AC168" s="85">
        <v>0.02</v>
      </c>
      <c r="AD168" s="92">
        <v>2900</v>
      </c>
      <c r="AE168" s="53" t="s">
        <v>131</v>
      </c>
      <c r="AF168" s="55">
        <v>0.03</v>
      </c>
      <c r="AG168" s="93"/>
      <c r="AH168" s="53" t="s">
        <v>131</v>
      </c>
      <c r="AI168" s="55">
        <v>0.05</v>
      </c>
      <c r="AJ168" s="53"/>
      <c r="AK168" s="53" t="s">
        <v>131</v>
      </c>
      <c r="AL168" s="55">
        <v>8.0000000000000404E-2</v>
      </c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ht="15.75" customHeight="1">
      <c r="A169" s="1" t="s">
        <v>120</v>
      </c>
      <c r="B169" s="1" t="s">
        <v>280</v>
      </c>
      <c r="C169" s="1" t="s">
        <v>281</v>
      </c>
      <c r="D169" s="1" t="s">
        <v>286</v>
      </c>
      <c r="E169" s="1" t="s">
        <v>296</v>
      </c>
      <c r="F169" s="47"/>
      <c r="G169" s="48"/>
      <c r="H169" s="48"/>
      <c r="I169" s="48"/>
      <c r="J169" s="48"/>
      <c r="K169" s="83" t="s">
        <v>439</v>
      </c>
      <c r="L169" s="84" t="s">
        <v>440</v>
      </c>
      <c r="M169" s="51" t="s">
        <v>127</v>
      </c>
      <c r="N169" s="51">
        <v>2</v>
      </c>
      <c r="O169" s="56" t="e">
        <f t="shared" si="26"/>
        <v>#VALUE!</v>
      </c>
      <c r="P169" s="53">
        <v>136</v>
      </c>
      <c r="Q169" s="54" t="s">
        <v>400</v>
      </c>
      <c r="R169" s="53">
        <v>122400</v>
      </c>
      <c r="S169" s="53">
        <f t="shared" si="27"/>
        <v>0</v>
      </c>
      <c r="T169" s="53"/>
      <c r="U169" s="53">
        <v>0</v>
      </c>
      <c r="V169" s="53" t="s">
        <v>129</v>
      </c>
      <c r="W169" s="55">
        <v>0.01</v>
      </c>
      <c r="X169" s="53">
        <v>0</v>
      </c>
      <c r="Y169" s="53" t="s">
        <v>130</v>
      </c>
      <c r="Z169" s="55">
        <v>0.03</v>
      </c>
      <c r="AA169" s="53">
        <v>0</v>
      </c>
      <c r="AB169" s="53" t="s">
        <v>131</v>
      </c>
      <c r="AC169" s="85">
        <v>0.02</v>
      </c>
      <c r="AD169" s="92"/>
      <c r="AE169" s="53" t="s">
        <v>131</v>
      </c>
      <c r="AF169" s="55">
        <v>0.03</v>
      </c>
      <c r="AG169" s="93"/>
      <c r="AH169" s="53" t="s">
        <v>131</v>
      </c>
      <c r="AI169" s="55">
        <v>0.05</v>
      </c>
      <c r="AJ169" s="53"/>
      <c r="AK169" s="53" t="s">
        <v>131</v>
      </c>
      <c r="AL169" s="55">
        <v>8.0000000000000404E-2</v>
      </c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ht="15.75" customHeight="1">
      <c r="A170" s="1" t="s">
        <v>120</v>
      </c>
      <c r="B170" s="1" t="s">
        <v>280</v>
      </c>
      <c r="C170" s="1" t="s">
        <v>281</v>
      </c>
      <c r="D170" s="1" t="s">
        <v>286</v>
      </c>
      <c r="E170" s="1" t="s">
        <v>296</v>
      </c>
      <c r="F170" s="47"/>
      <c r="G170" s="48"/>
      <c r="H170" s="48"/>
      <c r="I170" s="48"/>
      <c r="J170" s="48"/>
      <c r="K170" s="83" t="s">
        <v>441</v>
      </c>
      <c r="L170" s="84" t="s">
        <v>442</v>
      </c>
      <c r="M170" s="51" t="s">
        <v>127</v>
      </c>
      <c r="N170" s="51">
        <v>2</v>
      </c>
      <c r="O170" s="56" t="e">
        <f t="shared" si="26"/>
        <v>#VALUE!</v>
      </c>
      <c r="P170" s="53">
        <v>9</v>
      </c>
      <c r="Q170" s="54" t="s">
        <v>400</v>
      </c>
      <c r="R170" s="53">
        <v>8100</v>
      </c>
      <c r="S170" s="53">
        <f t="shared" si="27"/>
        <v>0</v>
      </c>
      <c r="T170" s="53"/>
      <c r="U170" s="53">
        <v>0</v>
      </c>
      <c r="V170" s="53" t="s">
        <v>129</v>
      </c>
      <c r="W170" s="55">
        <v>0.01</v>
      </c>
      <c r="X170" s="53">
        <v>0</v>
      </c>
      <c r="Y170" s="53" t="s">
        <v>130</v>
      </c>
      <c r="Z170" s="55">
        <v>0.03</v>
      </c>
      <c r="AA170" s="53">
        <v>0</v>
      </c>
      <c r="AB170" s="53" t="s">
        <v>131</v>
      </c>
      <c r="AC170" s="85">
        <v>0.02</v>
      </c>
      <c r="AD170" s="92"/>
      <c r="AE170" s="53" t="s">
        <v>131</v>
      </c>
      <c r="AF170" s="55">
        <v>0.03</v>
      </c>
      <c r="AG170" s="93"/>
      <c r="AH170" s="53" t="s">
        <v>131</v>
      </c>
      <c r="AI170" s="55">
        <v>0.05</v>
      </c>
      <c r="AJ170" s="53"/>
      <c r="AK170" s="53" t="s">
        <v>131</v>
      </c>
      <c r="AL170" s="55">
        <v>8.0000000000000404E-2</v>
      </c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ht="15.75" customHeight="1">
      <c r="A171" s="1" t="s">
        <v>120</v>
      </c>
      <c r="B171" s="1" t="s">
        <v>280</v>
      </c>
      <c r="C171" s="1" t="s">
        <v>281</v>
      </c>
      <c r="D171" s="1" t="s">
        <v>286</v>
      </c>
      <c r="E171" s="1" t="s">
        <v>296</v>
      </c>
      <c r="F171" s="47"/>
      <c r="G171" s="48"/>
      <c r="H171" s="48"/>
      <c r="I171" s="48"/>
      <c r="J171" s="48"/>
      <c r="K171" s="83" t="s">
        <v>443</v>
      </c>
      <c r="L171" s="84" t="s">
        <v>444</v>
      </c>
      <c r="M171" s="51" t="s">
        <v>127</v>
      </c>
      <c r="N171" s="51">
        <v>2</v>
      </c>
      <c r="O171" s="56" t="e">
        <f t="shared" si="26"/>
        <v>#VALUE!</v>
      </c>
      <c r="P171" s="53">
        <v>50</v>
      </c>
      <c r="Q171" s="54" t="s">
        <v>400</v>
      </c>
      <c r="R171" s="53">
        <v>45000</v>
      </c>
      <c r="S171" s="53">
        <f t="shared" si="27"/>
        <v>0</v>
      </c>
      <c r="T171" s="53"/>
      <c r="U171" s="53">
        <v>0</v>
      </c>
      <c r="V171" s="53" t="s">
        <v>129</v>
      </c>
      <c r="W171" s="55">
        <v>0.01</v>
      </c>
      <c r="X171" s="53">
        <v>0</v>
      </c>
      <c r="Y171" s="53" t="s">
        <v>130</v>
      </c>
      <c r="Z171" s="55">
        <v>0.03</v>
      </c>
      <c r="AA171" s="53">
        <v>0</v>
      </c>
      <c r="AB171" s="53" t="s">
        <v>131</v>
      </c>
      <c r="AC171" s="85">
        <v>0.02</v>
      </c>
      <c r="AD171" s="92"/>
      <c r="AE171" s="53" t="s">
        <v>131</v>
      </c>
      <c r="AF171" s="55">
        <v>0.03</v>
      </c>
      <c r="AG171" s="93"/>
      <c r="AH171" s="53" t="s">
        <v>131</v>
      </c>
      <c r="AI171" s="55">
        <v>0.05</v>
      </c>
      <c r="AJ171" s="53"/>
      <c r="AK171" s="53" t="s">
        <v>131</v>
      </c>
      <c r="AL171" s="55">
        <v>8.0000000000000404E-2</v>
      </c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ht="15.75" customHeight="1">
      <c r="A172" s="1" t="s">
        <v>120</v>
      </c>
      <c r="B172" s="1" t="s">
        <v>280</v>
      </c>
      <c r="C172" s="1" t="s">
        <v>281</v>
      </c>
      <c r="D172" s="1" t="s">
        <v>286</v>
      </c>
      <c r="E172" s="1" t="s">
        <v>296</v>
      </c>
      <c r="F172" s="47"/>
      <c r="G172" s="48"/>
      <c r="H172" s="48"/>
      <c r="I172" s="48"/>
      <c r="J172" s="48"/>
      <c r="K172" s="83" t="s">
        <v>445</v>
      </c>
      <c r="L172" s="84" t="s">
        <v>446</v>
      </c>
      <c r="M172" s="51" t="s">
        <v>127</v>
      </c>
      <c r="N172" s="51">
        <v>2</v>
      </c>
      <c r="O172" s="56" t="e">
        <f t="shared" si="26"/>
        <v>#VALUE!</v>
      </c>
      <c r="P172" s="53">
        <v>15</v>
      </c>
      <c r="Q172" s="54" t="s">
        <v>400</v>
      </c>
      <c r="R172" s="53">
        <v>13500</v>
      </c>
      <c r="S172" s="53">
        <f t="shared" si="27"/>
        <v>6000</v>
      </c>
      <c r="T172" s="53"/>
      <c r="U172" s="53">
        <v>0</v>
      </c>
      <c r="V172" s="53" t="s">
        <v>129</v>
      </c>
      <c r="W172" s="55">
        <v>0.01</v>
      </c>
      <c r="X172" s="53">
        <v>0</v>
      </c>
      <c r="Y172" s="53" t="s">
        <v>130</v>
      </c>
      <c r="Z172" s="55">
        <v>0.03</v>
      </c>
      <c r="AA172" s="53">
        <v>0</v>
      </c>
      <c r="AB172" s="53" t="s">
        <v>131</v>
      </c>
      <c r="AC172" s="85">
        <v>0.02</v>
      </c>
      <c r="AD172" s="92">
        <v>3036</v>
      </c>
      <c r="AE172" s="53" t="s">
        <v>131</v>
      </c>
      <c r="AF172" s="55">
        <v>0.03</v>
      </c>
      <c r="AG172" s="93">
        <v>2964</v>
      </c>
      <c r="AH172" s="53" t="s">
        <v>131</v>
      </c>
      <c r="AI172" s="55">
        <v>0.05</v>
      </c>
      <c r="AJ172" s="53"/>
      <c r="AK172" s="53" t="s">
        <v>131</v>
      </c>
      <c r="AL172" s="55">
        <v>8.0000000000000501E-2</v>
      </c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ht="15.75" customHeight="1">
      <c r="A173" s="1" t="s">
        <v>120</v>
      </c>
      <c r="B173" s="1" t="s">
        <v>280</v>
      </c>
      <c r="C173" s="1" t="s">
        <v>281</v>
      </c>
      <c r="D173" s="1" t="s">
        <v>286</v>
      </c>
      <c r="E173" s="1" t="s">
        <v>296</v>
      </c>
      <c r="F173" s="47"/>
      <c r="G173" s="48"/>
      <c r="H173" s="48"/>
      <c r="I173" s="48"/>
      <c r="J173" s="48"/>
      <c r="K173" s="83" t="s">
        <v>447</v>
      </c>
      <c r="L173" s="84" t="s">
        <v>448</v>
      </c>
      <c r="M173" s="51" t="s">
        <v>127</v>
      </c>
      <c r="N173" s="51">
        <v>2</v>
      </c>
      <c r="O173" s="56" t="e">
        <f t="shared" si="26"/>
        <v>#VALUE!</v>
      </c>
      <c r="P173" s="53">
        <v>39</v>
      </c>
      <c r="Q173" s="54" t="s">
        <v>400</v>
      </c>
      <c r="R173" s="53">
        <v>35100</v>
      </c>
      <c r="S173" s="53">
        <f t="shared" si="27"/>
        <v>0</v>
      </c>
      <c r="T173" s="53"/>
      <c r="U173" s="53">
        <v>0</v>
      </c>
      <c r="V173" s="53" t="s">
        <v>129</v>
      </c>
      <c r="W173" s="55">
        <v>0.01</v>
      </c>
      <c r="X173" s="53">
        <v>0</v>
      </c>
      <c r="Y173" s="53" t="s">
        <v>130</v>
      </c>
      <c r="Z173" s="55">
        <v>0.03</v>
      </c>
      <c r="AA173" s="53">
        <v>0</v>
      </c>
      <c r="AB173" s="53" t="s">
        <v>131</v>
      </c>
      <c r="AC173" s="85">
        <v>0.02</v>
      </c>
      <c r="AD173" s="92"/>
      <c r="AE173" s="53" t="s">
        <v>131</v>
      </c>
      <c r="AF173" s="55">
        <v>0.03</v>
      </c>
      <c r="AG173" s="93"/>
      <c r="AH173" s="53" t="s">
        <v>131</v>
      </c>
      <c r="AI173" s="55">
        <v>0.05</v>
      </c>
      <c r="AJ173" s="53"/>
      <c r="AK173" s="53" t="s">
        <v>131</v>
      </c>
      <c r="AL173" s="55">
        <v>8.0000000000000501E-2</v>
      </c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ht="15.75" customHeight="1">
      <c r="A174" s="1" t="s">
        <v>120</v>
      </c>
      <c r="B174" s="1" t="s">
        <v>280</v>
      </c>
      <c r="C174" s="1" t="s">
        <v>281</v>
      </c>
      <c r="D174" s="1" t="s">
        <v>286</v>
      </c>
      <c r="E174" s="1" t="s">
        <v>296</v>
      </c>
      <c r="F174" s="47"/>
      <c r="G174" s="48"/>
      <c r="H174" s="48"/>
      <c r="I174" s="48"/>
      <c r="J174" s="48"/>
      <c r="K174" s="83" t="s">
        <v>449</v>
      </c>
      <c r="L174" s="84" t="s">
        <v>450</v>
      </c>
      <c r="M174" s="51" t="s">
        <v>127</v>
      </c>
      <c r="N174" s="51">
        <v>2</v>
      </c>
      <c r="O174" s="56" t="e">
        <f t="shared" si="26"/>
        <v>#VALUE!</v>
      </c>
      <c r="P174" s="53">
        <v>10</v>
      </c>
      <c r="Q174" s="54" t="s">
        <v>400</v>
      </c>
      <c r="R174" s="53">
        <v>9000</v>
      </c>
      <c r="S174" s="53">
        <f t="shared" si="27"/>
        <v>0</v>
      </c>
      <c r="T174" s="53"/>
      <c r="U174" s="53">
        <v>0</v>
      </c>
      <c r="V174" s="53" t="s">
        <v>129</v>
      </c>
      <c r="W174" s="55">
        <v>0.01</v>
      </c>
      <c r="X174" s="53">
        <v>0</v>
      </c>
      <c r="Y174" s="53" t="s">
        <v>130</v>
      </c>
      <c r="Z174" s="55">
        <v>0.03</v>
      </c>
      <c r="AA174" s="53">
        <v>0</v>
      </c>
      <c r="AB174" s="53" t="s">
        <v>131</v>
      </c>
      <c r="AC174" s="85">
        <v>0.02</v>
      </c>
      <c r="AD174" s="92"/>
      <c r="AE174" s="53" t="s">
        <v>131</v>
      </c>
      <c r="AF174" s="55">
        <v>0.03</v>
      </c>
      <c r="AG174" s="93"/>
      <c r="AH174" s="53" t="s">
        <v>131</v>
      </c>
      <c r="AI174" s="55">
        <v>0.05</v>
      </c>
      <c r="AJ174" s="53"/>
      <c r="AK174" s="53" t="s">
        <v>131</v>
      </c>
      <c r="AL174" s="55">
        <v>8.0000000000000501E-2</v>
      </c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ht="15.75" customHeight="1">
      <c r="A175" s="1" t="s">
        <v>120</v>
      </c>
      <c r="B175" s="1" t="s">
        <v>280</v>
      </c>
      <c r="C175" s="1" t="s">
        <v>281</v>
      </c>
      <c r="D175" s="1" t="s">
        <v>286</v>
      </c>
      <c r="E175" s="1" t="s">
        <v>296</v>
      </c>
      <c r="F175" s="47"/>
      <c r="G175" s="48"/>
      <c r="H175" s="48"/>
      <c r="I175" s="48"/>
      <c r="J175" s="48"/>
      <c r="K175" s="83" t="s">
        <v>451</v>
      </c>
      <c r="L175" s="84" t="s">
        <v>452</v>
      </c>
      <c r="M175" s="51" t="s">
        <v>127</v>
      </c>
      <c r="N175" s="51">
        <v>2</v>
      </c>
      <c r="O175" s="56" t="e">
        <f t="shared" si="26"/>
        <v>#VALUE!</v>
      </c>
      <c r="P175" s="53">
        <v>4</v>
      </c>
      <c r="Q175" s="54" t="s">
        <v>400</v>
      </c>
      <c r="R175" s="53">
        <v>3600</v>
      </c>
      <c r="S175" s="53">
        <f t="shared" si="27"/>
        <v>0</v>
      </c>
      <c r="T175" s="53"/>
      <c r="U175" s="53">
        <v>0</v>
      </c>
      <c r="V175" s="53" t="s">
        <v>129</v>
      </c>
      <c r="W175" s="55">
        <v>0.01</v>
      </c>
      <c r="X175" s="53">
        <v>0</v>
      </c>
      <c r="Y175" s="53" t="s">
        <v>130</v>
      </c>
      <c r="Z175" s="55">
        <v>0.03</v>
      </c>
      <c r="AA175" s="53">
        <v>0</v>
      </c>
      <c r="AB175" s="53" t="s">
        <v>131</v>
      </c>
      <c r="AC175" s="85">
        <v>0.02</v>
      </c>
      <c r="AD175" s="92"/>
      <c r="AE175" s="53" t="s">
        <v>131</v>
      </c>
      <c r="AF175" s="55">
        <v>0.03</v>
      </c>
      <c r="AG175" s="93"/>
      <c r="AH175" s="53" t="s">
        <v>131</v>
      </c>
      <c r="AI175" s="55">
        <v>0.05</v>
      </c>
      <c r="AJ175" s="53"/>
      <c r="AK175" s="53" t="s">
        <v>131</v>
      </c>
      <c r="AL175" s="55">
        <v>8.0000000000000501E-2</v>
      </c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ht="15.75" customHeight="1">
      <c r="A176" s="1" t="s">
        <v>120</v>
      </c>
      <c r="B176" s="1" t="s">
        <v>280</v>
      </c>
      <c r="C176" s="1" t="s">
        <v>281</v>
      </c>
      <c r="D176" s="1" t="s">
        <v>286</v>
      </c>
      <c r="E176" s="1" t="s">
        <v>296</v>
      </c>
      <c r="F176" s="47"/>
      <c r="G176" s="48"/>
      <c r="H176" s="48"/>
      <c r="I176" s="48"/>
      <c r="J176" s="48"/>
      <c r="K176" s="83" t="s">
        <v>453</v>
      </c>
      <c r="L176" s="84" t="s">
        <v>454</v>
      </c>
      <c r="M176" s="51" t="s">
        <v>127</v>
      </c>
      <c r="N176" s="51">
        <v>2</v>
      </c>
      <c r="O176" s="56" t="e">
        <f t="shared" si="26"/>
        <v>#VALUE!</v>
      </c>
      <c r="P176" s="53">
        <v>80</v>
      </c>
      <c r="Q176" s="54" t="s">
        <v>400</v>
      </c>
      <c r="R176" s="53">
        <v>72000</v>
      </c>
      <c r="S176" s="53">
        <f t="shared" si="27"/>
        <v>16645</v>
      </c>
      <c r="T176" s="53"/>
      <c r="U176" s="53">
        <v>0</v>
      </c>
      <c r="V176" s="53" t="s">
        <v>129</v>
      </c>
      <c r="W176" s="55">
        <v>0.01</v>
      </c>
      <c r="X176" s="95">
        <v>16645</v>
      </c>
      <c r="Y176" s="53" t="s">
        <v>130</v>
      </c>
      <c r="Z176" s="55">
        <v>0.03</v>
      </c>
      <c r="AA176" s="53">
        <v>0</v>
      </c>
      <c r="AB176" s="53" t="s">
        <v>131</v>
      </c>
      <c r="AC176" s="85">
        <v>0.02</v>
      </c>
      <c r="AD176" s="92"/>
      <c r="AE176" s="53" t="s">
        <v>131</v>
      </c>
      <c r="AF176" s="55">
        <v>0.03</v>
      </c>
      <c r="AG176" s="93"/>
      <c r="AH176" s="53" t="s">
        <v>131</v>
      </c>
      <c r="AI176" s="55">
        <v>0.05</v>
      </c>
      <c r="AJ176" s="53"/>
      <c r="AK176" s="53" t="s">
        <v>131</v>
      </c>
      <c r="AL176" s="55">
        <v>8.0000000000000501E-2</v>
      </c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ht="15.75" customHeight="1">
      <c r="A177" s="1" t="s">
        <v>120</v>
      </c>
      <c r="B177" s="1" t="s">
        <v>280</v>
      </c>
      <c r="C177" s="1" t="s">
        <v>281</v>
      </c>
      <c r="D177" s="1" t="s">
        <v>286</v>
      </c>
      <c r="E177" s="1" t="s">
        <v>296</v>
      </c>
      <c r="F177" s="47"/>
      <c r="G177" s="48"/>
      <c r="H177" s="48"/>
      <c r="I177" s="48"/>
      <c r="J177" s="48"/>
      <c r="K177" s="83" t="s">
        <v>455</v>
      </c>
      <c r="L177" s="84" t="s">
        <v>456</v>
      </c>
      <c r="M177" s="51" t="s">
        <v>127</v>
      </c>
      <c r="N177" s="51">
        <v>2</v>
      </c>
      <c r="O177" s="56" t="e">
        <f t="shared" si="26"/>
        <v>#VALUE!</v>
      </c>
      <c r="P177" s="53">
        <v>50</v>
      </c>
      <c r="Q177" s="54" t="s">
        <v>400</v>
      </c>
      <c r="R177" s="53">
        <v>45000</v>
      </c>
      <c r="S177" s="53">
        <f t="shared" si="27"/>
        <v>0</v>
      </c>
      <c r="T177" s="53"/>
      <c r="U177" s="53">
        <v>0</v>
      </c>
      <c r="V177" s="53" t="s">
        <v>129</v>
      </c>
      <c r="W177" s="55">
        <v>0.01</v>
      </c>
      <c r="X177" s="53">
        <v>0</v>
      </c>
      <c r="Y177" s="53" t="s">
        <v>130</v>
      </c>
      <c r="Z177" s="55">
        <v>0.03</v>
      </c>
      <c r="AA177" s="53">
        <v>0</v>
      </c>
      <c r="AB177" s="53" t="s">
        <v>131</v>
      </c>
      <c r="AC177" s="85">
        <v>0.02</v>
      </c>
      <c r="AD177" s="92"/>
      <c r="AE177" s="53" t="s">
        <v>131</v>
      </c>
      <c r="AF177" s="55">
        <v>0.03</v>
      </c>
      <c r="AG177" s="93"/>
      <c r="AH177" s="53" t="s">
        <v>131</v>
      </c>
      <c r="AI177" s="55">
        <v>0.05</v>
      </c>
      <c r="AJ177" s="53"/>
      <c r="AK177" s="53" t="s">
        <v>131</v>
      </c>
      <c r="AL177" s="55">
        <v>8.0000000000000501E-2</v>
      </c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ht="15.75" customHeight="1">
      <c r="A178" s="1" t="s">
        <v>120</v>
      </c>
      <c r="B178" s="1" t="s">
        <v>280</v>
      </c>
      <c r="C178" s="1" t="s">
        <v>281</v>
      </c>
      <c r="D178" s="1" t="s">
        <v>286</v>
      </c>
      <c r="E178" s="1" t="s">
        <v>296</v>
      </c>
      <c r="F178" s="47"/>
      <c r="G178" s="48"/>
      <c r="H178" s="48"/>
      <c r="I178" s="48"/>
      <c r="J178" s="48"/>
      <c r="K178" s="83" t="s">
        <v>457</v>
      </c>
      <c r="L178" s="84" t="s">
        <v>458</v>
      </c>
      <c r="M178" s="51" t="s">
        <v>127</v>
      </c>
      <c r="N178" s="51">
        <v>2</v>
      </c>
      <c r="O178" s="56" t="e">
        <f t="shared" si="26"/>
        <v>#VALUE!</v>
      </c>
      <c r="P178" s="53">
        <v>25</v>
      </c>
      <c r="Q178" s="54" t="s">
        <v>400</v>
      </c>
      <c r="R178" s="53">
        <v>22500</v>
      </c>
      <c r="S178" s="53">
        <f t="shared" si="27"/>
        <v>0</v>
      </c>
      <c r="T178" s="53"/>
      <c r="U178" s="53">
        <v>0</v>
      </c>
      <c r="V178" s="53" t="s">
        <v>129</v>
      </c>
      <c r="W178" s="55">
        <v>0.01</v>
      </c>
      <c r="X178" s="53">
        <v>0</v>
      </c>
      <c r="Y178" s="53" t="s">
        <v>130</v>
      </c>
      <c r="Z178" s="55">
        <v>0.03</v>
      </c>
      <c r="AA178" s="53">
        <v>0</v>
      </c>
      <c r="AB178" s="53" t="s">
        <v>131</v>
      </c>
      <c r="AC178" s="85">
        <v>0.02</v>
      </c>
      <c r="AD178" s="92"/>
      <c r="AE178" s="53" t="s">
        <v>131</v>
      </c>
      <c r="AF178" s="55">
        <v>0.03</v>
      </c>
      <c r="AG178" s="93"/>
      <c r="AH178" s="53" t="s">
        <v>131</v>
      </c>
      <c r="AI178" s="55">
        <v>0.05</v>
      </c>
      <c r="AJ178" s="53"/>
      <c r="AK178" s="53" t="s">
        <v>131</v>
      </c>
      <c r="AL178" s="55">
        <v>8.0000000000000501E-2</v>
      </c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ht="15.75" customHeight="1">
      <c r="A179" s="1" t="s">
        <v>120</v>
      </c>
      <c r="B179" s="1" t="s">
        <v>280</v>
      </c>
      <c r="C179" s="1" t="s">
        <v>281</v>
      </c>
      <c r="D179" s="1" t="s">
        <v>286</v>
      </c>
      <c r="E179" s="1" t="s">
        <v>296</v>
      </c>
      <c r="F179" s="47"/>
      <c r="G179" s="48"/>
      <c r="H179" s="48"/>
      <c r="I179" s="48"/>
      <c r="J179" s="48"/>
      <c r="K179" s="83" t="s">
        <v>459</v>
      </c>
      <c r="L179" s="84" t="s">
        <v>460</v>
      </c>
      <c r="M179" s="51" t="s">
        <v>127</v>
      </c>
      <c r="N179" s="51">
        <v>2</v>
      </c>
      <c r="O179" s="56" t="e">
        <f t="shared" si="26"/>
        <v>#VALUE!</v>
      </c>
      <c r="P179" s="53">
        <v>2</v>
      </c>
      <c r="Q179" s="54" t="s">
        <v>400</v>
      </c>
      <c r="R179" s="53">
        <v>1800</v>
      </c>
      <c r="S179" s="53">
        <f t="shared" si="27"/>
        <v>0</v>
      </c>
      <c r="T179" s="53"/>
      <c r="U179" s="53">
        <v>0</v>
      </c>
      <c r="V179" s="53" t="s">
        <v>129</v>
      </c>
      <c r="W179" s="55">
        <v>0.01</v>
      </c>
      <c r="X179" s="53">
        <v>0</v>
      </c>
      <c r="Y179" s="53" t="s">
        <v>130</v>
      </c>
      <c r="Z179" s="55">
        <v>0.03</v>
      </c>
      <c r="AA179" s="53">
        <v>0</v>
      </c>
      <c r="AB179" s="53" t="s">
        <v>131</v>
      </c>
      <c r="AC179" s="85">
        <v>0.02</v>
      </c>
      <c r="AD179" s="92"/>
      <c r="AE179" s="53" t="s">
        <v>131</v>
      </c>
      <c r="AF179" s="55">
        <v>0.03</v>
      </c>
      <c r="AG179" s="93"/>
      <c r="AH179" s="53" t="s">
        <v>131</v>
      </c>
      <c r="AI179" s="55">
        <v>0.05</v>
      </c>
      <c r="AJ179" s="53"/>
      <c r="AK179" s="53" t="s">
        <v>131</v>
      </c>
      <c r="AL179" s="55">
        <v>8.0000000000000501E-2</v>
      </c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ht="15.75" customHeight="1">
      <c r="A180" s="1" t="s">
        <v>120</v>
      </c>
      <c r="B180" s="1" t="s">
        <v>280</v>
      </c>
      <c r="C180" s="1" t="s">
        <v>281</v>
      </c>
      <c r="D180" s="1" t="s">
        <v>286</v>
      </c>
      <c r="E180" s="1" t="s">
        <v>296</v>
      </c>
      <c r="F180" s="47"/>
      <c r="G180" s="48"/>
      <c r="H180" s="48"/>
      <c r="I180" s="48"/>
      <c r="J180" s="48"/>
      <c r="K180" s="83" t="s">
        <v>461</v>
      </c>
      <c r="L180" s="84" t="s">
        <v>462</v>
      </c>
      <c r="M180" s="51" t="s">
        <v>127</v>
      </c>
      <c r="N180" s="51">
        <v>2</v>
      </c>
      <c r="O180" s="56" t="e">
        <f t="shared" si="26"/>
        <v>#VALUE!</v>
      </c>
      <c r="P180" s="53">
        <v>30</v>
      </c>
      <c r="Q180" s="54" t="s">
        <v>400</v>
      </c>
      <c r="R180" s="53">
        <v>27000</v>
      </c>
      <c r="S180" s="53">
        <f t="shared" si="27"/>
        <v>11600</v>
      </c>
      <c r="T180" s="53"/>
      <c r="U180" s="53">
        <v>0</v>
      </c>
      <c r="V180" s="53" t="s">
        <v>129</v>
      </c>
      <c r="W180" s="55">
        <v>0.01</v>
      </c>
      <c r="X180" s="95">
        <v>8298</v>
      </c>
      <c r="Y180" s="53" t="s">
        <v>130</v>
      </c>
      <c r="Z180" s="55">
        <v>0.03</v>
      </c>
      <c r="AA180" s="53">
        <v>0</v>
      </c>
      <c r="AB180" s="53" t="s">
        <v>131</v>
      </c>
      <c r="AC180" s="85">
        <v>0.02</v>
      </c>
      <c r="AD180" s="92"/>
      <c r="AE180" s="53" t="s">
        <v>131</v>
      </c>
      <c r="AF180" s="55">
        <v>0.03</v>
      </c>
      <c r="AG180" s="93">
        <v>3302</v>
      </c>
      <c r="AH180" s="53" t="s">
        <v>131</v>
      </c>
      <c r="AI180" s="55">
        <v>0.05</v>
      </c>
      <c r="AJ180" s="53"/>
      <c r="AK180" s="53" t="s">
        <v>131</v>
      </c>
      <c r="AL180" s="55">
        <v>8.0000000000000501E-2</v>
      </c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ht="15.75" customHeight="1">
      <c r="A181" s="1" t="s">
        <v>120</v>
      </c>
      <c r="B181" s="1" t="s">
        <v>280</v>
      </c>
      <c r="C181" s="1" t="s">
        <v>281</v>
      </c>
      <c r="D181" s="1" t="s">
        <v>286</v>
      </c>
      <c r="E181" s="1" t="s">
        <v>296</v>
      </c>
      <c r="F181" s="47"/>
      <c r="G181" s="48"/>
      <c r="H181" s="48"/>
      <c r="I181" s="48"/>
      <c r="J181" s="48"/>
      <c r="K181" s="83" t="s">
        <v>463</v>
      </c>
      <c r="L181" s="84" t="s">
        <v>464</v>
      </c>
      <c r="M181" s="51" t="s">
        <v>127</v>
      </c>
      <c r="N181" s="51">
        <v>2</v>
      </c>
      <c r="O181" s="56" t="e">
        <f t="shared" si="26"/>
        <v>#VALUE!</v>
      </c>
      <c r="P181" s="53">
        <v>1</v>
      </c>
      <c r="Q181" s="54" t="s">
        <v>400</v>
      </c>
      <c r="R181" s="53">
        <v>900</v>
      </c>
      <c r="S181" s="53">
        <f t="shared" si="27"/>
        <v>0</v>
      </c>
      <c r="T181" s="53"/>
      <c r="U181" s="53">
        <v>0</v>
      </c>
      <c r="V181" s="53" t="s">
        <v>129</v>
      </c>
      <c r="W181" s="55">
        <v>0.01</v>
      </c>
      <c r="X181" s="53">
        <v>0</v>
      </c>
      <c r="Y181" s="53" t="s">
        <v>130</v>
      </c>
      <c r="Z181" s="55">
        <v>0.03</v>
      </c>
      <c r="AA181" s="53">
        <v>0</v>
      </c>
      <c r="AB181" s="53" t="s">
        <v>131</v>
      </c>
      <c r="AC181" s="85">
        <v>0.02</v>
      </c>
      <c r="AD181" s="92"/>
      <c r="AE181" s="53" t="s">
        <v>131</v>
      </c>
      <c r="AF181" s="55">
        <v>0.03</v>
      </c>
      <c r="AG181" s="93"/>
      <c r="AH181" s="53" t="s">
        <v>131</v>
      </c>
      <c r="AI181" s="55">
        <v>0.05</v>
      </c>
      <c r="AJ181" s="53"/>
      <c r="AK181" s="53" t="s">
        <v>131</v>
      </c>
      <c r="AL181" s="55">
        <v>8.0000000000000501E-2</v>
      </c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ht="15.75" customHeight="1">
      <c r="A182" s="1" t="s">
        <v>120</v>
      </c>
      <c r="B182" s="1" t="s">
        <v>280</v>
      </c>
      <c r="C182" s="1" t="s">
        <v>281</v>
      </c>
      <c r="D182" s="1" t="s">
        <v>286</v>
      </c>
      <c r="E182" s="1" t="s">
        <v>296</v>
      </c>
      <c r="F182" s="47"/>
      <c r="G182" s="48"/>
      <c r="H182" s="48"/>
      <c r="I182" s="48"/>
      <c r="J182" s="48"/>
      <c r="K182" s="83" t="s">
        <v>465</v>
      </c>
      <c r="L182" s="84" t="s">
        <v>466</v>
      </c>
      <c r="M182" s="51" t="s">
        <v>127</v>
      </c>
      <c r="N182" s="51">
        <v>2</v>
      </c>
      <c r="O182" s="56" t="e">
        <f t="shared" si="26"/>
        <v>#VALUE!</v>
      </c>
      <c r="P182" s="53">
        <v>1</v>
      </c>
      <c r="Q182" s="54" t="s">
        <v>400</v>
      </c>
      <c r="R182" s="53">
        <v>900</v>
      </c>
      <c r="S182" s="53">
        <f t="shared" si="27"/>
        <v>0</v>
      </c>
      <c r="T182" s="53"/>
      <c r="U182" s="53">
        <v>0</v>
      </c>
      <c r="V182" s="53" t="s">
        <v>129</v>
      </c>
      <c r="W182" s="55">
        <v>0.01</v>
      </c>
      <c r="X182" s="53">
        <v>0</v>
      </c>
      <c r="Y182" s="53" t="s">
        <v>130</v>
      </c>
      <c r="Z182" s="55">
        <v>0.03</v>
      </c>
      <c r="AA182" s="53">
        <v>0</v>
      </c>
      <c r="AB182" s="53" t="s">
        <v>131</v>
      </c>
      <c r="AC182" s="85">
        <v>0.02</v>
      </c>
      <c r="AD182" s="92"/>
      <c r="AE182" s="53" t="s">
        <v>131</v>
      </c>
      <c r="AF182" s="55">
        <v>0.03</v>
      </c>
      <c r="AG182" s="93"/>
      <c r="AH182" s="53" t="s">
        <v>131</v>
      </c>
      <c r="AI182" s="55">
        <v>0.05</v>
      </c>
      <c r="AJ182" s="53"/>
      <c r="AK182" s="53" t="s">
        <v>131</v>
      </c>
      <c r="AL182" s="55">
        <v>8.0000000000000501E-2</v>
      </c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ht="15.75" customHeight="1">
      <c r="A183" s="1" t="s">
        <v>120</v>
      </c>
      <c r="B183" s="1" t="s">
        <v>280</v>
      </c>
      <c r="C183" s="1" t="s">
        <v>281</v>
      </c>
      <c r="D183" s="1" t="s">
        <v>286</v>
      </c>
      <c r="E183" s="1" t="s">
        <v>296</v>
      </c>
      <c r="F183" s="47"/>
      <c r="G183" s="48"/>
      <c r="H183" s="48"/>
      <c r="I183" s="48"/>
      <c r="J183" s="48"/>
      <c r="K183" s="83" t="s">
        <v>467</v>
      </c>
      <c r="L183" s="84" t="s">
        <v>468</v>
      </c>
      <c r="M183" s="51" t="s">
        <v>127</v>
      </c>
      <c r="N183" s="51">
        <v>2</v>
      </c>
      <c r="O183" s="56" t="e">
        <f t="shared" si="26"/>
        <v>#VALUE!</v>
      </c>
      <c r="P183" s="53">
        <v>12</v>
      </c>
      <c r="Q183" s="54" t="s">
        <v>400</v>
      </c>
      <c r="R183" s="53">
        <v>10800</v>
      </c>
      <c r="S183" s="53">
        <f t="shared" si="27"/>
        <v>4788</v>
      </c>
      <c r="T183" s="53"/>
      <c r="U183" s="53">
        <v>0</v>
      </c>
      <c r="V183" s="53" t="s">
        <v>129</v>
      </c>
      <c r="W183" s="55">
        <v>0.01</v>
      </c>
      <c r="X183" s="53">
        <v>0</v>
      </c>
      <c r="Y183" s="53" t="s">
        <v>130</v>
      </c>
      <c r="Z183" s="55">
        <v>0.03</v>
      </c>
      <c r="AA183" s="53">
        <v>0</v>
      </c>
      <c r="AB183" s="53" t="s">
        <v>131</v>
      </c>
      <c r="AC183" s="85">
        <v>0.02</v>
      </c>
      <c r="AD183" s="92"/>
      <c r="AE183" s="53" t="s">
        <v>131</v>
      </c>
      <c r="AF183" s="55">
        <v>0.03</v>
      </c>
      <c r="AG183" s="93">
        <v>4788</v>
      </c>
      <c r="AH183" s="53" t="s">
        <v>131</v>
      </c>
      <c r="AI183" s="55">
        <v>0.05</v>
      </c>
      <c r="AJ183" s="53"/>
      <c r="AK183" s="53" t="s">
        <v>131</v>
      </c>
      <c r="AL183" s="55">
        <v>8.0000000000000501E-2</v>
      </c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ht="15.75" customHeight="1">
      <c r="A184" s="1" t="s">
        <v>120</v>
      </c>
      <c r="B184" s="1" t="s">
        <v>280</v>
      </c>
      <c r="C184" s="1" t="s">
        <v>281</v>
      </c>
      <c r="D184" s="1" t="s">
        <v>286</v>
      </c>
      <c r="E184" s="1" t="s">
        <v>296</v>
      </c>
      <c r="F184" s="47"/>
      <c r="G184" s="48"/>
      <c r="H184" s="48"/>
      <c r="I184" s="48"/>
      <c r="J184" s="48"/>
      <c r="K184" s="83" t="s">
        <v>469</v>
      </c>
      <c r="L184" s="84" t="s">
        <v>470</v>
      </c>
      <c r="M184" s="51" t="s">
        <v>127</v>
      </c>
      <c r="N184" s="51">
        <v>2</v>
      </c>
      <c r="O184" s="56" t="e">
        <f t="shared" si="26"/>
        <v>#VALUE!</v>
      </c>
      <c r="P184" s="53">
        <v>10</v>
      </c>
      <c r="Q184" s="54" t="s">
        <v>400</v>
      </c>
      <c r="R184" s="53">
        <v>9000</v>
      </c>
      <c r="S184" s="53">
        <f t="shared" si="27"/>
        <v>0</v>
      </c>
      <c r="T184" s="53"/>
      <c r="U184" s="53">
        <v>0</v>
      </c>
      <c r="V184" s="53" t="s">
        <v>129</v>
      </c>
      <c r="W184" s="55">
        <v>0.01</v>
      </c>
      <c r="X184" s="53">
        <v>0</v>
      </c>
      <c r="Y184" s="53" t="s">
        <v>130</v>
      </c>
      <c r="Z184" s="55">
        <v>0.03</v>
      </c>
      <c r="AA184" s="53">
        <v>0</v>
      </c>
      <c r="AB184" s="53" t="s">
        <v>131</v>
      </c>
      <c r="AC184" s="85">
        <v>0.02</v>
      </c>
      <c r="AD184" s="92"/>
      <c r="AE184" s="53" t="s">
        <v>131</v>
      </c>
      <c r="AF184" s="55">
        <v>0.03</v>
      </c>
      <c r="AG184" s="93"/>
      <c r="AH184" s="53" t="s">
        <v>131</v>
      </c>
      <c r="AI184" s="55">
        <v>0.05</v>
      </c>
      <c r="AJ184" s="53"/>
      <c r="AK184" s="53" t="s">
        <v>131</v>
      </c>
      <c r="AL184" s="55">
        <v>8.0000000000000501E-2</v>
      </c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ht="15.75" customHeight="1">
      <c r="A185" s="1" t="s">
        <v>120</v>
      </c>
      <c r="B185" s="1" t="s">
        <v>280</v>
      </c>
      <c r="C185" s="1" t="s">
        <v>281</v>
      </c>
      <c r="D185" s="1" t="s">
        <v>286</v>
      </c>
      <c r="E185" s="1" t="s">
        <v>296</v>
      </c>
      <c r="F185" s="47"/>
      <c r="G185" s="48"/>
      <c r="H185" s="48"/>
      <c r="I185" s="48"/>
      <c r="J185" s="48"/>
      <c r="K185" s="83" t="s">
        <v>471</v>
      </c>
      <c r="L185" s="84" t="s">
        <v>472</v>
      </c>
      <c r="M185" s="51" t="s">
        <v>127</v>
      </c>
      <c r="N185" s="51">
        <v>2</v>
      </c>
      <c r="O185" s="56" t="e">
        <f t="shared" si="26"/>
        <v>#VALUE!</v>
      </c>
      <c r="P185" s="53">
        <v>25</v>
      </c>
      <c r="Q185" s="54" t="s">
        <v>400</v>
      </c>
      <c r="R185" s="53">
        <v>22500</v>
      </c>
      <c r="S185" s="53">
        <f t="shared" si="27"/>
        <v>10000</v>
      </c>
      <c r="T185" s="53"/>
      <c r="U185" s="53">
        <v>0</v>
      </c>
      <c r="V185" s="53" t="s">
        <v>129</v>
      </c>
      <c r="W185" s="55">
        <v>0.01</v>
      </c>
      <c r="X185" s="53">
        <v>0</v>
      </c>
      <c r="Y185" s="53" t="s">
        <v>130</v>
      </c>
      <c r="Z185" s="55">
        <v>0.03</v>
      </c>
      <c r="AA185" s="53">
        <v>10000</v>
      </c>
      <c r="AB185" s="53" t="s">
        <v>131</v>
      </c>
      <c r="AC185" s="85">
        <v>0.02</v>
      </c>
      <c r="AD185" s="92"/>
      <c r="AE185" s="53" t="s">
        <v>131</v>
      </c>
      <c r="AF185" s="55">
        <v>0.03</v>
      </c>
      <c r="AG185" s="93"/>
      <c r="AH185" s="53" t="s">
        <v>131</v>
      </c>
      <c r="AI185" s="55">
        <v>0.05</v>
      </c>
      <c r="AJ185" s="53"/>
      <c r="AK185" s="53" t="s">
        <v>131</v>
      </c>
      <c r="AL185" s="55">
        <v>8.0000000000000501E-2</v>
      </c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ht="15.75" customHeight="1">
      <c r="A186" s="1" t="s">
        <v>120</v>
      </c>
      <c r="B186" s="1" t="s">
        <v>280</v>
      </c>
      <c r="C186" s="1" t="s">
        <v>281</v>
      </c>
      <c r="D186" s="1" t="s">
        <v>286</v>
      </c>
      <c r="E186" s="1" t="s">
        <v>296</v>
      </c>
      <c r="F186" s="47"/>
      <c r="G186" s="48"/>
      <c r="H186" s="48"/>
      <c r="I186" s="48"/>
      <c r="J186" s="48"/>
      <c r="K186" s="83" t="s">
        <v>473</v>
      </c>
      <c r="L186" s="84" t="s">
        <v>474</v>
      </c>
      <c r="M186" s="51" t="s">
        <v>127</v>
      </c>
      <c r="N186" s="51">
        <v>2</v>
      </c>
      <c r="O186" s="56" t="e">
        <f t="shared" si="26"/>
        <v>#VALUE!</v>
      </c>
      <c r="P186" s="53">
        <v>120</v>
      </c>
      <c r="Q186" s="54" t="s">
        <v>400</v>
      </c>
      <c r="R186" s="53">
        <v>108000</v>
      </c>
      <c r="S186" s="53">
        <f t="shared" si="27"/>
        <v>50000</v>
      </c>
      <c r="T186" s="53"/>
      <c r="U186" s="53">
        <v>0</v>
      </c>
      <c r="V186" s="53" t="s">
        <v>129</v>
      </c>
      <c r="W186" s="55">
        <v>0.01</v>
      </c>
      <c r="X186" s="53">
        <v>0</v>
      </c>
      <c r="Y186" s="53" t="s">
        <v>130</v>
      </c>
      <c r="Z186" s="55">
        <v>0.03</v>
      </c>
      <c r="AA186" s="53">
        <f>22300+27700</f>
        <v>50000</v>
      </c>
      <c r="AB186" s="53" t="s">
        <v>131</v>
      </c>
      <c r="AC186" s="85">
        <v>0.02</v>
      </c>
      <c r="AD186" s="92"/>
      <c r="AE186" s="53" t="s">
        <v>131</v>
      </c>
      <c r="AF186" s="55">
        <v>0.03</v>
      </c>
      <c r="AG186" s="93"/>
      <c r="AH186" s="53" t="s">
        <v>131</v>
      </c>
      <c r="AI186" s="55">
        <v>0.05</v>
      </c>
      <c r="AJ186" s="53"/>
      <c r="AK186" s="53" t="s">
        <v>131</v>
      </c>
      <c r="AL186" s="55">
        <v>8.0000000000000501E-2</v>
      </c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ht="15.75" customHeight="1">
      <c r="A187" s="1" t="s">
        <v>120</v>
      </c>
      <c r="B187" s="1" t="s">
        <v>280</v>
      </c>
      <c r="C187" s="1" t="s">
        <v>281</v>
      </c>
      <c r="D187" s="1" t="s">
        <v>286</v>
      </c>
      <c r="E187" s="1" t="s">
        <v>296</v>
      </c>
      <c r="F187" s="47"/>
      <c r="G187" s="48"/>
      <c r="H187" s="48"/>
      <c r="I187" s="48"/>
      <c r="J187" s="48"/>
      <c r="K187" s="83" t="s">
        <v>475</v>
      </c>
      <c r="L187" s="84" t="s">
        <v>476</v>
      </c>
      <c r="M187" s="51" t="s">
        <v>127</v>
      </c>
      <c r="N187" s="51">
        <v>2</v>
      </c>
      <c r="O187" s="56" t="e">
        <f t="shared" si="26"/>
        <v>#VALUE!</v>
      </c>
      <c r="P187" s="53">
        <v>30</v>
      </c>
      <c r="Q187" s="54" t="s">
        <v>400</v>
      </c>
      <c r="R187" s="53">
        <v>27000</v>
      </c>
      <c r="S187" s="53">
        <f t="shared" si="27"/>
        <v>0</v>
      </c>
      <c r="T187" s="53"/>
      <c r="U187" s="53">
        <v>0</v>
      </c>
      <c r="V187" s="53" t="s">
        <v>129</v>
      </c>
      <c r="W187" s="55">
        <v>0.01</v>
      </c>
      <c r="X187" s="53">
        <v>0</v>
      </c>
      <c r="Y187" s="53" t="s">
        <v>130</v>
      </c>
      <c r="Z187" s="55">
        <v>0.03</v>
      </c>
      <c r="AA187" s="53">
        <v>0</v>
      </c>
      <c r="AB187" s="53" t="s">
        <v>131</v>
      </c>
      <c r="AC187" s="85">
        <v>0.02</v>
      </c>
      <c r="AD187" s="92"/>
      <c r="AE187" s="53" t="s">
        <v>131</v>
      </c>
      <c r="AF187" s="55">
        <v>0.03</v>
      </c>
      <c r="AG187" s="93"/>
      <c r="AH187" s="53" t="s">
        <v>131</v>
      </c>
      <c r="AI187" s="55">
        <v>0.05</v>
      </c>
      <c r="AJ187" s="53"/>
      <c r="AK187" s="53" t="s">
        <v>131</v>
      </c>
      <c r="AL187" s="55">
        <v>8.0000000000000501E-2</v>
      </c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ht="15.75" customHeight="1">
      <c r="A188" s="1" t="s">
        <v>120</v>
      </c>
      <c r="B188" s="1" t="s">
        <v>280</v>
      </c>
      <c r="C188" s="1" t="s">
        <v>281</v>
      </c>
      <c r="D188" s="1" t="s">
        <v>286</v>
      </c>
      <c r="E188" s="1" t="s">
        <v>296</v>
      </c>
      <c r="F188" s="47"/>
      <c r="G188" s="48"/>
      <c r="H188" s="48"/>
      <c r="I188" s="48"/>
      <c r="J188" s="48"/>
      <c r="K188" s="83" t="s">
        <v>477</v>
      </c>
      <c r="L188" s="84" t="s">
        <v>478</v>
      </c>
      <c r="M188" s="51" t="s">
        <v>127</v>
      </c>
      <c r="N188" s="51">
        <v>2</v>
      </c>
      <c r="O188" s="56" t="e">
        <f t="shared" si="26"/>
        <v>#VALUE!</v>
      </c>
      <c r="P188" s="53">
        <v>42</v>
      </c>
      <c r="Q188" s="54" t="s">
        <v>400</v>
      </c>
      <c r="R188" s="53">
        <v>37800</v>
      </c>
      <c r="S188" s="53">
        <f t="shared" si="27"/>
        <v>0</v>
      </c>
      <c r="T188" s="53"/>
      <c r="U188" s="53">
        <v>0</v>
      </c>
      <c r="V188" s="53" t="s">
        <v>129</v>
      </c>
      <c r="W188" s="55">
        <v>0.01</v>
      </c>
      <c r="X188" s="53">
        <v>0</v>
      </c>
      <c r="Y188" s="53" t="s">
        <v>130</v>
      </c>
      <c r="Z188" s="55">
        <v>0.03</v>
      </c>
      <c r="AA188" s="53">
        <v>0</v>
      </c>
      <c r="AB188" s="53" t="s">
        <v>131</v>
      </c>
      <c r="AC188" s="85">
        <v>0.02</v>
      </c>
      <c r="AD188" s="92"/>
      <c r="AE188" s="53" t="s">
        <v>131</v>
      </c>
      <c r="AF188" s="55">
        <v>0.03</v>
      </c>
      <c r="AG188" s="93"/>
      <c r="AH188" s="53" t="s">
        <v>131</v>
      </c>
      <c r="AI188" s="55">
        <v>0.05</v>
      </c>
      <c r="AJ188" s="53"/>
      <c r="AK188" s="53" t="s">
        <v>131</v>
      </c>
      <c r="AL188" s="55">
        <v>8.0000000000000501E-2</v>
      </c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ht="15.75" customHeight="1">
      <c r="A189" s="1" t="s">
        <v>120</v>
      </c>
      <c r="B189" s="1" t="s">
        <v>280</v>
      </c>
      <c r="C189" s="1" t="s">
        <v>281</v>
      </c>
      <c r="D189" s="1" t="s">
        <v>286</v>
      </c>
      <c r="E189" s="1" t="s">
        <v>296</v>
      </c>
      <c r="F189" s="47"/>
      <c r="G189" s="48"/>
      <c r="H189" s="48"/>
      <c r="I189" s="48"/>
      <c r="J189" s="48"/>
      <c r="K189" s="83" t="s">
        <v>479</v>
      </c>
      <c r="L189" s="84" t="s">
        <v>480</v>
      </c>
      <c r="M189" s="51" t="s">
        <v>127</v>
      </c>
      <c r="N189" s="51">
        <v>2</v>
      </c>
      <c r="O189" s="56" t="e">
        <f t="shared" si="26"/>
        <v>#VALUE!</v>
      </c>
      <c r="P189" s="53">
        <v>1</v>
      </c>
      <c r="Q189" s="54" t="s">
        <v>400</v>
      </c>
      <c r="R189" s="53">
        <v>900</v>
      </c>
      <c r="S189" s="53">
        <f t="shared" si="27"/>
        <v>0</v>
      </c>
      <c r="T189" s="53"/>
      <c r="U189" s="53">
        <v>0</v>
      </c>
      <c r="V189" s="53" t="s">
        <v>129</v>
      </c>
      <c r="W189" s="55">
        <v>0.01</v>
      </c>
      <c r="X189" s="53">
        <v>0</v>
      </c>
      <c r="Y189" s="53" t="s">
        <v>130</v>
      </c>
      <c r="Z189" s="55">
        <v>0.03</v>
      </c>
      <c r="AA189" s="53">
        <v>0</v>
      </c>
      <c r="AB189" s="53" t="s">
        <v>131</v>
      </c>
      <c r="AC189" s="85">
        <v>0.02</v>
      </c>
      <c r="AD189" s="92"/>
      <c r="AE189" s="53" t="s">
        <v>131</v>
      </c>
      <c r="AF189" s="55">
        <v>0.03</v>
      </c>
      <c r="AG189" s="93"/>
      <c r="AH189" s="53" t="s">
        <v>131</v>
      </c>
      <c r="AI189" s="55">
        <v>0.05</v>
      </c>
      <c r="AJ189" s="53"/>
      <c r="AK189" s="53" t="s">
        <v>131</v>
      </c>
      <c r="AL189" s="55">
        <v>8.0000000000000501E-2</v>
      </c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ht="15.75" customHeight="1">
      <c r="A190" s="1" t="s">
        <v>120</v>
      </c>
      <c r="B190" s="1" t="s">
        <v>280</v>
      </c>
      <c r="C190" s="1" t="s">
        <v>281</v>
      </c>
      <c r="D190" s="1" t="s">
        <v>286</v>
      </c>
      <c r="E190" s="1" t="s">
        <v>296</v>
      </c>
      <c r="F190" s="47"/>
      <c r="G190" s="48"/>
      <c r="H190" s="48"/>
      <c r="I190" s="48"/>
      <c r="J190" s="48"/>
      <c r="K190" s="83" t="s">
        <v>481</v>
      </c>
      <c r="L190" s="84" t="s">
        <v>482</v>
      </c>
      <c r="M190" s="51" t="s">
        <v>127</v>
      </c>
      <c r="N190" s="51">
        <v>2</v>
      </c>
      <c r="O190" s="56" t="e">
        <f t="shared" si="26"/>
        <v>#VALUE!</v>
      </c>
      <c r="P190" s="53">
        <v>2</v>
      </c>
      <c r="Q190" s="54" t="s">
        <v>400</v>
      </c>
      <c r="R190" s="53">
        <v>1800</v>
      </c>
      <c r="S190" s="53">
        <f t="shared" si="27"/>
        <v>0</v>
      </c>
      <c r="T190" s="53"/>
      <c r="U190" s="53">
        <v>0</v>
      </c>
      <c r="V190" s="53" t="s">
        <v>129</v>
      </c>
      <c r="W190" s="55">
        <v>0.01</v>
      </c>
      <c r="X190" s="53">
        <v>0</v>
      </c>
      <c r="Y190" s="53" t="s">
        <v>130</v>
      </c>
      <c r="Z190" s="55">
        <v>0.03</v>
      </c>
      <c r="AA190" s="53">
        <v>0</v>
      </c>
      <c r="AB190" s="53" t="s">
        <v>131</v>
      </c>
      <c r="AC190" s="85">
        <v>0.02</v>
      </c>
      <c r="AD190" s="92"/>
      <c r="AE190" s="53" t="s">
        <v>131</v>
      </c>
      <c r="AF190" s="55">
        <v>0.03</v>
      </c>
      <c r="AG190" s="93"/>
      <c r="AH190" s="53" t="s">
        <v>131</v>
      </c>
      <c r="AI190" s="55">
        <v>0.05</v>
      </c>
      <c r="AJ190" s="53"/>
      <c r="AK190" s="53" t="s">
        <v>131</v>
      </c>
      <c r="AL190" s="55">
        <v>8.0000000000000501E-2</v>
      </c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ht="15.75" customHeight="1">
      <c r="A191" s="1" t="s">
        <v>120</v>
      </c>
      <c r="B191" s="1" t="s">
        <v>280</v>
      </c>
      <c r="C191" s="1" t="s">
        <v>281</v>
      </c>
      <c r="D191" s="1" t="s">
        <v>286</v>
      </c>
      <c r="E191" s="1" t="s">
        <v>296</v>
      </c>
      <c r="F191" s="47"/>
      <c r="G191" s="48"/>
      <c r="H191" s="48"/>
      <c r="I191" s="48"/>
      <c r="J191" s="48"/>
      <c r="K191" s="83" t="s">
        <v>483</v>
      </c>
      <c r="L191" s="84" t="s">
        <v>484</v>
      </c>
      <c r="M191" s="51" t="s">
        <v>127</v>
      </c>
      <c r="N191" s="51">
        <v>2</v>
      </c>
      <c r="O191" s="56" t="e">
        <f t="shared" si="26"/>
        <v>#VALUE!</v>
      </c>
      <c r="P191" s="53">
        <v>10</v>
      </c>
      <c r="Q191" s="54" t="s">
        <v>400</v>
      </c>
      <c r="R191" s="53">
        <v>9000</v>
      </c>
      <c r="S191" s="53">
        <f t="shared" si="27"/>
        <v>4000</v>
      </c>
      <c r="T191" s="53"/>
      <c r="U191" s="53">
        <v>0</v>
      </c>
      <c r="V191" s="53" t="s">
        <v>129</v>
      </c>
      <c r="W191" s="55">
        <v>0.01</v>
      </c>
      <c r="X191" s="53">
        <v>0</v>
      </c>
      <c r="Y191" s="53" t="s">
        <v>130</v>
      </c>
      <c r="Z191" s="55">
        <v>0.03</v>
      </c>
      <c r="AA191" s="53">
        <v>3095</v>
      </c>
      <c r="AB191" s="53" t="s">
        <v>131</v>
      </c>
      <c r="AC191" s="85">
        <v>0.02</v>
      </c>
      <c r="AD191" s="92">
        <v>905</v>
      </c>
      <c r="AE191" s="53" t="s">
        <v>131</v>
      </c>
      <c r="AF191" s="55">
        <v>0.03</v>
      </c>
      <c r="AG191" s="93"/>
      <c r="AH191" s="53" t="s">
        <v>131</v>
      </c>
      <c r="AI191" s="55">
        <v>0.05</v>
      </c>
      <c r="AJ191" s="53"/>
      <c r="AK191" s="53" t="s">
        <v>131</v>
      </c>
      <c r="AL191" s="55">
        <v>8.0000000000000598E-2</v>
      </c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ht="15.75" customHeight="1">
      <c r="A192" s="1" t="s">
        <v>120</v>
      </c>
      <c r="B192" s="1" t="s">
        <v>280</v>
      </c>
      <c r="C192" s="1" t="s">
        <v>281</v>
      </c>
      <c r="D192" s="1" t="s">
        <v>286</v>
      </c>
      <c r="E192" s="1" t="s">
        <v>296</v>
      </c>
      <c r="F192" s="47"/>
      <c r="G192" s="48"/>
      <c r="H192" s="48"/>
      <c r="I192" s="48"/>
      <c r="J192" s="48"/>
      <c r="K192" s="83" t="s">
        <v>485</v>
      </c>
      <c r="L192" s="84" t="s">
        <v>486</v>
      </c>
      <c r="M192" s="51" t="s">
        <v>127</v>
      </c>
      <c r="N192" s="51">
        <v>2</v>
      </c>
      <c r="O192" s="56" t="e">
        <f t="shared" si="26"/>
        <v>#VALUE!</v>
      </c>
      <c r="P192" s="53">
        <v>27</v>
      </c>
      <c r="Q192" s="54" t="s">
        <v>400</v>
      </c>
      <c r="R192" s="53">
        <v>24300</v>
      </c>
      <c r="S192" s="53">
        <f t="shared" si="27"/>
        <v>10800</v>
      </c>
      <c r="T192" s="53"/>
      <c r="U192" s="53">
        <v>0</v>
      </c>
      <c r="V192" s="53" t="s">
        <v>129</v>
      </c>
      <c r="W192" s="55">
        <v>0.01</v>
      </c>
      <c r="X192" s="53">
        <v>0</v>
      </c>
      <c r="Y192" s="53" t="s">
        <v>130</v>
      </c>
      <c r="Z192" s="55">
        <v>0.03</v>
      </c>
      <c r="AA192" s="53">
        <v>10800</v>
      </c>
      <c r="AB192" s="53" t="s">
        <v>131</v>
      </c>
      <c r="AC192" s="85">
        <v>0.02</v>
      </c>
      <c r="AD192" s="92"/>
      <c r="AE192" s="53" t="s">
        <v>131</v>
      </c>
      <c r="AF192" s="55">
        <v>0.03</v>
      </c>
      <c r="AG192" s="93"/>
      <c r="AH192" s="53" t="s">
        <v>131</v>
      </c>
      <c r="AI192" s="55">
        <v>0.05</v>
      </c>
      <c r="AJ192" s="53"/>
      <c r="AK192" s="53" t="s">
        <v>131</v>
      </c>
      <c r="AL192" s="55">
        <v>8.0000000000000598E-2</v>
      </c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ht="15.75" customHeight="1">
      <c r="A193" s="1" t="s">
        <v>120</v>
      </c>
      <c r="B193" s="1" t="s">
        <v>280</v>
      </c>
      <c r="C193" s="1" t="s">
        <v>281</v>
      </c>
      <c r="D193" s="1" t="s">
        <v>286</v>
      </c>
      <c r="E193" s="1" t="s">
        <v>296</v>
      </c>
      <c r="F193" s="47"/>
      <c r="G193" s="48"/>
      <c r="H193" s="48"/>
      <c r="I193" s="48"/>
      <c r="J193" s="48"/>
      <c r="K193" s="83" t="s">
        <v>487</v>
      </c>
      <c r="L193" s="84" t="s">
        <v>488</v>
      </c>
      <c r="M193" s="51" t="s">
        <v>127</v>
      </c>
      <c r="N193" s="51">
        <v>2</v>
      </c>
      <c r="O193" s="56" t="e">
        <f t="shared" si="26"/>
        <v>#VALUE!</v>
      </c>
      <c r="P193" s="53">
        <v>24</v>
      </c>
      <c r="Q193" s="54" t="s">
        <v>400</v>
      </c>
      <c r="R193" s="53">
        <v>21600</v>
      </c>
      <c r="S193" s="53">
        <f t="shared" si="27"/>
        <v>0</v>
      </c>
      <c r="T193" s="53"/>
      <c r="U193" s="53">
        <v>0</v>
      </c>
      <c r="V193" s="53" t="s">
        <v>129</v>
      </c>
      <c r="W193" s="55">
        <v>0.01</v>
      </c>
      <c r="X193" s="53">
        <v>0</v>
      </c>
      <c r="Y193" s="53" t="s">
        <v>130</v>
      </c>
      <c r="Z193" s="55">
        <v>0.03</v>
      </c>
      <c r="AA193" s="53">
        <v>0</v>
      </c>
      <c r="AB193" s="53" t="s">
        <v>131</v>
      </c>
      <c r="AC193" s="85">
        <v>0.02</v>
      </c>
      <c r="AD193" s="92"/>
      <c r="AE193" s="53" t="s">
        <v>131</v>
      </c>
      <c r="AF193" s="55">
        <v>0.03</v>
      </c>
      <c r="AG193" s="93"/>
      <c r="AH193" s="53" t="s">
        <v>131</v>
      </c>
      <c r="AI193" s="55">
        <v>0.05</v>
      </c>
      <c r="AJ193" s="53"/>
      <c r="AK193" s="53" t="s">
        <v>131</v>
      </c>
      <c r="AL193" s="55">
        <v>8.0000000000000598E-2</v>
      </c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ht="15.75" customHeight="1">
      <c r="A194" s="1" t="s">
        <v>120</v>
      </c>
      <c r="B194" s="1" t="s">
        <v>280</v>
      </c>
      <c r="C194" s="1" t="s">
        <v>281</v>
      </c>
      <c r="D194" s="1" t="s">
        <v>286</v>
      </c>
      <c r="E194" s="1" t="s">
        <v>296</v>
      </c>
      <c r="F194" s="47"/>
      <c r="G194" s="48"/>
      <c r="H194" s="48"/>
      <c r="I194" s="48"/>
      <c r="J194" s="48"/>
      <c r="K194" s="83" t="s">
        <v>489</v>
      </c>
      <c r="L194" s="84" t="s">
        <v>490</v>
      </c>
      <c r="M194" s="51" t="s">
        <v>127</v>
      </c>
      <c r="N194" s="51">
        <v>2</v>
      </c>
      <c r="O194" s="56" t="e">
        <f t="shared" si="26"/>
        <v>#VALUE!</v>
      </c>
      <c r="P194" s="53">
        <v>1</v>
      </c>
      <c r="Q194" s="54" t="s">
        <v>400</v>
      </c>
      <c r="R194" s="53">
        <v>900</v>
      </c>
      <c r="S194" s="53">
        <f t="shared" si="27"/>
        <v>0</v>
      </c>
      <c r="T194" s="53"/>
      <c r="U194" s="53">
        <v>0</v>
      </c>
      <c r="V194" s="53" t="s">
        <v>129</v>
      </c>
      <c r="W194" s="55">
        <v>0.01</v>
      </c>
      <c r="X194" s="53">
        <v>0</v>
      </c>
      <c r="Y194" s="53" t="s">
        <v>130</v>
      </c>
      <c r="Z194" s="55">
        <v>0.03</v>
      </c>
      <c r="AA194" s="53">
        <v>0</v>
      </c>
      <c r="AB194" s="53" t="s">
        <v>131</v>
      </c>
      <c r="AC194" s="85">
        <v>0.02</v>
      </c>
      <c r="AD194" s="92"/>
      <c r="AE194" s="53" t="s">
        <v>131</v>
      </c>
      <c r="AF194" s="55">
        <v>0.03</v>
      </c>
      <c r="AG194" s="93"/>
      <c r="AH194" s="53" t="s">
        <v>131</v>
      </c>
      <c r="AI194" s="55">
        <v>0.05</v>
      </c>
      <c r="AJ194" s="53"/>
      <c r="AK194" s="53" t="s">
        <v>131</v>
      </c>
      <c r="AL194" s="55">
        <v>8.0000000000000598E-2</v>
      </c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ht="15.75" customHeight="1">
      <c r="A195" s="1" t="s">
        <v>120</v>
      </c>
      <c r="B195" s="1" t="s">
        <v>280</v>
      </c>
      <c r="C195" s="1" t="s">
        <v>281</v>
      </c>
      <c r="D195" s="1" t="s">
        <v>286</v>
      </c>
      <c r="E195" s="1" t="s">
        <v>296</v>
      </c>
      <c r="F195" s="47"/>
      <c r="G195" s="48"/>
      <c r="H195" s="48"/>
      <c r="I195" s="48"/>
      <c r="J195" s="48"/>
      <c r="K195" s="83" t="s">
        <v>491</v>
      </c>
      <c r="L195" s="84" t="s">
        <v>492</v>
      </c>
      <c r="M195" s="51" t="s">
        <v>127</v>
      </c>
      <c r="N195" s="51">
        <v>2</v>
      </c>
      <c r="O195" s="56" t="e">
        <f t="shared" si="26"/>
        <v>#VALUE!</v>
      </c>
      <c r="P195" s="53">
        <v>12</v>
      </c>
      <c r="Q195" s="54" t="s">
        <v>400</v>
      </c>
      <c r="R195" s="53">
        <v>10800</v>
      </c>
      <c r="S195" s="53">
        <f t="shared" si="27"/>
        <v>0</v>
      </c>
      <c r="T195" s="53"/>
      <c r="U195" s="53">
        <v>0</v>
      </c>
      <c r="V195" s="53" t="s">
        <v>129</v>
      </c>
      <c r="W195" s="55">
        <v>0.01</v>
      </c>
      <c r="X195" s="53">
        <v>0</v>
      </c>
      <c r="Y195" s="53" t="s">
        <v>130</v>
      </c>
      <c r="Z195" s="55">
        <v>0.03</v>
      </c>
      <c r="AA195" s="53">
        <v>0</v>
      </c>
      <c r="AB195" s="53" t="s">
        <v>131</v>
      </c>
      <c r="AC195" s="85">
        <v>0.02</v>
      </c>
      <c r="AD195" s="92"/>
      <c r="AE195" s="53" t="s">
        <v>131</v>
      </c>
      <c r="AF195" s="55">
        <v>0.03</v>
      </c>
      <c r="AG195" s="93"/>
      <c r="AH195" s="53" t="s">
        <v>131</v>
      </c>
      <c r="AI195" s="55">
        <v>0.05</v>
      </c>
      <c r="AJ195" s="53"/>
      <c r="AK195" s="53" t="s">
        <v>131</v>
      </c>
      <c r="AL195" s="55">
        <v>8.0000000000000598E-2</v>
      </c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ht="15.75" customHeight="1">
      <c r="A196" s="1" t="s">
        <v>120</v>
      </c>
      <c r="B196" s="1" t="s">
        <v>280</v>
      </c>
      <c r="C196" s="1" t="s">
        <v>281</v>
      </c>
      <c r="D196" s="1" t="s">
        <v>286</v>
      </c>
      <c r="E196" s="1" t="s">
        <v>296</v>
      </c>
      <c r="F196" s="47"/>
      <c r="G196" s="48"/>
      <c r="H196" s="48"/>
      <c r="I196" s="48"/>
      <c r="J196" s="48"/>
      <c r="K196" s="83" t="s">
        <v>493</v>
      </c>
      <c r="L196" s="84" t="s">
        <v>494</v>
      </c>
      <c r="M196" s="51" t="s">
        <v>127</v>
      </c>
      <c r="N196" s="51">
        <v>2</v>
      </c>
      <c r="O196" s="56" t="e">
        <f t="shared" si="26"/>
        <v>#VALUE!</v>
      </c>
      <c r="P196" s="53">
        <v>3</v>
      </c>
      <c r="Q196" s="54" t="s">
        <v>400</v>
      </c>
      <c r="R196" s="53">
        <v>2700</v>
      </c>
      <c r="S196" s="53">
        <f t="shared" si="27"/>
        <v>0</v>
      </c>
      <c r="T196" s="53"/>
      <c r="U196" s="53">
        <v>0</v>
      </c>
      <c r="V196" s="53" t="s">
        <v>129</v>
      </c>
      <c r="W196" s="55">
        <v>0.01</v>
      </c>
      <c r="X196" s="53">
        <v>0</v>
      </c>
      <c r="Y196" s="53" t="s">
        <v>130</v>
      </c>
      <c r="Z196" s="55">
        <v>0.03</v>
      </c>
      <c r="AA196" s="53">
        <v>0</v>
      </c>
      <c r="AB196" s="53" t="s">
        <v>131</v>
      </c>
      <c r="AC196" s="85">
        <v>0.02</v>
      </c>
      <c r="AD196" s="92"/>
      <c r="AE196" s="53" t="s">
        <v>131</v>
      </c>
      <c r="AF196" s="55">
        <v>0.03</v>
      </c>
      <c r="AG196" s="93"/>
      <c r="AH196" s="53" t="s">
        <v>131</v>
      </c>
      <c r="AI196" s="55">
        <v>0.05</v>
      </c>
      <c r="AJ196" s="53"/>
      <c r="AK196" s="53" t="s">
        <v>131</v>
      </c>
      <c r="AL196" s="55">
        <v>8.0000000000000598E-2</v>
      </c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ht="15.75" customHeight="1">
      <c r="A197" s="1" t="s">
        <v>120</v>
      </c>
      <c r="B197" s="1" t="s">
        <v>280</v>
      </c>
      <c r="C197" s="1" t="s">
        <v>281</v>
      </c>
      <c r="D197" s="1" t="s">
        <v>286</v>
      </c>
      <c r="E197" s="1" t="s">
        <v>296</v>
      </c>
      <c r="F197" s="47"/>
      <c r="G197" s="48"/>
      <c r="H197" s="48"/>
      <c r="I197" s="48"/>
      <c r="J197" s="48"/>
      <c r="K197" s="83" t="s">
        <v>495</v>
      </c>
      <c r="L197" s="84" t="s">
        <v>496</v>
      </c>
      <c r="M197" s="51" t="s">
        <v>127</v>
      </c>
      <c r="N197" s="51">
        <v>2</v>
      </c>
      <c r="O197" s="56" t="e">
        <f t="shared" si="26"/>
        <v>#VALUE!</v>
      </c>
      <c r="P197" s="53">
        <v>35</v>
      </c>
      <c r="Q197" s="54" t="s">
        <v>400</v>
      </c>
      <c r="R197" s="53">
        <v>31500</v>
      </c>
      <c r="S197" s="53">
        <f t="shared" si="27"/>
        <v>14000</v>
      </c>
      <c r="T197" s="53"/>
      <c r="U197" s="53">
        <v>0</v>
      </c>
      <c r="V197" s="53" t="s">
        <v>129</v>
      </c>
      <c r="W197" s="55">
        <v>0.01</v>
      </c>
      <c r="X197" s="53">
        <v>0</v>
      </c>
      <c r="Y197" s="53" t="s">
        <v>130</v>
      </c>
      <c r="Z197" s="55">
        <v>0.03</v>
      </c>
      <c r="AA197" s="53">
        <v>0</v>
      </c>
      <c r="AB197" s="53" t="s">
        <v>131</v>
      </c>
      <c r="AC197" s="85">
        <v>0.02</v>
      </c>
      <c r="AD197" s="92">
        <v>14000</v>
      </c>
      <c r="AE197" s="53" t="s">
        <v>131</v>
      </c>
      <c r="AF197" s="55">
        <v>0.03</v>
      </c>
      <c r="AG197" s="93"/>
      <c r="AH197" s="53" t="s">
        <v>131</v>
      </c>
      <c r="AI197" s="55">
        <v>0.05</v>
      </c>
      <c r="AJ197" s="53"/>
      <c r="AK197" s="53" t="s">
        <v>131</v>
      </c>
      <c r="AL197" s="55">
        <v>8.0000000000000598E-2</v>
      </c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ht="15.75" customHeight="1">
      <c r="A198" s="1" t="s">
        <v>120</v>
      </c>
      <c r="B198" s="1" t="s">
        <v>280</v>
      </c>
      <c r="C198" s="1" t="s">
        <v>281</v>
      </c>
      <c r="D198" s="1" t="s">
        <v>286</v>
      </c>
      <c r="E198" s="1" t="s">
        <v>296</v>
      </c>
      <c r="F198" s="47"/>
      <c r="G198" s="48"/>
      <c r="H198" s="48"/>
      <c r="I198" s="48"/>
      <c r="J198" s="48"/>
      <c r="K198" s="83" t="s">
        <v>497</v>
      </c>
      <c r="L198" s="84" t="s">
        <v>498</v>
      </c>
      <c r="M198" s="51" t="s">
        <v>127</v>
      </c>
      <c r="N198" s="51">
        <v>2</v>
      </c>
      <c r="O198" s="56" t="e">
        <f t="shared" si="26"/>
        <v>#VALUE!</v>
      </c>
      <c r="P198" s="53">
        <v>75</v>
      </c>
      <c r="Q198" s="54" t="s">
        <v>400</v>
      </c>
      <c r="R198" s="53">
        <v>67500</v>
      </c>
      <c r="S198" s="53">
        <f t="shared" si="27"/>
        <v>12000</v>
      </c>
      <c r="T198" s="53"/>
      <c r="U198" s="53">
        <v>0</v>
      </c>
      <c r="V198" s="53" t="s">
        <v>129</v>
      </c>
      <c r="W198" s="55">
        <v>0.01</v>
      </c>
      <c r="X198" s="53">
        <v>0</v>
      </c>
      <c r="Y198" s="53" t="s">
        <v>130</v>
      </c>
      <c r="Z198" s="55">
        <v>0.03</v>
      </c>
      <c r="AA198" s="53">
        <v>12000</v>
      </c>
      <c r="AB198" s="53" t="s">
        <v>131</v>
      </c>
      <c r="AC198" s="85">
        <v>0.02</v>
      </c>
      <c r="AD198" s="92"/>
      <c r="AE198" s="53" t="s">
        <v>131</v>
      </c>
      <c r="AF198" s="55">
        <v>0.03</v>
      </c>
      <c r="AG198" s="93"/>
      <c r="AH198" s="53" t="s">
        <v>131</v>
      </c>
      <c r="AI198" s="55">
        <v>0.05</v>
      </c>
      <c r="AJ198" s="53"/>
      <c r="AK198" s="53" t="s">
        <v>131</v>
      </c>
      <c r="AL198" s="55">
        <v>8.0000000000000598E-2</v>
      </c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ht="15.75" customHeight="1">
      <c r="A199" s="1" t="s">
        <v>120</v>
      </c>
      <c r="B199" s="1" t="s">
        <v>280</v>
      </c>
      <c r="C199" s="1" t="s">
        <v>281</v>
      </c>
      <c r="D199" s="1" t="s">
        <v>286</v>
      </c>
      <c r="E199" s="1" t="s">
        <v>296</v>
      </c>
      <c r="F199" s="47"/>
      <c r="G199" s="48"/>
      <c r="H199" s="48"/>
      <c r="I199" s="48"/>
      <c r="J199" s="48"/>
      <c r="K199" s="83" t="s">
        <v>499</v>
      </c>
      <c r="L199" s="84" t="s">
        <v>500</v>
      </c>
      <c r="M199" s="51" t="s">
        <v>127</v>
      </c>
      <c r="N199" s="51">
        <v>2</v>
      </c>
      <c r="O199" s="56" t="e">
        <f t="shared" si="26"/>
        <v>#VALUE!</v>
      </c>
      <c r="P199" s="53">
        <v>50</v>
      </c>
      <c r="Q199" s="54" t="s">
        <v>400</v>
      </c>
      <c r="R199" s="53">
        <v>305000</v>
      </c>
      <c r="S199" s="53">
        <f t="shared" si="27"/>
        <v>46680</v>
      </c>
      <c r="T199" s="53"/>
      <c r="U199" s="53">
        <v>0</v>
      </c>
      <c r="V199" s="53" t="s">
        <v>129</v>
      </c>
      <c r="W199" s="55">
        <v>0.01</v>
      </c>
      <c r="X199" s="53">
        <v>0</v>
      </c>
      <c r="Y199" s="53" t="s">
        <v>130</v>
      </c>
      <c r="Z199" s="55">
        <v>0.03</v>
      </c>
      <c r="AA199" s="53">
        <v>0</v>
      </c>
      <c r="AB199" s="53" t="s">
        <v>131</v>
      </c>
      <c r="AC199" s="85">
        <v>0.02</v>
      </c>
      <c r="AD199" s="92"/>
      <c r="AE199" s="53" t="s">
        <v>131</v>
      </c>
      <c r="AF199" s="55">
        <v>0.03</v>
      </c>
      <c r="AG199" s="93">
        <f>14440+14440</f>
        <v>28880</v>
      </c>
      <c r="AH199" s="53" t="s">
        <v>131</v>
      </c>
      <c r="AI199" s="55">
        <v>0.05</v>
      </c>
      <c r="AJ199" s="53">
        <v>17800</v>
      </c>
      <c r="AK199" s="53" t="s">
        <v>131</v>
      </c>
      <c r="AL199" s="55">
        <v>8.0000000000000598E-2</v>
      </c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ht="15.75" customHeight="1">
      <c r="A200" s="1" t="s">
        <v>120</v>
      </c>
      <c r="B200" s="1" t="s">
        <v>280</v>
      </c>
      <c r="C200" s="1" t="s">
        <v>281</v>
      </c>
      <c r="D200" s="1" t="s">
        <v>286</v>
      </c>
      <c r="E200" s="1" t="s">
        <v>296</v>
      </c>
      <c r="F200" s="47"/>
      <c r="G200" s="48"/>
      <c r="H200" s="48"/>
      <c r="I200" s="48"/>
      <c r="J200" s="48"/>
      <c r="K200" s="83" t="s">
        <v>501</v>
      </c>
      <c r="L200" s="84" t="s">
        <v>502</v>
      </c>
      <c r="M200" s="51" t="s">
        <v>127</v>
      </c>
      <c r="N200" s="51">
        <v>2</v>
      </c>
      <c r="O200" s="56" t="e">
        <f t="shared" si="26"/>
        <v>#VALUE!</v>
      </c>
      <c r="P200" s="53">
        <v>60</v>
      </c>
      <c r="Q200" s="54" t="s">
        <v>400</v>
      </c>
      <c r="R200" s="53">
        <v>366000</v>
      </c>
      <c r="S200" s="53">
        <f t="shared" si="27"/>
        <v>153398</v>
      </c>
      <c r="T200" s="53"/>
      <c r="U200" s="53">
        <v>0</v>
      </c>
      <c r="V200" s="53" t="s">
        <v>129</v>
      </c>
      <c r="W200" s="55">
        <v>0.01</v>
      </c>
      <c r="X200" s="53">
        <f>10000</f>
        <v>10000</v>
      </c>
      <c r="Y200" s="53" t="s">
        <v>130</v>
      </c>
      <c r="Z200" s="55">
        <v>0.03</v>
      </c>
      <c r="AA200" s="53">
        <v>100036</v>
      </c>
      <c r="AB200" s="53" t="s">
        <v>131</v>
      </c>
      <c r="AC200" s="85">
        <v>0.02</v>
      </c>
      <c r="AD200" s="92">
        <v>12728</v>
      </c>
      <c r="AE200" s="53" t="s">
        <v>131</v>
      </c>
      <c r="AF200" s="55">
        <v>0.03</v>
      </c>
      <c r="AG200" s="93">
        <v>20634</v>
      </c>
      <c r="AH200" s="53" t="s">
        <v>131</v>
      </c>
      <c r="AI200" s="55">
        <v>0.05</v>
      </c>
      <c r="AJ200" s="53">
        <v>10000</v>
      </c>
      <c r="AK200" s="53" t="s">
        <v>131</v>
      </c>
      <c r="AL200" s="55">
        <v>8.0000000000000598E-2</v>
      </c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ht="15.75" customHeight="1">
      <c r="A201" s="1" t="s">
        <v>120</v>
      </c>
      <c r="B201" s="1" t="s">
        <v>280</v>
      </c>
      <c r="C201" s="1" t="s">
        <v>281</v>
      </c>
      <c r="D201" s="1" t="s">
        <v>286</v>
      </c>
      <c r="E201" s="1" t="s">
        <v>296</v>
      </c>
      <c r="F201" s="47"/>
      <c r="G201" s="48"/>
      <c r="H201" s="48"/>
      <c r="I201" s="48"/>
      <c r="J201" s="48"/>
      <c r="K201" s="83" t="s">
        <v>503</v>
      </c>
      <c r="L201" s="84" t="s">
        <v>504</v>
      </c>
      <c r="M201" s="51" t="s">
        <v>127</v>
      </c>
      <c r="N201" s="51">
        <v>2</v>
      </c>
      <c r="O201" s="56" t="e">
        <f t="shared" si="26"/>
        <v>#VALUE!</v>
      </c>
      <c r="P201" s="53">
        <v>44</v>
      </c>
      <c r="Q201" s="54" t="s">
        <v>400</v>
      </c>
      <c r="R201" s="53">
        <v>268400</v>
      </c>
      <c r="S201" s="53">
        <f t="shared" si="27"/>
        <v>97221</v>
      </c>
      <c r="T201" s="53"/>
      <c r="U201" s="53">
        <v>0</v>
      </c>
      <c r="V201" s="53" t="s">
        <v>129</v>
      </c>
      <c r="W201" s="55">
        <v>0.01</v>
      </c>
      <c r="X201" s="53">
        <f>23650+1665+6632</f>
        <v>31947</v>
      </c>
      <c r="Y201" s="53" t="s">
        <v>130</v>
      </c>
      <c r="Z201" s="55">
        <v>0.03</v>
      </c>
      <c r="AA201" s="53">
        <v>27432</v>
      </c>
      <c r="AB201" s="53" t="s">
        <v>131</v>
      </c>
      <c r="AC201" s="85">
        <v>0.02</v>
      </c>
      <c r="AD201" s="92">
        <v>37842</v>
      </c>
      <c r="AE201" s="53" t="s">
        <v>131</v>
      </c>
      <c r="AF201" s="55">
        <v>0.03</v>
      </c>
      <c r="AG201" s="93"/>
      <c r="AH201" s="53" t="s">
        <v>131</v>
      </c>
      <c r="AI201" s="55">
        <v>0.05</v>
      </c>
      <c r="AJ201" s="53"/>
      <c r="AK201" s="53" t="s">
        <v>131</v>
      </c>
      <c r="AL201" s="55">
        <v>8.0000000000000598E-2</v>
      </c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ht="15.75" customHeight="1">
      <c r="A202" s="1" t="s">
        <v>120</v>
      </c>
      <c r="B202" s="1" t="s">
        <v>280</v>
      </c>
      <c r="C202" s="1" t="s">
        <v>281</v>
      </c>
      <c r="D202" s="1" t="s">
        <v>286</v>
      </c>
      <c r="E202" s="1" t="s">
        <v>296</v>
      </c>
      <c r="F202" s="47"/>
      <c r="G202" s="48"/>
      <c r="H202" s="48"/>
      <c r="I202" s="48"/>
      <c r="J202" s="48"/>
      <c r="K202" s="83" t="s">
        <v>505</v>
      </c>
      <c r="L202" s="84" t="s">
        <v>506</v>
      </c>
      <c r="M202" s="51" t="s">
        <v>127</v>
      </c>
      <c r="N202" s="51">
        <v>2</v>
      </c>
      <c r="O202" s="56" t="e">
        <f t="shared" si="26"/>
        <v>#VALUE!</v>
      </c>
      <c r="P202" s="53">
        <v>40</v>
      </c>
      <c r="Q202" s="54" t="s">
        <v>400</v>
      </c>
      <c r="R202" s="53">
        <v>244000</v>
      </c>
      <c r="S202" s="53">
        <f t="shared" si="27"/>
        <v>109900</v>
      </c>
      <c r="T202" s="53"/>
      <c r="U202" s="53">
        <v>0</v>
      </c>
      <c r="V202" s="53" t="s">
        <v>129</v>
      </c>
      <c r="W202" s="55">
        <v>0.01</v>
      </c>
      <c r="X202" s="53">
        <v>0</v>
      </c>
      <c r="Y202" s="53" t="s">
        <v>130</v>
      </c>
      <c r="Z202" s="55">
        <v>0.03</v>
      </c>
      <c r="AA202" s="53">
        <v>0</v>
      </c>
      <c r="AB202" s="53" t="s">
        <v>131</v>
      </c>
      <c r="AC202" s="85">
        <v>0.02</v>
      </c>
      <c r="AD202" s="92"/>
      <c r="AE202" s="53" t="s">
        <v>131</v>
      </c>
      <c r="AF202" s="55">
        <v>0.03</v>
      </c>
      <c r="AG202" s="93">
        <v>48200</v>
      </c>
      <c r="AH202" s="53" t="s">
        <v>131</v>
      </c>
      <c r="AI202" s="55">
        <v>0.05</v>
      </c>
      <c r="AJ202" s="53">
        <v>61700</v>
      </c>
      <c r="AK202" s="53" t="s">
        <v>131</v>
      </c>
      <c r="AL202" s="55">
        <v>8.0000000000000598E-2</v>
      </c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ht="15.75" customHeight="1">
      <c r="A203" s="1" t="s">
        <v>120</v>
      </c>
      <c r="B203" s="1" t="s">
        <v>280</v>
      </c>
      <c r="C203" s="1" t="s">
        <v>281</v>
      </c>
      <c r="D203" s="1" t="s">
        <v>286</v>
      </c>
      <c r="E203" s="1" t="s">
        <v>296</v>
      </c>
      <c r="F203" s="47"/>
      <c r="G203" s="48"/>
      <c r="H203" s="48"/>
      <c r="I203" s="48"/>
      <c r="J203" s="48"/>
      <c r="K203" s="83" t="s">
        <v>507</v>
      </c>
      <c r="L203" s="84" t="s">
        <v>508</v>
      </c>
      <c r="M203" s="51" t="s">
        <v>127</v>
      </c>
      <c r="N203" s="51">
        <v>2</v>
      </c>
      <c r="O203" s="56" t="e">
        <f t="shared" si="26"/>
        <v>#VALUE!</v>
      </c>
      <c r="P203" s="53">
        <v>24</v>
      </c>
      <c r="Q203" s="54" t="s">
        <v>400</v>
      </c>
      <c r="R203" s="53">
        <v>146400</v>
      </c>
      <c r="S203" s="53">
        <f t="shared" si="27"/>
        <v>50000</v>
      </c>
      <c r="T203" s="53"/>
      <c r="U203" s="53">
        <v>0</v>
      </c>
      <c r="V203" s="53" t="s">
        <v>129</v>
      </c>
      <c r="W203" s="55">
        <v>0.01</v>
      </c>
      <c r="X203" s="53">
        <v>0</v>
      </c>
      <c r="Y203" s="53" t="s">
        <v>130</v>
      </c>
      <c r="Z203" s="55">
        <v>0.03</v>
      </c>
      <c r="AA203" s="53">
        <v>50000</v>
      </c>
      <c r="AB203" s="53" t="s">
        <v>131</v>
      </c>
      <c r="AC203" s="85">
        <v>0.02</v>
      </c>
      <c r="AD203" s="92"/>
      <c r="AE203" s="53" t="s">
        <v>131</v>
      </c>
      <c r="AF203" s="55">
        <v>0.03</v>
      </c>
      <c r="AG203" s="93"/>
      <c r="AH203" s="53" t="s">
        <v>131</v>
      </c>
      <c r="AI203" s="55">
        <v>0.05</v>
      </c>
      <c r="AJ203" s="53"/>
      <c r="AK203" s="53" t="s">
        <v>131</v>
      </c>
      <c r="AL203" s="55">
        <v>8.0000000000000598E-2</v>
      </c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ht="15.75" customHeight="1">
      <c r="A204" s="1" t="s">
        <v>120</v>
      </c>
      <c r="B204" s="1" t="s">
        <v>280</v>
      </c>
      <c r="C204" s="1" t="s">
        <v>281</v>
      </c>
      <c r="D204" s="1" t="s">
        <v>286</v>
      </c>
      <c r="E204" s="1" t="s">
        <v>296</v>
      </c>
      <c r="F204" s="47"/>
      <c r="G204" s="48"/>
      <c r="H204" s="48"/>
      <c r="I204" s="48"/>
      <c r="J204" s="48"/>
      <c r="K204" s="83" t="s">
        <v>509</v>
      </c>
      <c r="L204" s="84" t="s">
        <v>510</v>
      </c>
      <c r="M204" s="51" t="s">
        <v>127</v>
      </c>
      <c r="N204" s="51">
        <v>2</v>
      </c>
      <c r="O204" s="56" t="e">
        <f t="shared" si="26"/>
        <v>#VALUE!</v>
      </c>
      <c r="P204" s="53">
        <v>66</v>
      </c>
      <c r="Q204" s="54" t="s">
        <v>400</v>
      </c>
      <c r="R204" s="53">
        <v>402600</v>
      </c>
      <c r="S204" s="53">
        <f t="shared" si="27"/>
        <v>72000</v>
      </c>
      <c r="T204" s="53"/>
      <c r="U204" s="53">
        <v>0</v>
      </c>
      <c r="V204" s="53" t="s">
        <v>129</v>
      </c>
      <c r="W204" s="55">
        <v>0.01</v>
      </c>
      <c r="X204" s="53">
        <v>18000</v>
      </c>
      <c r="Y204" s="53" t="s">
        <v>130</v>
      </c>
      <c r="Z204" s="55">
        <v>0.03</v>
      </c>
      <c r="AA204" s="53">
        <v>18000</v>
      </c>
      <c r="AB204" s="53" t="s">
        <v>131</v>
      </c>
      <c r="AC204" s="85">
        <v>0.02</v>
      </c>
      <c r="AD204" s="92">
        <v>18000</v>
      </c>
      <c r="AE204" s="53" t="s">
        <v>131</v>
      </c>
      <c r="AF204" s="55">
        <v>0.03</v>
      </c>
      <c r="AG204" s="93">
        <v>18000</v>
      </c>
      <c r="AH204" s="53" t="s">
        <v>131</v>
      </c>
      <c r="AI204" s="55">
        <v>0.05</v>
      </c>
      <c r="AJ204" s="53"/>
      <c r="AK204" s="53" t="s">
        <v>131</v>
      </c>
      <c r="AL204" s="55">
        <v>8.0000000000000598E-2</v>
      </c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ht="15.75" customHeight="1">
      <c r="A205" s="1" t="s">
        <v>120</v>
      </c>
      <c r="B205" s="1" t="s">
        <v>280</v>
      </c>
      <c r="C205" s="1" t="s">
        <v>281</v>
      </c>
      <c r="D205" s="1" t="s">
        <v>286</v>
      </c>
      <c r="E205" s="1" t="s">
        <v>296</v>
      </c>
      <c r="F205" s="47"/>
      <c r="G205" s="48"/>
      <c r="H205" s="48"/>
      <c r="I205" s="48"/>
      <c r="J205" s="48"/>
      <c r="K205" s="83" t="s">
        <v>511</v>
      </c>
      <c r="L205" s="84" t="s">
        <v>512</v>
      </c>
      <c r="M205" s="51" t="s">
        <v>127</v>
      </c>
      <c r="N205" s="51">
        <v>2</v>
      </c>
      <c r="O205" s="56" t="e">
        <f t="shared" si="26"/>
        <v>#VALUE!</v>
      </c>
      <c r="P205" s="53">
        <v>64</v>
      </c>
      <c r="Q205" s="54" t="s">
        <v>400</v>
      </c>
      <c r="R205" s="53">
        <v>390400</v>
      </c>
      <c r="S205" s="53">
        <f t="shared" si="27"/>
        <v>72000</v>
      </c>
      <c r="T205" s="53"/>
      <c r="U205" s="53">
        <v>0</v>
      </c>
      <c r="V205" s="53" t="s">
        <v>129</v>
      </c>
      <c r="W205" s="55">
        <v>0.01</v>
      </c>
      <c r="X205" s="53">
        <v>18000</v>
      </c>
      <c r="Y205" s="53" t="s">
        <v>130</v>
      </c>
      <c r="Z205" s="55">
        <v>0.03</v>
      </c>
      <c r="AA205" s="53">
        <v>18000</v>
      </c>
      <c r="AB205" s="53" t="s">
        <v>131</v>
      </c>
      <c r="AC205" s="85">
        <v>0.02</v>
      </c>
      <c r="AD205" s="92">
        <v>18000</v>
      </c>
      <c r="AE205" s="53" t="s">
        <v>131</v>
      </c>
      <c r="AF205" s="55">
        <v>0.03</v>
      </c>
      <c r="AG205" s="93">
        <v>18000</v>
      </c>
      <c r="AH205" s="53" t="s">
        <v>131</v>
      </c>
      <c r="AI205" s="55">
        <v>0.05</v>
      </c>
      <c r="AJ205" s="53"/>
      <c r="AK205" s="53" t="s">
        <v>131</v>
      </c>
      <c r="AL205" s="55">
        <v>8.0000000000000598E-2</v>
      </c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ht="15.75" customHeight="1">
      <c r="A206" s="1" t="s">
        <v>120</v>
      </c>
      <c r="B206" s="1" t="s">
        <v>280</v>
      </c>
      <c r="C206" s="1" t="s">
        <v>281</v>
      </c>
      <c r="D206" s="1" t="s">
        <v>286</v>
      </c>
      <c r="E206" s="1" t="s">
        <v>296</v>
      </c>
      <c r="F206" s="47"/>
      <c r="G206" s="48"/>
      <c r="H206" s="48"/>
      <c r="I206" s="48"/>
      <c r="J206" s="48"/>
      <c r="K206" s="83" t="s">
        <v>513</v>
      </c>
      <c r="L206" s="84" t="s">
        <v>514</v>
      </c>
      <c r="M206" s="51" t="s">
        <v>127</v>
      </c>
      <c r="N206" s="51">
        <v>2</v>
      </c>
      <c r="O206" s="56" t="e">
        <f t="shared" si="26"/>
        <v>#VALUE!</v>
      </c>
      <c r="P206" s="53">
        <v>6</v>
      </c>
      <c r="Q206" s="54" t="s">
        <v>400</v>
      </c>
      <c r="R206" s="53">
        <v>36600</v>
      </c>
      <c r="S206" s="53">
        <f t="shared" si="27"/>
        <v>12130</v>
      </c>
      <c r="T206" s="53"/>
      <c r="U206" s="53">
        <v>0</v>
      </c>
      <c r="V206" s="53" t="s">
        <v>129</v>
      </c>
      <c r="W206" s="55">
        <v>0.01</v>
      </c>
      <c r="X206" s="53">
        <v>12130</v>
      </c>
      <c r="Y206" s="53" t="s">
        <v>130</v>
      </c>
      <c r="Z206" s="55">
        <v>0.03</v>
      </c>
      <c r="AA206" s="53">
        <v>0</v>
      </c>
      <c r="AB206" s="53" t="s">
        <v>131</v>
      </c>
      <c r="AC206" s="85">
        <v>0.02</v>
      </c>
      <c r="AD206" s="92"/>
      <c r="AE206" s="53" t="s">
        <v>131</v>
      </c>
      <c r="AF206" s="55">
        <v>0.03</v>
      </c>
      <c r="AG206" s="93"/>
      <c r="AH206" s="53" t="s">
        <v>131</v>
      </c>
      <c r="AI206" s="55">
        <v>0.05</v>
      </c>
      <c r="AJ206" s="53"/>
      <c r="AK206" s="53" t="s">
        <v>131</v>
      </c>
      <c r="AL206" s="55">
        <v>8.0000000000000598E-2</v>
      </c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ht="15.75" customHeight="1">
      <c r="A207" s="1" t="s">
        <v>120</v>
      </c>
      <c r="B207" s="1" t="s">
        <v>280</v>
      </c>
      <c r="C207" s="1" t="s">
        <v>281</v>
      </c>
      <c r="D207" s="1" t="s">
        <v>286</v>
      </c>
      <c r="E207" s="1" t="s">
        <v>296</v>
      </c>
      <c r="F207" s="47"/>
      <c r="G207" s="48"/>
      <c r="H207" s="48"/>
      <c r="I207" s="48"/>
      <c r="J207" s="48"/>
      <c r="K207" s="83" t="s">
        <v>515</v>
      </c>
      <c r="L207" s="84" t="s">
        <v>516</v>
      </c>
      <c r="M207" s="51" t="s">
        <v>127</v>
      </c>
      <c r="N207" s="51">
        <v>2</v>
      </c>
      <c r="O207" s="56" t="e">
        <f t="shared" si="26"/>
        <v>#VALUE!</v>
      </c>
      <c r="P207" s="53">
        <v>32</v>
      </c>
      <c r="Q207" s="54" t="s">
        <v>400</v>
      </c>
      <c r="R207" s="53">
        <v>195200</v>
      </c>
      <c r="S207" s="53">
        <f t="shared" si="27"/>
        <v>94155.88</v>
      </c>
      <c r="T207" s="53"/>
      <c r="U207" s="53">
        <v>0</v>
      </c>
      <c r="V207" s="53" t="s">
        <v>129</v>
      </c>
      <c r="W207" s="55">
        <v>0.01</v>
      </c>
      <c r="X207" s="53">
        <f>2120+7880</f>
        <v>10000</v>
      </c>
      <c r="Y207" s="53" t="s">
        <v>130</v>
      </c>
      <c r="Z207" s="55">
        <v>0.03</v>
      </c>
      <c r="AA207" s="53">
        <v>64406</v>
      </c>
      <c r="AB207" s="53" t="s">
        <v>131</v>
      </c>
      <c r="AC207" s="85">
        <v>0.02</v>
      </c>
      <c r="AD207" s="92"/>
      <c r="AE207" s="53" t="s">
        <v>131</v>
      </c>
      <c r="AF207" s="55">
        <v>0.03</v>
      </c>
      <c r="AG207" s="93">
        <v>2300</v>
      </c>
      <c r="AH207" s="53" t="s">
        <v>131</v>
      </c>
      <c r="AI207" s="55">
        <v>0.05</v>
      </c>
      <c r="AJ207" s="95">
        <v>17449.88</v>
      </c>
      <c r="AK207" s="53" t="s">
        <v>131</v>
      </c>
      <c r="AL207" s="55">
        <v>8.0000000000000696E-2</v>
      </c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ht="15.75" customHeight="1">
      <c r="A208" s="1" t="s">
        <v>120</v>
      </c>
      <c r="B208" s="1" t="s">
        <v>280</v>
      </c>
      <c r="C208" s="1" t="s">
        <v>281</v>
      </c>
      <c r="D208" s="1" t="s">
        <v>286</v>
      </c>
      <c r="E208" s="1" t="s">
        <v>296</v>
      </c>
      <c r="F208" s="47"/>
      <c r="G208" s="48"/>
      <c r="H208" s="48"/>
      <c r="I208" s="48"/>
      <c r="J208" s="48"/>
      <c r="K208" s="83" t="s">
        <v>517</v>
      </c>
      <c r="L208" s="84" t="s">
        <v>518</v>
      </c>
      <c r="M208" s="51" t="s">
        <v>127</v>
      </c>
      <c r="N208" s="51">
        <v>2</v>
      </c>
      <c r="O208" s="56" t="e">
        <f t="shared" si="26"/>
        <v>#VALUE!</v>
      </c>
      <c r="P208" s="53">
        <v>8</v>
      </c>
      <c r="Q208" s="54" t="s">
        <v>400</v>
      </c>
      <c r="R208" s="53">
        <v>48800</v>
      </c>
      <c r="S208" s="53">
        <f t="shared" si="27"/>
        <v>8552</v>
      </c>
      <c r="T208" s="53"/>
      <c r="U208" s="53">
        <v>0</v>
      </c>
      <c r="V208" s="53" t="s">
        <v>129</v>
      </c>
      <c r="W208" s="55">
        <v>0.01</v>
      </c>
      <c r="X208" s="53">
        <v>0</v>
      </c>
      <c r="Y208" s="53" t="s">
        <v>130</v>
      </c>
      <c r="Z208" s="55">
        <v>0.03</v>
      </c>
      <c r="AA208" s="53">
        <v>0</v>
      </c>
      <c r="AB208" s="53" t="s">
        <v>131</v>
      </c>
      <c r="AC208" s="85">
        <v>0.02</v>
      </c>
      <c r="AD208" s="92"/>
      <c r="AE208" s="53" t="s">
        <v>131</v>
      </c>
      <c r="AF208" s="55">
        <v>0.03</v>
      </c>
      <c r="AG208" s="93">
        <v>8552</v>
      </c>
      <c r="AH208" s="53" t="s">
        <v>131</v>
      </c>
      <c r="AI208" s="55">
        <v>0.05</v>
      </c>
      <c r="AJ208" s="53"/>
      <c r="AK208" s="53" t="s">
        <v>131</v>
      </c>
      <c r="AL208" s="55">
        <v>8.0000000000000696E-2</v>
      </c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ht="15.75" customHeight="1">
      <c r="A209" s="1" t="s">
        <v>120</v>
      </c>
      <c r="B209" s="1" t="s">
        <v>280</v>
      </c>
      <c r="C209" s="1" t="s">
        <v>281</v>
      </c>
      <c r="D209" s="1" t="s">
        <v>286</v>
      </c>
      <c r="E209" s="1" t="s">
        <v>296</v>
      </c>
      <c r="F209" s="47"/>
      <c r="G209" s="48"/>
      <c r="H209" s="48"/>
      <c r="I209" s="48"/>
      <c r="J209" s="48"/>
      <c r="K209" s="83" t="s">
        <v>519</v>
      </c>
      <c r="L209" s="84" t="s">
        <v>520</v>
      </c>
      <c r="M209" s="51" t="s">
        <v>127</v>
      </c>
      <c r="N209" s="51">
        <v>2</v>
      </c>
      <c r="O209" s="56" t="e">
        <f t="shared" si="26"/>
        <v>#VALUE!</v>
      </c>
      <c r="P209" s="53">
        <v>23</v>
      </c>
      <c r="Q209" s="54" t="s">
        <v>400</v>
      </c>
      <c r="R209" s="53">
        <v>140300</v>
      </c>
      <c r="S209" s="53">
        <f t="shared" si="27"/>
        <v>78332.5</v>
      </c>
      <c r="T209" s="53"/>
      <c r="U209" s="53">
        <v>0</v>
      </c>
      <c r="V209" s="53" t="s">
        <v>129</v>
      </c>
      <c r="W209" s="55">
        <v>0.01</v>
      </c>
      <c r="X209" s="53">
        <f>5280+7436.5</f>
        <v>12716.5</v>
      </c>
      <c r="Y209" s="53" t="s">
        <v>130</v>
      </c>
      <c r="Z209" s="55">
        <v>0.03</v>
      </c>
      <c r="AA209" s="53">
        <v>65616</v>
      </c>
      <c r="AB209" s="53" t="s">
        <v>131</v>
      </c>
      <c r="AC209" s="85">
        <v>0.02</v>
      </c>
      <c r="AD209" s="92"/>
      <c r="AE209" s="53" t="s">
        <v>131</v>
      </c>
      <c r="AF209" s="55">
        <v>0.03</v>
      </c>
      <c r="AG209" s="93"/>
      <c r="AH209" s="53" t="s">
        <v>131</v>
      </c>
      <c r="AI209" s="55">
        <v>0.05</v>
      </c>
      <c r="AJ209" s="53"/>
      <c r="AK209" s="53" t="s">
        <v>131</v>
      </c>
      <c r="AL209" s="55">
        <v>8.0000000000000696E-2</v>
      </c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ht="15.75" customHeight="1">
      <c r="A210" s="1" t="s">
        <v>120</v>
      </c>
      <c r="B210" s="1" t="s">
        <v>280</v>
      </c>
      <c r="C210" s="1" t="s">
        <v>281</v>
      </c>
      <c r="D210" s="1" t="s">
        <v>286</v>
      </c>
      <c r="E210" s="1" t="s">
        <v>296</v>
      </c>
      <c r="F210" s="47"/>
      <c r="G210" s="48"/>
      <c r="H210" s="48"/>
      <c r="I210" s="48"/>
      <c r="J210" s="48"/>
      <c r="K210" s="83" t="s">
        <v>521</v>
      </c>
      <c r="L210" s="84" t="s">
        <v>522</v>
      </c>
      <c r="M210" s="51" t="s">
        <v>127</v>
      </c>
      <c r="N210" s="51">
        <v>2</v>
      </c>
      <c r="O210" s="56" t="e">
        <f t="shared" si="26"/>
        <v>#VALUE!</v>
      </c>
      <c r="P210" s="53">
        <v>15</v>
      </c>
      <c r="Q210" s="54" t="s">
        <v>400</v>
      </c>
      <c r="R210" s="53">
        <v>91500</v>
      </c>
      <c r="S210" s="53">
        <f t="shared" si="27"/>
        <v>50000</v>
      </c>
      <c r="T210" s="53"/>
      <c r="U210" s="53">
        <v>0</v>
      </c>
      <c r="V210" s="53" t="s">
        <v>129</v>
      </c>
      <c r="W210" s="55">
        <v>0.01</v>
      </c>
      <c r="X210" s="53">
        <v>0</v>
      </c>
      <c r="Y210" s="53" t="s">
        <v>130</v>
      </c>
      <c r="Z210" s="55">
        <v>0.03</v>
      </c>
      <c r="AA210" s="53">
        <v>0</v>
      </c>
      <c r="AB210" s="53" t="s">
        <v>131</v>
      </c>
      <c r="AC210" s="85">
        <v>0.02</v>
      </c>
      <c r="AD210" s="92"/>
      <c r="AE210" s="53" t="s">
        <v>131</v>
      </c>
      <c r="AF210" s="55">
        <v>0.03</v>
      </c>
      <c r="AG210" s="93">
        <v>50000</v>
      </c>
      <c r="AH210" s="53" t="s">
        <v>131</v>
      </c>
      <c r="AI210" s="55">
        <v>0.05</v>
      </c>
      <c r="AJ210" s="53"/>
      <c r="AK210" s="53" t="s">
        <v>131</v>
      </c>
      <c r="AL210" s="55">
        <v>8.0000000000000696E-2</v>
      </c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ht="15.75" customHeight="1">
      <c r="A211" s="1" t="s">
        <v>120</v>
      </c>
      <c r="B211" s="1" t="s">
        <v>280</v>
      </c>
      <c r="C211" s="1" t="s">
        <v>281</v>
      </c>
      <c r="D211" s="1" t="s">
        <v>286</v>
      </c>
      <c r="E211" s="1" t="s">
        <v>296</v>
      </c>
      <c r="F211" s="47"/>
      <c r="G211" s="48"/>
      <c r="H211" s="48"/>
      <c r="I211" s="48"/>
      <c r="J211" s="48"/>
      <c r="K211" s="83" t="s">
        <v>523</v>
      </c>
      <c r="L211" s="84" t="s">
        <v>524</v>
      </c>
      <c r="M211" s="51" t="s">
        <v>127</v>
      </c>
      <c r="N211" s="51">
        <v>2</v>
      </c>
      <c r="O211" s="56" t="e">
        <f t="shared" si="26"/>
        <v>#VALUE!</v>
      </c>
      <c r="P211" s="53">
        <v>3</v>
      </c>
      <c r="Q211" s="54" t="s">
        <v>400</v>
      </c>
      <c r="R211" s="53">
        <v>18300</v>
      </c>
      <c r="S211" s="53">
        <f t="shared" si="27"/>
        <v>0</v>
      </c>
      <c r="T211" s="53"/>
      <c r="U211" s="53">
        <v>0</v>
      </c>
      <c r="V211" s="53" t="s">
        <v>129</v>
      </c>
      <c r="W211" s="55">
        <v>0.01</v>
      </c>
      <c r="X211" s="53">
        <v>0</v>
      </c>
      <c r="Y211" s="53" t="s">
        <v>130</v>
      </c>
      <c r="Z211" s="55">
        <v>0.03</v>
      </c>
      <c r="AA211" s="53">
        <v>0</v>
      </c>
      <c r="AB211" s="53" t="s">
        <v>131</v>
      </c>
      <c r="AC211" s="85">
        <v>0.02</v>
      </c>
      <c r="AD211" s="92"/>
      <c r="AE211" s="53" t="s">
        <v>131</v>
      </c>
      <c r="AF211" s="55">
        <v>0.03</v>
      </c>
      <c r="AG211" s="93"/>
      <c r="AH211" s="53" t="s">
        <v>131</v>
      </c>
      <c r="AI211" s="55">
        <v>0.05</v>
      </c>
      <c r="AJ211" s="53"/>
      <c r="AK211" s="53" t="s">
        <v>131</v>
      </c>
      <c r="AL211" s="55">
        <v>8.0000000000000696E-2</v>
      </c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ht="15.75" customHeight="1">
      <c r="A212" s="1" t="s">
        <v>120</v>
      </c>
      <c r="B212" s="1" t="s">
        <v>280</v>
      </c>
      <c r="C212" s="1" t="s">
        <v>281</v>
      </c>
      <c r="D212" s="1" t="s">
        <v>286</v>
      </c>
      <c r="E212" s="1" t="s">
        <v>296</v>
      </c>
      <c r="F212" s="47"/>
      <c r="G212" s="48"/>
      <c r="H212" s="48"/>
      <c r="I212" s="48"/>
      <c r="J212" s="48"/>
      <c r="K212" s="83" t="s">
        <v>525</v>
      </c>
      <c r="L212" s="84" t="s">
        <v>526</v>
      </c>
      <c r="M212" s="51" t="s">
        <v>127</v>
      </c>
      <c r="N212" s="51">
        <v>2</v>
      </c>
      <c r="O212" s="56" t="e">
        <f t="shared" si="26"/>
        <v>#VALUE!</v>
      </c>
      <c r="P212" s="53">
        <v>8</v>
      </c>
      <c r="Q212" s="54" t="s">
        <v>400</v>
      </c>
      <c r="R212" s="53">
        <v>48800</v>
      </c>
      <c r="S212" s="53">
        <f t="shared" si="27"/>
        <v>0</v>
      </c>
      <c r="T212" s="53"/>
      <c r="U212" s="53">
        <v>0</v>
      </c>
      <c r="V212" s="53" t="s">
        <v>129</v>
      </c>
      <c r="W212" s="55">
        <v>0.01</v>
      </c>
      <c r="X212" s="53">
        <v>0</v>
      </c>
      <c r="Y212" s="53" t="s">
        <v>130</v>
      </c>
      <c r="Z212" s="55">
        <v>0.03</v>
      </c>
      <c r="AA212" s="53">
        <v>0</v>
      </c>
      <c r="AB212" s="53" t="s">
        <v>131</v>
      </c>
      <c r="AC212" s="85">
        <v>0.02</v>
      </c>
      <c r="AD212" s="92"/>
      <c r="AE212" s="53" t="s">
        <v>131</v>
      </c>
      <c r="AF212" s="55">
        <v>0.03</v>
      </c>
      <c r="AG212" s="93"/>
      <c r="AH212" s="53" t="s">
        <v>131</v>
      </c>
      <c r="AI212" s="55">
        <v>0.05</v>
      </c>
      <c r="AJ212" s="53"/>
      <c r="AK212" s="53" t="s">
        <v>131</v>
      </c>
      <c r="AL212" s="55">
        <v>8.0000000000000696E-2</v>
      </c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ht="15.75" customHeight="1">
      <c r="A213" s="1" t="s">
        <v>120</v>
      </c>
      <c r="B213" s="1" t="s">
        <v>280</v>
      </c>
      <c r="C213" s="1" t="s">
        <v>281</v>
      </c>
      <c r="D213" s="1" t="s">
        <v>286</v>
      </c>
      <c r="E213" s="1" t="s">
        <v>296</v>
      </c>
      <c r="F213" s="47"/>
      <c r="G213" s="48"/>
      <c r="H213" s="48"/>
      <c r="I213" s="48"/>
      <c r="J213" s="48"/>
      <c r="K213" s="83" t="s">
        <v>527</v>
      </c>
      <c r="L213" s="84" t="s">
        <v>528</v>
      </c>
      <c r="M213" s="51" t="s">
        <v>127</v>
      </c>
      <c r="N213" s="51">
        <v>2</v>
      </c>
      <c r="O213" s="56" t="e">
        <f t="shared" si="26"/>
        <v>#VALUE!</v>
      </c>
      <c r="P213" s="53">
        <v>3</v>
      </c>
      <c r="Q213" s="54" t="s">
        <v>400</v>
      </c>
      <c r="R213" s="53">
        <v>18300</v>
      </c>
      <c r="S213" s="53">
        <f t="shared" si="27"/>
        <v>0</v>
      </c>
      <c r="T213" s="53"/>
      <c r="U213" s="53">
        <v>0</v>
      </c>
      <c r="V213" s="53" t="s">
        <v>129</v>
      </c>
      <c r="W213" s="55">
        <v>0.01</v>
      </c>
      <c r="X213" s="53">
        <v>0</v>
      </c>
      <c r="Y213" s="53" t="s">
        <v>130</v>
      </c>
      <c r="Z213" s="55">
        <v>0.03</v>
      </c>
      <c r="AA213" s="53">
        <v>0</v>
      </c>
      <c r="AB213" s="53" t="s">
        <v>131</v>
      </c>
      <c r="AC213" s="85">
        <v>0.02</v>
      </c>
      <c r="AD213" s="92"/>
      <c r="AE213" s="53" t="s">
        <v>131</v>
      </c>
      <c r="AF213" s="55">
        <v>0.03</v>
      </c>
      <c r="AG213" s="93"/>
      <c r="AH213" s="53" t="s">
        <v>131</v>
      </c>
      <c r="AI213" s="55">
        <v>0.05</v>
      </c>
      <c r="AJ213" s="53"/>
      <c r="AK213" s="53" t="s">
        <v>131</v>
      </c>
      <c r="AL213" s="55">
        <v>8.0000000000000696E-2</v>
      </c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ht="15.75" customHeight="1">
      <c r="A214" s="1" t="s">
        <v>120</v>
      </c>
      <c r="B214" s="1" t="s">
        <v>280</v>
      </c>
      <c r="C214" s="1" t="s">
        <v>281</v>
      </c>
      <c r="D214" s="1" t="s">
        <v>286</v>
      </c>
      <c r="E214" s="1" t="s">
        <v>296</v>
      </c>
      <c r="F214" s="47"/>
      <c r="G214" s="48"/>
      <c r="H214" s="48"/>
      <c r="I214" s="48"/>
      <c r="J214" s="48"/>
      <c r="K214" s="83" t="s">
        <v>529</v>
      </c>
      <c r="L214" s="84" t="s">
        <v>530</v>
      </c>
      <c r="M214" s="51" t="s">
        <v>127</v>
      </c>
      <c r="N214" s="51">
        <v>2</v>
      </c>
      <c r="O214" s="56" t="e">
        <f t="shared" si="26"/>
        <v>#VALUE!</v>
      </c>
      <c r="P214" s="53">
        <v>16</v>
      </c>
      <c r="Q214" s="54" t="s">
        <v>400</v>
      </c>
      <c r="R214" s="53">
        <v>97600</v>
      </c>
      <c r="S214" s="53">
        <f t="shared" si="27"/>
        <v>0</v>
      </c>
      <c r="T214" s="53"/>
      <c r="U214" s="53">
        <v>0</v>
      </c>
      <c r="V214" s="53" t="s">
        <v>129</v>
      </c>
      <c r="W214" s="55">
        <v>0.01</v>
      </c>
      <c r="X214" s="53">
        <v>0</v>
      </c>
      <c r="Y214" s="53" t="s">
        <v>130</v>
      </c>
      <c r="Z214" s="55">
        <v>0.03</v>
      </c>
      <c r="AA214" s="53">
        <v>0</v>
      </c>
      <c r="AB214" s="53" t="s">
        <v>131</v>
      </c>
      <c r="AC214" s="85">
        <v>0.02</v>
      </c>
      <c r="AD214" s="92"/>
      <c r="AE214" s="53" t="s">
        <v>131</v>
      </c>
      <c r="AF214" s="55">
        <v>0.03</v>
      </c>
      <c r="AG214" s="93"/>
      <c r="AH214" s="53" t="s">
        <v>131</v>
      </c>
      <c r="AI214" s="55">
        <v>0.05</v>
      </c>
      <c r="AJ214" s="53"/>
      <c r="AK214" s="53" t="s">
        <v>131</v>
      </c>
      <c r="AL214" s="55">
        <v>8.0000000000000696E-2</v>
      </c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ht="15.75" customHeight="1">
      <c r="A215" s="1" t="s">
        <v>120</v>
      </c>
      <c r="B215" s="1" t="s">
        <v>280</v>
      </c>
      <c r="C215" s="1" t="s">
        <v>281</v>
      </c>
      <c r="D215" s="1" t="s">
        <v>286</v>
      </c>
      <c r="E215" s="1" t="s">
        <v>296</v>
      </c>
      <c r="F215" s="47"/>
      <c r="G215" s="48"/>
      <c r="H215" s="48"/>
      <c r="I215" s="48"/>
      <c r="J215" s="48"/>
      <c r="K215" s="83" t="s">
        <v>531</v>
      </c>
      <c r="L215" s="84" t="s">
        <v>532</v>
      </c>
      <c r="M215" s="51" t="s">
        <v>127</v>
      </c>
      <c r="N215" s="51">
        <v>2</v>
      </c>
      <c r="O215" s="56" t="e">
        <f t="shared" si="26"/>
        <v>#VALUE!</v>
      </c>
      <c r="P215" s="53">
        <v>24</v>
      </c>
      <c r="Q215" s="54" t="s">
        <v>400</v>
      </c>
      <c r="R215" s="53">
        <v>146400</v>
      </c>
      <c r="S215" s="53">
        <f t="shared" si="27"/>
        <v>5600</v>
      </c>
      <c r="T215" s="53"/>
      <c r="U215" s="53">
        <v>0</v>
      </c>
      <c r="V215" s="53" t="s">
        <v>129</v>
      </c>
      <c r="W215" s="55">
        <v>0.01</v>
      </c>
      <c r="X215" s="53">
        <v>0</v>
      </c>
      <c r="Y215" s="53" t="s">
        <v>130</v>
      </c>
      <c r="Z215" s="55">
        <v>0.03</v>
      </c>
      <c r="AA215" s="53">
        <v>0</v>
      </c>
      <c r="AB215" s="53" t="s">
        <v>131</v>
      </c>
      <c r="AC215" s="85">
        <v>0.02</v>
      </c>
      <c r="AD215" s="92"/>
      <c r="AE215" s="53" t="s">
        <v>131</v>
      </c>
      <c r="AF215" s="55">
        <v>0.03</v>
      </c>
      <c r="AG215" s="93"/>
      <c r="AH215" s="53" t="s">
        <v>131</v>
      </c>
      <c r="AI215" s="55">
        <v>0.05</v>
      </c>
      <c r="AJ215" s="95">
        <v>5600</v>
      </c>
      <c r="AK215" s="53" t="s">
        <v>131</v>
      </c>
      <c r="AL215" s="55">
        <v>8.0000000000000696E-2</v>
      </c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ht="15.75" customHeight="1">
      <c r="A216" s="1" t="s">
        <v>120</v>
      </c>
      <c r="B216" s="1" t="s">
        <v>280</v>
      </c>
      <c r="C216" s="1" t="s">
        <v>281</v>
      </c>
      <c r="D216" s="1" t="s">
        <v>286</v>
      </c>
      <c r="E216" s="1" t="s">
        <v>296</v>
      </c>
      <c r="F216" s="47"/>
      <c r="G216" s="48"/>
      <c r="H216" s="48"/>
      <c r="I216" s="48"/>
      <c r="J216" s="48"/>
      <c r="K216" s="83" t="s">
        <v>533</v>
      </c>
      <c r="L216" s="84" t="s">
        <v>534</v>
      </c>
      <c r="M216" s="51" t="s">
        <v>127</v>
      </c>
      <c r="N216" s="51">
        <v>2</v>
      </c>
      <c r="O216" s="56" t="e">
        <f t="shared" si="26"/>
        <v>#VALUE!</v>
      </c>
      <c r="P216" s="53">
        <v>8</v>
      </c>
      <c r="Q216" s="54" t="s">
        <v>400</v>
      </c>
      <c r="R216" s="53">
        <v>48800</v>
      </c>
      <c r="S216" s="53">
        <f t="shared" si="27"/>
        <v>0</v>
      </c>
      <c r="T216" s="53"/>
      <c r="U216" s="53">
        <v>0</v>
      </c>
      <c r="V216" s="53" t="s">
        <v>129</v>
      </c>
      <c r="W216" s="55">
        <v>0.01</v>
      </c>
      <c r="X216" s="53">
        <v>0</v>
      </c>
      <c r="Y216" s="53" t="s">
        <v>130</v>
      </c>
      <c r="Z216" s="55">
        <v>0.03</v>
      </c>
      <c r="AA216" s="53">
        <v>0</v>
      </c>
      <c r="AB216" s="53" t="s">
        <v>131</v>
      </c>
      <c r="AC216" s="85">
        <v>0.02</v>
      </c>
      <c r="AD216" s="92"/>
      <c r="AE216" s="53" t="s">
        <v>131</v>
      </c>
      <c r="AF216" s="55">
        <v>0.03</v>
      </c>
      <c r="AG216" s="93"/>
      <c r="AH216" s="53" t="s">
        <v>131</v>
      </c>
      <c r="AI216" s="55">
        <v>0.05</v>
      </c>
      <c r="AJ216" s="53"/>
      <c r="AK216" s="53" t="s">
        <v>131</v>
      </c>
      <c r="AL216" s="55">
        <v>8.0000000000000696E-2</v>
      </c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ht="15.75" customHeight="1">
      <c r="A217" s="1" t="s">
        <v>120</v>
      </c>
      <c r="B217" s="1" t="s">
        <v>280</v>
      </c>
      <c r="C217" s="1" t="s">
        <v>281</v>
      </c>
      <c r="D217" s="1" t="s">
        <v>286</v>
      </c>
      <c r="E217" s="1" t="s">
        <v>296</v>
      </c>
      <c r="F217" s="47"/>
      <c r="G217" s="48"/>
      <c r="H217" s="48"/>
      <c r="I217" s="48"/>
      <c r="J217" s="48"/>
      <c r="K217" s="83" t="s">
        <v>535</v>
      </c>
      <c r="L217" s="84" t="s">
        <v>536</v>
      </c>
      <c r="M217" s="51" t="s">
        <v>127</v>
      </c>
      <c r="N217" s="51">
        <v>2</v>
      </c>
      <c r="O217" s="56" t="e">
        <f t="shared" si="26"/>
        <v>#VALUE!</v>
      </c>
      <c r="P217" s="53">
        <v>16</v>
      </c>
      <c r="Q217" s="54" t="s">
        <v>400</v>
      </c>
      <c r="R217" s="53">
        <v>97600</v>
      </c>
      <c r="S217" s="53">
        <f t="shared" si="27"/>
        <v>49310</v>
      </c>
      <c r="T217" s="53"/>
      <c r="U217" s="53">
        <v>0</v>
      </c>
      <c r="V217" s="53" t="s">
        <v>129</v>
      </c>
      <c r="W217" s="55">
        <v>0.01</v>
      </c>
      <c r="X217" s="53">
        <v>0</v>
      </c>
      <c r="Y217" s="53" t="s">
        <v>130</v>
      </c>
      <c r="Z217" s="55">
        <v>0.03</v>
      </c>
      <c r="AA217" s="53">
        <v>0</v>
      </c>
      <c r="AB217" s="53" t="s">
        <v>131</v>
      </c>
      <c r="AC217" s="85">
        <v>0.02</v>
      </c>
      <c r="AD217" s="92"/>
      <c r="AE217" s="53" t="s">
        <v>131</v>
      </c>
      <c r="AF217" s="55">
        <v>0.03</v>
      </c>
      <c r="AG217" s="93">
        <v>49310</v>
      </c>
      <c r="AH217" s="53" t="s">
        <v>131</v>
      </c>
      <c r="AI217" s="55">
        <v>0.05</v>
      </c>
      <c r="AJ217" s="53"/>
      <c r="AK217" s="53" t="s">
        <v>131</v>
      </c>
      <c r="AL217" s="55">
        <v>8.0000000000000696E-2</v>
      </c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ht="15.75" customHeight="1">
      <c r="A218" s="1" t="s">
        <v>120</v>
      </c>
      <c r="B218" s="1" t="s">
        <v>280</v>
      </c>
      <c r="C218" s="1" t="s">
        <v>281</v>
      </c>
      <c r="D218" s="1" t="s">
        <v>286</v>
      </c>
      <c r="E218" s="1" t="s">
        <v>296</v>
      </c>
      <c r="F218" s="47"/>
      <c r="G218" s="48"/>
      <c r="H218" s="48"/>
      <c r="I218" s="48"/>
      <c r="J218" s="48"/>
      <c r="K218" s="83" t="s">
        <v>537</v>
      </c>
      <c r="L218" s="84" t="s">
        <v>538</v>
      </c>
      <c r="M218" s="51" t="s">
        <v>127</v>
      </c>
      <c r="N218" s="51">
        <v>2</v>
      </c>
      <c r="O218" s="56" t="e">
        <f t="shared" si="26"/>
        <v>#VALUE!</v>
      </c>
      <c r="P218" s="53">
        <v>4</v>
      </c>
      <c r="Q218" s="54" t="s">
        <v>400</v>
      </c>
      <c r="R218" s="53">
        <v>24400</v>
      </c>
      <c r="S218" s="53">
        <f t="shared" si="27"/>
        <v>0</v>
      </c>
      <c r="T218" s="53"/>
      <c r="U218" s="53">
        <v>0</v>
      </c>
      <c r="V218" s="53" t="s">
        <v>129</v>
      </c>
      <c r="W218" s="55">
        <v>0.01</v>
      </c>
      <c r="X218" s="53">
        <v>0</v>
      </c>
      <c r="Y218" s="53" t="s">
        <v>130</v>
      </c>
      <c r="Z218" s="55">
        <v>0.03</v>
      </c>
      <c r="AA218" s="53">
        <v>0</v>
      </c>
      <c r="AB218" s="53" t="s">
        <v>131</v>
      </c>
      <c r="AC218" s="85">
        <v>0.02</v>
      </c>
      <c r="AD218" s="92"/>
      <c r="AE218" s="53" t="s">
        <v>131</v>
      </c>
      <c r="AF218" s="55">
        <v>0.03</v>
      </c>
      <c r="AG218" s="93"/>
      <c r="AH218" s="53" t="s">
        <v>131</v>
      </c>
      <c r="AI218" s="55">
        <v>0.05</v>
      </c>
      <c r="AJ218" s="53"/>
      <c r="AK218" s="53" t="s">
        <v>131</v>
      </c>
      <c r="AL218" s="55">
        <v>8.0000000000000696E-2</v>
      </c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ht="15.75" customHeight="1">
      <c r="A219" s="1" t="s">
        <v>120</v>
      </c>
      <c r="B219" s="1" t="s">
        <v>280</v>
      </c>
      <c r="C219" s="1" t="s">
        <v>281</v>
      </c>
      <c r="D219" s="1" t="s">
        <v>286</v>
      </c>
      <c r="E219" s="1" t="s">
        <v>296</v>
      </c>
      <c r="F219" s="47"/>
      <c r="G219" s="48"/>
      <c r="H219" s="48"/>
      <c r="I219" s="48"/>
      <c r="J219" s="48"/>
      <c r="K219" s="83" t="s">
        <v>539</v>
      </c>
      <c r="L219" s="84" t="s">
        <v>540</v>
      </c>
      <c r="M219" s="51" t="s">
        <v>127</v>
      </c>
      <c r="N219" s="51">
        <v>2</v>
      </c>
      <c r="O219" s="56" t="e">
        <f t="shared" si="26"/>
        <v>#VALUE!</v>
      </c>
      <c r="P219" s="53">
        <v>42</v>
      </c>
      <c r="Q219" s="54" t="s">
        <v>400</v>
      </c>
      <c r="R219" s="53">
        <v>256200</v>
      </c>
      <c r="S219" s="53">
        <f t="shared" si="27"/>
        <v>60000</v>
      </c>
      <c r="T219" s="53"/>
      <c r="U219" s="53">
        <v>0</v>
      </c>
      <c r="V219" s="53" t="s">
        <v>129</v>
      </c>
      <c r="W219" s="55">
        <v>0.01</v>
      </c>
      <c r="X219" s="53">
        <v>15000</v>
      </c>
      <c r="Y219" s="53" t="s">
        <v>130</v>
      </c>
      <c r="Z219" s="55">
        <v>0.03</v>
      </c>
      <c r="AA219" s="53">
        <v>15000</v>
      </c>
      <c r="AB219" s="53" t="s">
        <v>131</v>
      </c>
      <c r="AC219" s="85">
        <v>0.02</v>
      </c>
      <c r="AD219" s="92">
        <v>15000</v>
      </c>
      <c r="AE219" s="53" t="s">
        <v>131</v>
      </c>
      <c r="AF219" s="55">
        <v>0.03</v>
      </c>
      <c r="AG219" s="93">
        <v>15000</v>
      </c>
      <c r="AH219" s="53" t="s">
        <v>131</v>
      </c>
      <c r="AI219" s="55">
        <v>0.05</v>
      </c>
      <c r="AJ219" s="53"/>
      <c r="AK219" s="53" t="s">
        <v>131</v>
      </c>
      <c r="AL219" s="55">
        <v>8.0000000000000696E-2</v>
      </c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ht="15.75" customHeight="1">
      <c r="A220" s="1" t="s">
        <v>120</v>
      </c>
      <c r="B220" s="1" t="s">
        <v>280</v>
      </c>
      <c r="C220" s="1" t="s">
        <v>281</v>
      </c>
      <c r="D220" s="1" t="s">
        <v>286</v>
      </c>
      <c r="E220" s="1" t="s">
        <v>296</v>
      </c>
      <c r="F220" s="47"/>
      <c r="G220" s="48"/>
      <c r="H220" s="48"/>
      <c r="I220" s="48"/>
      <c r="J220" s="48"/>
      <c r="K220" s="83" t="s">
        <v>541</v>
      </c>
      <c r="L220" s="84" t="s">
        <v>542</v>
      </c>
      <c r="M220" s="51" t="s">
        <v>127</v>
      </c>
      <c r="N220" s="51">
        <v>2</v>
      </c>
      <c r="O220" s="56" t="e">
        <f t="shared" si="26"/>
        <v>#VALUE!</v>
      </c>
      <c r="P220" s="53">
        <v>9</v>
      </c>
      <c r="Q220" s="54" t="s">
        <v>400</v>
      </c>
      <c r="R220" s="53">
        <v>54900</v>
      </c>
      <c r="S220" s="53">
        <f t="shared" si="27"/>
        <v>0</v>
      </c>
      <c r="T220" s="53"/>
      <c r="U220" s="53">
        <v>0</v>
      </c>
      <c r="V220" s="53" t="s">
        <v>129</v>
      </c>
      <c r="W220" s="55">
        <v>0.01</v>
      </c>
      <c r="X220" s="53">
        <v>0</v>
      </c>
      <c r="Y220" s="53" t="s">
        <v>130</v>
      </c>
      <c r="Z220" s="55">
        <v>0.03</v>
      </c>
      <c r="AA220" s="53">
        <v>0</v>
      </c>
      <c r="AB220" s="53" t="s">
        <v>131</v>
      </c>
      <c r="AC220" s="85">
        <v>0.02</v>
      </c>
      <c r="AD220" s="92"/>
      <c r="AE220" s="53" t="s">
        <v>131</v>
      </c>
      <c r="AF220" s="55">
        <v>0.03</v>
      </c>
      <c r="AG220" s="93"/>
      <c r="AH220" s="53" t="s">
        <v>131</v>
      </c>
      <c r="AI220" s="55">
        <v>0.05</v>
      </c>
      <c r="AJ220" s="53"/>
      <c r="AK220" s="53" t="s">
        <v>131</v>
      </c>
      <c r="AL220" s="55">
        <v>8.0000000000000696E-2</v>
      </c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ht="15.75" customHeight="1">
      <c r="A221" s="1" t="s">
        <v>120</v>
      </c>
      <c r="B221" s="1" t="s">
        <v>280</v>
      </c>
      <c r="C221" s="1" t="s">
        <v>281</v>
      </c>
      <c r="D221" s="1" t="s">
        <v>286</v>
      </c>
      <c r="E221" s="1" t="s">
        <v>296</v>
      </c>
      <c r="F221" s="47"/>
      <c r="G221" s="48"/>
      <c r="H221" s="48"/>
      <c r="I221" s="48"/>
      <c r="J221" s="48"/>
      <c r="K221" s="83" t="s">
        <v>543</v>
      </c>
      <c r="L221" s="84" t="s">
        <v>544</v>
      </c>
      <c r="M221" s="51" t="s">
        <v>127</v>
      </c>
      <c r="N221" s="51">
        <v>2</v>
      </c>
      <c r="O221" s="56" t="e">
        <f t="shared" si="26"/>
        <v>#VALUE!</v>
      </c>
      <c r="P221" s="53">
        <v>25</v>
      </c>
      <c r="Q221" s="54" t="s">
        <v>400</v>
      </c>
      <c r="R221" s="53">
        <v>152500</v>
      </c>
      <c r="S221" s="53">
        <f t="shared" si="27"/>
        <v>37476</v>
      </c>
      <c r="T221" s="53"/>
      <c r="U221" s="53">
        <v>0</v>
      </c>
      <c r="V221" s="53" t="s">
        <v>129</v>
      </c>
      <c r="W221" s="55">
        <v>0.01</v>
      </c>
      <c r="X221" s="53">
        <v>0</v>
      </c>
      <c r="Y221" s="53" t="s">
        <v>130</v>
      </c>
      <c r="Z221" s="55">
        <v>0.03</v>
      </c>
      <c r="AA221" s="53">
        <v>21966</v>
      </c>
      <c r="AB221" s="53" t="s">
        <v>131</v>
      </c>
      <c r="AC221" s="85">
        <v>0.02</v>
      </c>
      <c r="AD221" s="92">
        <v>15510</v>
      </c>
      <c r="AE221" s="53" t="s">
        <v>131</v>
      </c>
      <c r="AF221" s="55">
        <v>0.03</v>
      </c>
      <c r="AG221" s="93"/>
      <c r="AH221" s="53" t="s">
        <v>131</v>
      </c>
      <c r="AI221" s="55">
        <v>0.05</v>
      </c>
      <c r="AJ221" s="53"/>
      <c r="AK221" s="53" t="s">
        <v>131</v>
      </c>
      <c r="AL221" s="55">
        <v>8.0000000000000696E-2</v>
      </c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ht="15.75" customHeight="1">
      <c r="A222" s="1" t="s">
        <v>120</v>
      </c>
      <c r="B222" s="1" t="s">
        <v>280</v>
      </c>
      <c r="C222" s="1" t="s">
        <v>281</v>
      </c>
      <c r="D222" s="1" t="s">
        <v>286</v>
      </c>
      <c r="E222" s="1" t="s">
        <v>296</v>
      </c>
      <c r="F222" s="47"/>
      <c r="G222" s="48"/>
      <c r="H222" s="48"/>
      <c r="I222" s="48"/>
      <c r="J222" s="48"/>
      <c r="K222" s="83" t="s">
        <v>545</v>
      </c>
      <c r="L222" s="84" t="s">
        <v>546</v>
      </c>
      <c r="M222" s="51" t="s">
        <v>127</v>
      </c>
      <c r="N222" s="51">
        <v>2</v>
      </c>
      <c r="O222" s="56" t="e">
        <f t="shared" si="26"/>
        <v>#VALUE!</v>
      </c>
      <c r="P222" s="53">
        <v>24</v>
      </c>
      <c r="Q222" s="54" t="s">
        <v>400</v>
      </c>
      <c r="R222" s="53">
        <v>146400</v>
      </c>
      <c r="S222" s="53">
        <f t="shared" si="27"/>
        <v>11160</v>
      </c>
      <c r="T222" s="53"/>
      <c r="U222" s="53">
        <v>0</v>
      </c>
      <c r="V222" s="53" t="s">
        <v>129</v>
      </c>
      <c r="W222" s="55">
        <v>0.01</v>
      </c>
      <c r="X222" s="53">
        <f>2435+8725</f>
        <v>11160</v>
      </c>
      <c r="Y222" s="53" t="s">
        <v>130</v>
      </c>
      <c r="Z222" s="55">
        <v>0.03</v>
      </c>
      <c r="AA222" s="53">
        <v>0</v>
      </c>
      <c r="AB222" s="53" t="s">
        <v>131</v>
      </c>
      <c r="AC222" s="85">
        <v>0.02</v>
      </c>
      <c r="AD222" s="92"/>
      <c r="AE222" s="53" t="s">
        <v>131</v>
      </c>
      <c r="AF222" s="55">
        <v>0.03</v>
      </c>
      <c r="AG222" s="93"/>
      <c r="AH222" s="53" t="s">
        <v>131</v>
      </c>
      <c r="AI222" s="55">
        <v>0.05</v>
      </c>
      <c r="AJ222" s="53"/>
      <c r="AK222" s="53" t="s">
        <v>131</v>
      </c>
      <c r="AL222" s="55">
        <v>8.0000000000000696E-2</v>
      </c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ht="15.75" customHeight="1">
      <c r="A223" s="1" t="s">
        <v>120</v>
      </c>
      <c r="B223" s="1" t="s">
        <v>280</v>
      </c>
      <c r="C223" s="1" t="s">
        <v>281</v>
      </c>
      <c r="D223" s="1" t="s">
        <v>286</v>
      </c>
      <c r="E223" s="1" t="s">
        <v>296</v>
      </c>
      <c r="F223" s="47"/>
      <c r="G223" s="48"/>
      <c r="H223" s="48"/>
      <c r="I223" s="48"/>
      <c r="J223" s="48"/>
      <c r="K223" s="83" t="s">
        <v>547</v>
      </c>
      <c r="L223" s="84" t="s">
        <v>548</v>
      </c>
      <c r="M223" s="51" t="s">
        <v>127</v>
      </c>
      <c r="N223" s="51">
        <v>2</v>
      </c>
      <c r="O223" s="56" t="e">
        <f t="shared" si="26"/>
        <v>#VALUE!</v>
      </c>
      <c r="P223" s="53">
        <v>32</v>
      </c>
      <c r="Q223" s="54" t="s">
        <v>400</v>
      </c>
      <c r="R223" s="53">
        <v>195200</v>
      </c>
      <c r="S223" s="53">
        <f t="shared" si="27"/>
        <v>108462</v>
      </c>
      <c r="T223" s="53"/>
      <c r="U223" s="53">
        <v>0</v>
      </c>
      <c r="V223" s="53" t="s">
        <v>129</v>
      </c>
      <c r="W223" s="55">
        <v>0.01</v>
      </c>
      <c r="X223" s="53">
        <v>30000</v>
      </c>
      <c r="Y223" s="53" t="s">
        <v>130</v>
      </c>
      <c r="Z223" s="55">
        <v>0.03</v>
      </c>
      <c r="AA223" s="53">
        <f>20000</f>
        <v>20000</v>
      </c>
      <c r="AB223" s="53" t="s">
        <v>131</v>
      </c>
      <c r="AC223" s="85">
        <v>0.02</v>
      </c>
      <c r="AD223" s="92">
        <v>0</v>
      </c>
      <c r="AE223" s="53" t="s">
        <v>131</v>
      </c>
      <c r="AF223" s="55">
        <v>0.03</v>
      </c>
      <c r="AG223" s="94">
        <v>58462</v>
      </c>
      <c r="AH223" s="53" t="s">
        <v>131</v>
      </c>
      <c r="AI223" s="55">
        <v>0.05</v>
      </c>
      <c r="AJ223" s="53"/>
      <c r="AK223" s="53" t="s">
        <v>131</v>
      </c>
      <c r="AL223" s="55">
        <v>8.0000000000000807E-2</v>
      </c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ht="15.75" customHeight="1">
      <c r="A224" s="1" t="s">
        <v>120</v>
      </c>
      <c r="B224" s="1" t="s">
        <v>280</v>
      </c>
      <c r="C224" s="1" t="s">
        <v>281</v>
      </c>
      <c r="D224" s="1" t="s">
        <v>286</v>
      </c>
      <c r="E224" s="1" t="s">
        <v>296</v>
      </c>
      <c r="F224" s="47"/>
      <c r="G224" s="48"/>
      <c r="H224" s="48"/>
      <c r="I224" s="48"/>
      <c r="J224" s="48"/>
      <c r="K224" s="83" t="s">
        <v>549</v>
      </c>
      <c r="L224" s="84" t="s">
        <v>550</v>
      </c>
      <c r="M224" s="51" t="s">
        <v>127</v>
      </c>
      <c r="N224" s="51">
        <v>2</v>
      </c>
      <c r="O224" s="56" t="e">
        <f t="shared" si="26"/>
        <v>#VALUE!</v>
      </c>
      <c r="P224" s="53">
        <v>49</v>
      </c>
      <c r="Q224" s="54" t="s">
        <v>400</v>
      </c>
      <c r="R224" s="53">
        <v>298900</v>
      </c>
      <c r="S224" s="53">
        <f t="shared" si="27"/>
        <v>89882</v>
      </c>
      <c r="T224" s="53"/>
      <c r="U224" s="53">
        <v>0</v>
      </c>
      <c r="V224" s="53" t="s">
        <v>129</v>
      </c>
      <c r="W224" s="55">
        <v>0.01</v>
      </c>
      <c r="X224" s="53">
        <v>0</v>
      </c>
      <c r="Y224" s="53" t="s">
        <v>130</v>
      </c>
      <c r="Z224" s="55">
        <v>0.03</v>
      </c>
      <c r="AA224" s="53">
        <f>50000</f>
        <v>50000</v>
      </c>
      <c r="AB224" s="53" t="s">
        <v>131</v>
      </c>
      <c r="AC224" s="85">
        <v>0.02</v>
      </c>
      <c r="AD224" s="92">
        <v>19882</v>
      </c>
      <c r="AE224" s="53" t="s">
        <v>131</v>
      </c>
      <c r="AF224" s="55">
        <v>0.03</v>
      </c>
      <c r="AG224" s="93"/>
      <c r="AH224" s="53" t="s">
        <v>131</v>
      </c>
      <c r="AI224" s="55">
        <v>0.05</v>
      </c>
      <c r="AJ224" s="95">
        <v>20000</v>
      </c>
      <c r="AK224" s="53" t="s">
        <v>131</v>
      </c>
      <c r="AL224" s="55">
        <v>8.0000000000000807E-2</v>
      </c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ht="15.75" customHeight="1">
      <c r="A225" s="1" t="s">
        <v>120</v>
      </c>
      <c r="B225" s="1" t="s">
        <v>280</v>
      </c>
      <c r="C225" s="1" t="s">
        <v>281</v>
      </c>
      <c r="D225" s="1" t="s">
        <v>286</v>
      </c>
      <c r="E225" s="1" t="s">
        <v>296</v>
      </c>
      <c r="F225" s="47"/>
      <c r="G225" s="48"/>
      <c r="H225" s="48"/>
      <c r="I225" s="48"/>
      <c r="J225" s="48"/>
      <c r="K225" s="83" t="s">
        <v>551</v>
      </c>
      <c r="L225" s="84" t="s">
        <v>552</v>
      </c>
      <c r="M225" s="51" t="s">
        <v>127</v>
      </c>
      <c r="N225" s="51">
        <v>2</v>
      </c>
      <c r="O225" s="56" t="e">
        <f t="shared" si="26"/>
        <v>#VALUE!</v>
      </c>
      <c r="P225" s="53">
        <v>5</v>
      </c>
      <c r="Q225" s="54" t="s">
        <v>400</v>
      </c>
      <c r="R225" s="53">
        <v>30500</v>
      </c>
      <c r="S225" s="53">
        <f t="shared" si="27"/>
        <v>14500</v>
      </c>
      <c r="T225" s="53"/>
      <c r="U225" s="53">
        <v>0</v>
      </c>
      <c r="V225" s="53" t="s">
        <v>129</v>
      </c>
      <c r="W225" s="55">
        <v>0.01</v>
      </c>
      <c r="X225" s="53">
        <v>0</v>
      </c>
      <c r="Y225" s="53" t="s">
        <v>130</v>
      </c>
      <c r="Z225" s="55">
        <v>0.03</v>
      </c>
      <c r="AA225" s="53">
        <v>0</v>
      </c>
      <c r="AB225" s="53" t="s">
        <v>131</v>
      </c>
      <c r="AC225" s="85">
        <v>0.02</v>
      </c>
      <c r="AD225" s="92"/>
      <c r="AE225" s="53" t="s">
        <v>131</v>
      </c>
      <c r="AF225" s="55">
        <v>0.03</v>
      </c>
      <c r="AG225" s="94">
        <f>4880+9620</f>
        <v>14500</v>
      </c>
      <c r="AH225" s="53" t="s">
        <v>131</v>
      </c>
      <c r="AI225" s="55">
        <v>0.05</v>
      </c>
      <c r="AJ225" s="53"/>
      <c r="AK225" s="53" t="s">
        <v>131</v>
      </c>
      <c r="AL225" s="55">
        <v>8.0000000000000807E-2</v>
      </c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ht="15.75" customHeight="1">
      <c r="A226" s="1" t="s">
        <v>120</v>
      </c>
      <c r="B226" s="1" t="s">
        <v>280</v>
      </c>
      <c r="C226" s="1" t="s">
        <v>281</v>
      </c>
      <c r="D226" s="1" t="s">
        <v>286</v>
      </c>
      <c r="E226" s="1" t="s">
        <v>296</v>
      </c>
      <c r="F226" s="47"/>
      <c r="G226" s="48"/>
      <c r="H226" s="48"/>
      <c r="I226" s="48"/>
      <c r="J226" s="48"/>
      <c r="K226" s="83" t="s">
        <v>553</v>
      </c>
      <c r="L226" s="84" t="s">
        <v>554</v>
      </c>
      <c r="M226" s="51" t="s">
        <v>127</v>
      </c>
      <c r="N226" s="51">
        <v>2</v>
      </c>
      <c r="O226" s="56" t="e">
        <f t="shared" si="26"/>
        <v>#VALUE!</v>
      </c>
      <c r="P226" s="53">
        <v>11</v>
      </c>
      <c r="Q226" s="54" t="s">
        <v>400</v>
      </c>
      <c r="R226" s="53">
        <v>67100</v>
      </c>
      <c r="S226" s="53">
        <f t="shared" si="27"/>
        <v>16410</v>
      </c>
      <c r="T226" s="53"/>
      <c r="U226" s="53">
        <v>0</v>
      </c>
      <c r="V226" s="53" t="s">
        <v>129</v>
      </c>
      <c r="W226" s="55">
        <v>0.01</v>
      </c>
      <c r="X226" s="53">
        <v>0</v>
      </c>
      <c r="Y226" s="53" t="s">
        <v>130</v>
      </c>
      <c r="Z226" s="55">
        <v>0.03</v>
      </c>
      <c r="AA226" s="53">
        <v>0</v>
      </c>
      <c r="AB226" s="53" t="s">
        <v>131</v>
      </c>
      <c r="AC226" s="85">
        <v>0.02</v>
      </c>
      <c r="AD226" s="92"/>
      <c r="AE226" s="53" t="s">
        <v>131</v>
      </c>
      <c r="AF226" s="55">
        <v>0.03</v>
      </c>
      <c r="AG226" s="93">
        <v>16410</v>
      </c>
      <c r="AH226" s="53" t="s">
        <v>131</v>
      </c>
      <c r="AI226" s="55">
        <v>0.05</v>
      </c>
      <c r="AJ226" s="53"/>
      <c r="AK226" s="53" t="s">
        <v>131</v>
      </c>
      <c r="AL226" s="55">
        <v>8.0000000000000807E-2</v>
      </c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ht="15.75" customHeight="1">
      <c r="A227" s="1" t="s">
        <v>120</v>
      </c>
      <c r="B227" s="1" t="s">
        <v>280</v>
      </c>
      <c r="C227" s="1" t="s">
        <v>281</v>
      </c>
      <c r="D227" s="1" t="s">
        <v>286</v>
      </c>
      <c r="E227" s="1" t="s">
        <v>296</v>
      </c>
      <c r="F227" s="47"/>
      <c r="G227" s="48"/>
      <c r="H227" s="48"/>
      <c r="I227" s="48"/>
      <c r="J227" s="48"/>
      <c r="K227" s="83" t="s">
        <v>555</v>
      </c>
      <c r="L227" s="84" t="s">
        <v>556</v>
      </c>
      <c r="M227" s="51" t="s">
        <v>127</v>
      </c>
      <c r="N227" s="51">
        <v>2</v>
      </c>
      <c r="O227" s="56" t="e">
        <f t="shared" si="26"/>
        <v>#VALUE!</v>
      </c>
      <c r="P227" s="53">
        <v>9</v>
      </c>
      <c r="Q227" s="54" t="s">
        <v>400</v>
      </c>
      <c r="R227" s="53">
        <v>54900</v>
      </c>
      <c r="S227" s="53">
        <f t="shared" si="27"/>
        <v>18800</v>
      </c>
      <c r="T227" s="53"/>
      <c r="U227" s="53">
        <v>0</v>
      </c>
      <c r="V227" s="53" t="s">
        <v>129</v>
      </c>
      <c r="W227" s="55">
        <v>0.01</v>
      </c>
      <c r="X227" s="53">
        <v>0</v>
      </c>
      <c r="Y227" s="53" t="s">
        <v>130</v>
      </c>
      <c r="Z227" s="55">
        <v>0.03</v>
      </c>
      <c r="AA227" s="53">
        <v>0</v>
      </c>
      <c r="AB227" s="53" t="s">
        <v>131</v>
      </c>
      <c r="AC227" s="85">
        <v>0.02</v>
      </c>
      <c r="AD227" s="92">
        <v>18800</v>
      </c>
      <c r="AE227" s="53" t="s">
        <v>131</v>
      </c>
      <c r="AF227" s="55">
        <v>0.03</v>
      </c>
      <c r="AG227" s="93"/>
      <c r="AH227" s="53" t="s">
        <v>131</v>
      </c>
      <c r="AI227" s="55">
        <v>0.05</v>
      </c>
      <c r="AJ227" s="53"/>
      <c r="AK227" s="53" t="s">
        <v>131</v>
      </c>
      <c r="AL227" s="55">
        <v>8.0000000000000807E-2</v>
      </c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ht="15.75" customHeight="1">
      <c r="A228" s="1" t="s">
        <v>120</v>
      </c>
      <c r="B228" s="1" t="s">
        <v>280</v>
      </c>
      <c r="C228" s="1" t="s">
        <v>281</v>
      </c>
      <c r="D228" s="1" t="s">
        <v>286</v>
      </c>
      <c r="E228" s="1" t="s">
        <v>296</v>
      </c>
      <c r="F228" s="47"/>
      <c r="G228" s="48"/>
      <c r="H228" s="48"/>
      <c r="I228" s="48"/>
      <c r="J228" s="48"/>
      <c r="K228" s="83" t="s">
        <v>557</v>
      </c>
      <c r="L228" s="84" t="s">
        <v>558</v>
      </c>
      <c r="M228" s="51" t="s">
        <v>127</v>
      </c>
      <c r="N228" s="51">
        <v>2</v>
      </c>
      <c r="O228" s="56" t="e">
        <f t="shared" si="26"/>
        <v>#VALUE!</v>
      </c>
      <c r="P228" s="53">
        <v>24</v>
      </c>
      <c r="Q228" s="54" t="s">
        <v>400</v>
      </c>
      <c r="R228" s="53">
        <v>146400</v>
      </c>
      <c r="S228" s="53">
        <f t="shared" si="27"/>
        <v>63079.3</v>
      </c>
      <c r="T228" s="53"/>
      <c r="U228" s="53">
        <v>0</v>
      </c>
      <c r="V228" s="53" t="s">
        <v>129</v>
      </c>
      <c r="W228" s="55">
        <v>0.01</v>
      </c>
      <c r="X228" s="53">
        <v>0</v>
      </c>
      <c r="Y228" s="53" t="s">
        <v>130</v>
      </c>
      <c r="Z228" s="55">
        <v>0.03</v>
      </c>
      <c r="AA228" s="95">
        <v>4579.3</v>
      </c>
      <c r="AB228" s="53" t="s">
        <v>131</v>
      </c>
      <c r="AC228" s="85">
        <v>0.02</v>
      </c>
      <c r="AD228" s="92">
        <v>30000</v>
      </c>
      <c r="AE228" s="53" t="s">
        <v>131</v>
      </c>
      <c r="AF228" s="55">
        <v>0.03</v>
      </c>
      <c r="AG228" s="93">
        <v>1500</v>
      </c>
      <c r="AH228" s="53" t="s">
        <v>131</v>
      </c>
      <c r="AI228" s="55">
        <v>0.05</v>
      </c>
      <c r="AJ228" s="53">
        <v>27000</v>
      </c>
      <c r="AK228" s="53" t="s">
        <v>131</v>
      </c>
      <c r="AL228" s="55">
        <v>8.0000000000000807E-2</v>
      </c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ht="15.75" customHeight="1">
      <c r="A229" s="1" t="s">
        <v>120</v>
      </c>
      <c r="B229" s="1" t="s">
        <v>280</v>
      </c>
      <c r="C229" s="1" t="s">
        <v>281</v>
      </c>
      <c r="D229" s="1" t="s">
        <v>286</v>
      </c>
      <c r="E229" s="1" t="s">
        <v>296</v>
      </c>
      <c r="F229" s="47"/>
      <c r="G229" s="48"/>
      <c r="H229" s="48"/>
      <c r="I229" s="48"/>
      <c r="J229" s="48"/>
      <c r="K229" s="83" t="s">
        <v>559</v>
      </c>
      <c r="L229" s="84" t="s">
        <v>560</v>
      </c>
      <c r="M229" s="51" t="s">
        <v>127</v>
      </c>
      <c r="N229" s="51">
        <v>2</v>
      </c>
      <c r="O229" s="56" t="e">
        <f t="shared" si="26"/>
        <v>#VALUE!</v>
      </c>
      <c r="P229" s="53">
        <v>36</v>
      </c>
      <c r="Q229" s="54" t="s">
        <v>400</v>
      </c>
      <c r="R229" s="53">
        <v>219600</v>
      </c>
      <c r="S229" s="53">
        <f t="shared" si="27"/>
        <v>58391.65</v>
      </c>
      <c r="T229" s="53"/>
      <c r="U229" s="53">
        <v>0</v>
      </c>
      <c r="V229" s="53" t="s">
        <v>129</v>
      </c>
      <c r="W229" s="55">
        <v>0.01</v>
      </c>
      <c r="X229" s="53">
        <v>0</v>
      </c>
      <c r="Y229" s="53" t="s">
        <v>130</v>
      </c>
      <c r="Z229" s="55">
        <v>0.03</v>
      </c>
      <c r="AA229" s="53">
        <v>31406</v>
      </c>
      <c r="AB229" s="53" t="s">
        <v>131</v>
      </c>
      <c r="AC229" s="85">
        <v>0.02</v>
      </c>
      <c r="AD229" s="92">
        <f>26968+17.65</f>
        <v>26985.65</v>
      </c>
      <c r="AE229" s="53" t="s">
        <v>131</v>
      </c>
      <c r="AF229" s="55">
        <v>0.03</v>
      </c>
      <c r="AG229" s="93"/>
      <c r="AH229" s="53" t="s">
        <v>131</v>
      </c>
      <c r="AI229" s="55">
        <v>0.05</v>
      </c>
      <c r="AJ229" s="53"/>
      <c r="AK229" s="53" t="s">
        <v>131</v>
      </c>
      <c r="AL229" s="55">
        <v>8.0000000000000807E-2</v>
      </c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ht="15.75" customHeight="1">
      <c r="A230" s="1" t="s">
        <v>120</v>
      </c>
      <c r="B230" s="1" t="s">
        <v>280</v>
      </c>
      <c r="C230" s="1" t="s">
        <v>281</v>
      </c>
      <c r="D230" s="1" t="s">
        <v>286</v>
      </c>
      <c r="E230" s="1" t="s">
        <v>296</v>
      </c>
      <c r="F230" s="47"/>
      <c r="G230" s="48"/>
      <c r="H230" s="48"/>
      <c r="I230" s="48"/>
      <c r="J230" s="48"/>
      <c r="K230" s="83" t="s">
        <v>561</v>
      </c>
      <c r="L230" s="84" t="s">
        <v>562</v>
      </c>
      <c r="M230" s="51" t="s">
        <v>127</v>
      </c>
      <c r="N230" s="51">
        <v>2</v>
      </c>
      <c r="O230" s="56" t="e">
        <f t="shared" si="26"/>
        <v>#VALUE!</v>
      </c>
      <c r="P230" s="53">
        <v>16</v>
      </c>
      <c r="Q230" s="54" t="s">
        <v>400</v>
      </c>
      <c r="R230" s="53">
        <v>97600</v>
      </c>
      <c r="S230" s="53">
        <f t="shared" si="27"/>
        <v>0</v>
      </c>
      <c r="T230" s="53"/>
      <c r="U230" s="53">
        <v>0</v>
      </c>
      <c r="V230" s="53" t="s">
        <v>129</v>
      </c>
      <c r="W230" s="55">
        <v>0.01</v>
      </c>
      <c r="X230" s="53">
        <v>0</v>
      </c>
      <c r="Y230" s="53" t="s">
        <v>130</v>
      </c>
      <c r="Z230" s="55">
        <v>0.03</v>
      </c>
      <c r="AA230" s="53">
        <v>0</v>
      </c>
      <c r="AB230" s="53" t="s">
        <v>131</v>
      </c>
      <c r="AC230" s="85">
        <v>0.02</v>
      </c>
      <c r="AD230" s="92"/>
      <c r="AE230" s="53" t="s">
        <v>131</v>
      </c>
      <c r="AF230" s="55">
        <v>0.03</v>
      </c>
      <c r="AG230" s="93"/>
      <c r="AH230" s="53" t="s">
        <v>131</v>
      </c>
      <c r="AI230" s="55">
        <v>0.05</v>
      </c>
      <c r="AJ230" s="53"/>
      <c r="AK230" s="53" t="s">
        <v>131</v>
      </c>
      <c r="AL230" s="55">
        <v>8.0000000000000807E-2</v>
      </c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ht="15.75" customHeight="1">
      <c r="A231" s="1" t="s">
        <v>120</v>
      </c>
      <c r="B231" s="1" t="s">
        <v>280</v>
      </c>
      <c r="C231" s="1" t="s">
        <v>281</v>
      </c>
      <c r="D231" s="1" t="s">
        <v>286</v>
      </c>
      <c r="E231" s="1" t="s">
        <v>296</v>
      </c>
      <c r="F231" s="47"/>
      <c r="G231" s="48"/>
      <c r="H231" s="48"/>
      <c r="I231" s="48"/>
      <c r="J231" s="48"/>
      <c r="K231" s="83" t="s">
        <v>563</v>
      </c>
      <c r="L231" s="84" t="s">
        <v>564</v>
      </c>
      <c r="M231" s="51" t="s">
        <v>127</v>
      </c>
      <c r="N231" s="51">
        <v>2</v>
      </c>
      <c r="O231" s="56" t="e">
        <f t="shared" si="26"/>
        <v>#VALUE!</v>
      </c>
      <c r="P231" s="53">
        <v>1</v>
      </c>
      <c r="Q231" s="54" t="s">
        <v>400</v>
      </c>
      <c r="R231" s="53">
        <v>6100</v>
      </c>
      <c r="S231" s="53">
        <f t="shared" si="27"/>
        <v>2800</v>
      </c>
      <c r="T231" s="53"/>
      <c r="U231" s="53">
        <v>0</v>
      </c>
      <c r="V231" s="53" t="s">
        <v>129</v>
      </c>
      <c r="W231" s="55">
        <v>0.01</v>
      </c>
      <c r="X231" s="53">
        <v>0</v>
      </c>
      <c r="Y231" s="53" t="s">
        <v>130</v>
      </c>
      <c r="Z231" s="55">
        <v>0.03</v>
      </c>
      <c r="AA231" s="53">
        <v>1800</v>
      </c>
      <c r="AB231" s="53" t="s">
        <v>131</v>
      </c>
      <c r="AC231" s="85">
        <v>0.02</v>
      </c>
      <c r="AD231" s="92"/>
      <c r="AE231" s="53" t="s">
        <v>131</v>
      </c>
      <c r="AF231" s="55">
        <v>0.03</v>
      </c>
      <c r="AG231" s="93">
        <v>1000</v>
      </c>
      <c r="AH231" s="53" t="s">
        <v>131</v>
      </c>
      <c r="AI231" s="55">
        <v>0.05</v>
      </c>
      <c r="AJ231" s="53"/>
      <c r="AK231" s="53" t="s">
        <v>131</v>
      </c>
      <c r="AL231" s="55">
        <v>8.0000000000000807E-2</v>
      </c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ht="15.75" customHeight="1">
      <c r="A232" s="1" t="s">
        <v>120</v>
      </c>
      <c r="B232" s="1" t="s">
        <v>280</v>
      </c>
      <c r="C232" s="1" t="s">
        <v>281</v>
      </c>
      <c r="D232" s="1" t="s">
        <v>286</v>
      </c>
      <c r="E232" s="1" t="s">
        <v>296</v>
      </c>
      <c r="F232" s="47"/>
      <c r="G232" s="48"/>
      <c r="H232" s="48"/>
      <c r="I232" s="48"/>
      <c r="J232" s="48"/>
      <c r="K232" s="83" t="s">
        <v>565</v>
      </c>
      <c r="L232" s="84" t="s">
        <v>566</v>
      </c>
      <c r="M232" s="51" t="s">
        <v>127</v>
      </c>
      <c r="N232" s="51">
        <v>2</v>
      </c>
      <c r="O232" s="56" t="e">
        <f t="shared" si="26"/>
        <v>#VALUE!</v>
      </c>
      <c r="P232" s="53">
        <v>9</v>
      </c>
      <c r="Q232" s="54" t="s">
        <v>400</v>
      </c>
      <c r="R232" s="53">
        <v>54900</v>
      </c>
      <c r="S232" s="53">
        <f t="shared" si="27"/>
        <v>0</v>
      </c>
      <c r="T232" s="53"/>
      <c r="U232" s="53">
        <v>0</v>
      </c>
      <c r="V232" s="53" t="s">
        <v>129</v>
      </c>
      <c r="W232" s="55">
        <v>0.01</v>
      </c>
      <c r="X232" s="53">
        <v>0</v>
      </c>
      <c r="Y232" s="53" t="s">
        <v>130</v>
      </c>
      <c r="Z232" s="55">
        <v>0.03</v>
      </c>
      <c r="AA232" s="53">
        <v>0</v>
      </c>
      <c r="AB232" s="53" t="s">
        <v>131</v>
      </c>
      <c r="AC232" s="85">
        <v>0.02</v>
      </c>
      <c r="AD232" s="92"/>
      <c r="AE232" s="53" t="s">
        <v>131</v>
      </c>
      <c r="AF232" s="55">
        <v>0.03</v>
      </c>
      <c r="AG232" s="93"/>
      <c r="AH232" s="53" t="s">
        <v>131</v>
      </c>
      <c r="AI232" s="55">
        <v>0.05</v>
      </c>
      <c r="AJ232" s="53"/>
      <c r="AK232" s="53" t="s">
        <v>131</v>
      </c>
      <c r="AL232" s="55">
        <v>8.0000000000000807E-2</v>
      </c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ht="15.75" customHeight="1">
      <c r="A233" s="1" t="s">
        <v>120</v>
      </c>
      <c r="B233" s="1" t="s">
        <v>280</v>
      </c>
      <c r="C233" s="1" t="s">
        <v>281</v>
      </c>
      <c r="D233" s="1" t="s">
        <v>286</v>
      </c>
      <c r="E233" s="1" t="s">
        <v>296</v>
      </c>
      <c r="F233" s="47"/>
      <c r="G233" s="48"/>
      <c r="H233" s="48"/>
      <c r="I233" s="48"/>
      <c r="J233" s="48"/>
      <c r="K233" s="83" t="s">
        <v>567</v>
      </c>
      <c r="L233" s="84" t="s">
        <v>568</v>
      </c>
      <c r="M233" s="51" t="s">
        <v>127</v>
      </c>
      <c r="N233" s="51">
        <v>2</v>
      </c>
      <c r="O233" s="56" t="e">
        <f t="shared" si="26"/>
        <v>#VALUE!</v>
      </c>
      <c r="P233" s="53">
        <v>4</v>
      </c>
      <c r="Q233" s="54" t="s">
        <v>400</v>
      </c>
      <c r="R233" s="53">
        <v>24400</v>
      </c>
      <c r="S233" s="53">
        <f t="shared" si="27"/>
        <v>0</v>
      </c>
      <c r="T233" s="53"/>
      <c r="U233" s="53">
        <v>0</v>
      </c>
      <c r="V233" s="53" t="s">
        <v>129</v>
      </c>
      <c r="W233" s="55">
        <v>0.01</v>
      </c>
      <c r="X233" s="53">
        <v>0</v>
      </c>
      <c r="Y233" s="53" t="s">
        <v>130</v>
      </c>
      <c r="Z233" s="55">
        <v>0.03</v>
      </c>
      <c r="AA233" s="53">
        <v>0</v>
      </c>
      <c r="AB233" s="53" t="s">
        <v>131</v>
      </c>
      <c r="AC233" s="85">
        <v>0.02</v>
      </c>
      <c r="AD233" s="92"/>
      <c r="AE233" s="53" t="s">
        <v>131</v>
      </c>
      <c r="AF233" s="55">
        <v>0.03</v>
      </c>
      <c r="AG233" s="93"/>
      <c r="AH233" s="53" t="s">
        <v>131</v>
      </c>
      <c r="AI233" s="55">
        <v>0.05</v>
      </c>
      <c r="AJ233" s="53"/>
      <c r="AK233" s="53" t="s">
        <v>131</v>
      </c>
      <c r="AL233" s="55">
        <v>8.0000000000000807E-2</v>
      </c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ht="15.75" customHeight="1">
      <c r="A234" s="1" t="s">
        <v>120</v>
      </c>
      <c r="B234" s="1" t="s">
        <v>280</v>
      </c>
      <c r="C234" s="1" t="s">
        <v>281</v>
      </c>
      <c r="D234" s="1" t="s">
        <v>286</v>
      </c>
      <c r="E234" s="1" t="s">
        <v>296</v>
      </c>
      <c r="F234" s="47"/>
      <c r="G234" s="48"/>
      <c r="H234" s="48"/>
      <c r="I234" s="48"/>
      <c r="J234" s="48"/>
      <c r="K234" s="83" t="s">
        <v>569</v>
      </c>
      <c r="L234" s="84" t="s">
        <v>570</v>
      </c>
      <c r="M234" s="51" t="s">
        <v>127</v>
      </c>
      <c r="N234" s="51">
        <v>2</v>
      </c>
      <c r="O234" s="56" t="e">
        <f t="shared" si="26"/>
        <v>#VALUE!</v>
      </c>
      <c r="P234" s="53">
        <v>8</v>
      </c>
      <c r="Q234" s="54" t="s">
        <v>400</v>
      </c>
      <c r="R234" s="53">
        <v>48800</v>
      </c>
      <c r="S234" s="53">
        <f t="shared" si="27"/>
        <v>5350.02</v>
      </c>
      <c r="T234" s="53"/>
      <c r="U234" s="53">
        <v>0</v>
      </c>
      <c r="V234" s="53" t="s">
        <v>129</v>
      </c>
      <c r="W234" s="55">
        <v>0.01</v>
      </c>
      <c r="X234" s="53">
        <v>0</v>
      </c>
      <c r="Y234" s="53" t="s">
        <v>130</v>
      </c>
      <c r="Z234" s="55">
        <v>0.03</v>
      </c>
      <c r="AA234" s="53">
        <v>0</v>
      </c>
      <c r="AB234" s="53" t="s">
        <v>131</v>
      </c>
      <c r="AC234" s="85">
        <v>0.02</v>
      </c>
      <c r="AD234" s="92">
        <v>5350.02</v>
      </c>
      <c r="AE234" s="53" t="s">
        <v>131</v>
      </c>
      <c r="AF234" s="55">
        <v>0.03</v>
      </c>
      <c r="AG234" s="93"/>
      <c r="AH234" s="53" t="s">
        <v>131</v>
      </c>
      <c r="AI234" s="55">
        <v>0.05</v>
      </c>
      <c r="AJ234" s="53"/>
      <c r="AK234" s="53" t="s">
        <v>131</v>
      </c>
      <c r="AL234" s="55">
        <v>8.0000000000000807E-2</v>
      </c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ht="15.75" customHeight="1">
      <c r="A235" s="1" t="s">
        <v>120</v>
      </c>
      <c r="B235" s="1" t="s">
        <v>280</v>
      </c>
      <c r="C235" s="1" t="s">
        <v>281</v>
      </c>
      <c r="D235" s="1" t="s">
        <v>286</v>
      </c>
      <c r="E235" s="1" t="s">
        <v>296</v>
      </c>
      <c r="F235" s="47"/>
      <c r="G235" s="48"/>
      <c r="H235" s="48"/>
      <c r="I235" s="48"/>
      <c r="J235" s="48"/>
      <c r="K235" s="83" t="s">
        <v>571</v>
      </c>
      <c r="L235" s="84" t="s">
        <v>572</v>
      </c>
      <c r="M235" s="51" t="s">
        <v>127</v>
      </c>
      <c r="N235" s="51">
        <v>2</v>
      </c>
      <c r="O235" s="56" t="e">
        <f t="shared" si="26"/>
        <v>#VALUE!</v>
      </c>
      <c r="P235" s="53">
        <v>40</v>
      </c>
      <c r="Q235" s="54" t="s">
        <v>400</v>
      </c>
      <c r="R235" s="53">
        <v>244000</v>
      </c>
      <c r="S235" s="53">
        <f t="shared" si="27"/>
        <v>50000</v>
      </c>
      <c r="T235" s="53"/>
      <c r="U235" s="53">
        <v>0</v>
      </c>
      <c r="V235" s="53" t="s">
        <v>129</v>
      </c>
      <c r="W235" s="55">
        <v>0.01</v>
      </c>
      <c r="X235" s="53">
        <v>0</v>
      </c>
      <c r="Y235" s="53" t="s">
        <v>130</v>
      </c>
      <c r="Z235" s="55">
        <v>0.03</v>
      </c>
      <c r="AA235" s="53">
        <v>0</v>
      </c>
      <c r="AB235" s="53" t="s">
        <v>131</v>
      </c>
      <c r="AC235" s="85">
        <v>0.02</v>
      </c>
      <c r="AD235" s="92">
        <v>50000</v>
      </c>
      <c r="AE235" s="53" t="s">
        <v>131</v>
      </c>
      <c r="AF235" s="55">
        <v>0.03</v>
      </c>
      <c r="AG235" s="93"/>
      <c r="AH235" s="53" t="s">
        <v>131</v>
      </c>
      <c r="AI235" s="55">
        <v>0.05</v>
      </c>
      <c r="AJ235" s="53"/>
      <c r="AK235" s="53" t="s">
        <v>131</v>
      </c>
      <c r="AL235" s="55">
        <v>8.0000000000000807E-2</v>
      </c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ht="15.75" customHeight="1">
      <c r="A236" s="1" t="s">
        <v>120</v>
      </c>
      <c r="B236" s="1" t="s">
        <v>280</v>
      </c>
      <c r="C236" s="1" t="s">
        <v>281</v>
      </c>
      <c r="D236" s="1" t="s">
        <v>286</v>
      </c>
      <c r="E236" s="1" t="s">
        <v>296</v>
      </c>
      <c r="F236" s="47"/>
      <c r="G236" s="48"/>
      <c r="H236" s="48"/>
      <c r="I236" s="48"/>
      <c r="J236" s="48"/>
      <c r="K236" s="83" t="s">
        <v>573</v>
      </c>
      <c r="L236" s="84" t="s">
        <v>574</v>
      </c>
      <c r="M236" s="51" t="s">
        <v>127</v>
      </c>
      <c r="N236" s="51">
        <v>2</v>
      </c>
      <c r="O236" s="56" t="e">
        <f t="shared" si="26"/>
        <v>#VALUE!</v>
      </c>
      <c r="P236" s="53">
        <v>2</v>
      </c>
      <c r="Q236" s="54" t="s">
        <v>400</v>
      </c>
      <c r="R236" s="53">
        <v>12200</v>
      </c>
      <c r="S236" s="53">
        <f t="shared" si="27"/>
        <v>9800</v>
      </c>
      <c r="T236" s="53"/>
      <c r="U236" s="53">
        <v>0</v>
      </c>
      <c r="V236" s="53" t="s">
        <v>129</v>
      </c>
      <c r="W236" s="55">
        <v>0.01</v>
      </c>
      <c r="X236" s="53">
        <v>0</v>
      </c>
      <c r="Y236" s="53" t="s">
        <v>130</v>
      </c>
      <c r="Z236" s="55">
        <v>0.03</v>
      </c>
      <c r="AA236" s="53">
        <v>0</v>
      </c>
      <c r="AB236" s="53" t="s">
        <v>131</v>
      </c>
      <c r="AC236" s="85">
        <v>0.02</v>
      </c>
      <c r="AD236" s="92"/>
      <c r="AE236" s="53" t="s">
        <v>131</v>
      </c>
      <c r="AF236" s="55">
        <v>0.03</v>
      </c>
      <c r="AG236" s="93">
        <v>9800</v>
      </c>
      <c r="AH236" s="53" t="s">
        <v>131</v>
      </c>
      <c r="AI236" s="55">
        <v>0.05</v>
      </c>
      <c r="AJ236" s="53"/>
      <c r="AK236" s="53" t="s">
        <v>131</v>
      </c>
      <c r="AL236" s="55">
        <v>8.0000000000000807E-2</v>
      </c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ht="15.75" customHeight="1">
      <c r="A237" s="1" t="s">
        <v>120</v>
      </c>
      <c r="B237" s="1" t="s">
        <v>280</v>
      </c>
      <c r="C237" s="1" t="s">
        <v>281</v>
      </c>
      <c r="D237" s="1" t="s">
        <v>286</v>
      </c>
      <c r="E237" s="1" t="s">
        <v>296</v>
      </c>
      <c r="F237" s="47"/>
      <c r="G237" s="48"/>
      <c r="H237" s="48"/>
      <c r="I237" s="48"/>
      <c r="J237" s="48"/>
      <c r="K237" s="83" t="s">
        <v>575</v>
      </c>
      <c r="L237" s="84" t="s">
        <v>576</v>
      </c>
      <c r="M237" s="51" t="s">
        <v>127</v>
      </c>
      <c r="N237" s="51">
        <v>2</v>
      </c>
      <c r="O237" s="56" t="e">
        <f t="shared" si="26"/>
        <v>#VALUE!</v>
      </c>
      <c r="P237" s="53">
        <v>32</v>
      </c>
      <c r="Q237" s="54" t="s">
        <v>400</v>
      </c>
      <c r="R237" s="53">
        <v>195200</v>
      </c>
      <c r="S237" s="53">
        <f t="shared" si="27"/>
        <v>118708</v>
      </c>
      <c r="T237" s="53"/>
      <c r="U237" s="53">
        <v>0</v>
      </c>
      <c r="V237" s="53" t="s">
        <v>129</v>
      </c>
      <c r="W237" s="55">
        <v>0.01</v>
      </c>
      <c r="X237" s="53">
        <v>50000</v>
      </c>
      <c r="Y237" s="53" t="s">
        <v>130</v>
      </c>
      <c r="Z237" s="55">
        <v>0.03</v>
      </c>
      <c r="AA237" s="53">
        <v>0</v>
      </c>
      <c r="AB237" s="53" t="s">
        <v>131</v>
      </c>
      <c r="AC237" s="85">
        <v>0.02</v>
      </c>
      <c r="AD237" s="92">
        <v>11300</v>
      </c>
      <c r="AE237" s="53" t="s">
        <v>131</v>
      </c>
      <c r="AF237" s="55">
        <v>0.03</v>
      </c>
      <c r="AG237" s="94">
        <v>57408</v>
      </c>
      <c r="AH237" s="53" t="s">
        <v>131</v>
      </c>
      <c r="AI237" s="55">
        <v>0.05</v>
      </c>
      <c r="AJ237" s="53"/>
      <c r="AK237" s="53" t="s">
        <v>131</v>
      </c>
      <c r="AL237" s="55">
        <v>8.0000000000000807E-2</v>
      </c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ht="15.75" customHeight="1">
      <c r="A238" s="1" t="s">
        <v>120</v>
      </c>
      <c r="B238" s="1" t="s">
        <v>280</v>
      </c>
      <c r="C238" s="1" t="s">
        <v>281</v>
      </c>
      <c r="D238" s="1" t="s">
        <v>286</v>
      </c>
      <c r="E238" s="1" t="s">
        <v>296</v>
      </c>
      <c r="F238" s="47"/>
      <c r="G238" s="48"/>
      <c r="H238" s="48"/>
      <c r="I238" s="48"/>
      <c r="J238" s="48"/>
      <c r="K238" s="83" t="s">
        <v>577</v>
      </c>
      <c r="L238" s="84" t="s">
        <v>578</v>
      </c>
      <c r="M238" s="51" t="s">
        <v>127</v>
      </c>
      <c r="N238" s="51">
        <v>2</v>
      </c>
      <c r="O238" s="56" t="e">
        <f t="shared" si="26"/>
        <v>#VALUE!</v>
      </c>
      <c r="P238" s="53">
        <v>16</v>
      </c>
      <c r="Q238" s="54" t="s">
        <v>400</v>
      </c>
      <c r="R238" s="53">
        <v>97600</v>
      </c>
      <c r="S238" s="53">
        <f t="shared" si="27"/>
        <v>30080</v>
      </c>
      <c r="T238" s="53"/>
      <c r="U238" s="53">
        <v>0</v>
      </c>
      <c r="V238" s="53" t="s">
        <v>129</v>
      </c>
      <c r="W238" s="55">
        <v>0.01</v>
      </c>
      <c r="X238" s="53">
        <v>0</v>
      </c>
      <c r="Y238" s="53" t="s">
        <v>130</v>
      </c>
      <c r="Z238" s="55">
        <v>0.03</v>
      </c>
      <c r="AA238" s="53">
        <v>30080</v>
      </c>
      <c r="AB238" s="53" t="s">
        <v>131</v>
      </c>
      <c r="AC238" s="85">
        <v>0.02</v>
      </c>
      <c r="AD238" s="92"/>
      <c r="AE238" s="53" t="s">
        <v>131</v>
      </c>
      <c r="AF238" s="55">
        <v>0.03</v>
      </c>
      <c r="AG238" s="93"/>
      <c r="AH238" s="53" t="s">
        <v>131</v>
      </c>
      <c r="AI238" s="55">
        <v>0.05</v>
      </c>
      <c r="AJ238" s="53"/>
      <c r="AK238" s="53" t="s">
        <v>131</v>
      </c>
      <c r="AL238" s="55">
        <v>8.0000000000000807E-2</v>
      </c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ht="15.75" customHeight="1">
      <c r="A239" s="1" t="s">
        <v>120</v>
      </c>
      <c r="B239" s="1" t="s">
        <v>280</v>
      </c>
      <c r="C239" s="1" t="s">
        <v>281</v>
      </c>
      <c r="D239" s="1" t="s">
        <v>286</v>
      </c>
      <c r="E239" s="1" t="s">
        <v>296</v>
      </c>
      <c r="F239" s="47"/>
      <c r="G239" s="48"/>
      <c r="H239" s="48"/>
      <c r="I239" s="48"/>
      <c r="J239" s="48"/>
      <c r="K239" s="83" t="s">
        <v>579</v>
      </c>
      <c r="L239" s="84" t="s">
        <v>580</v>
      </c>
      <c r="M239" s="51" t="s">
        <v>127</v>
      </c>
      <c r="N239" s="51">
        <v>2</v>
      </c>
      <c r="O239" s="56" t="e">
        <f t="shared" si="26"/>
        <v>#VALUE!</v>
      </c>
      <c r="P239" s="53">
        <v>26</v>
      </c>
      <c r="Q239" s="54" t="s">
        <v>400</v>
      </c>
      <c r="R239" s="53">
        <v>158600</v>
      </c>
      <c r="S239" s="53">
        <f t="shared" si="27"/>
        <v>17700</v>
      </c>
      <c r="T239" s="53"/>
      <c r="U239" s="53">
        <v>0</v>
      </c>
      <c r="V239" s="53" t="s">
        <v>129</v>
      </c>
      <c r="W239" s="55">
        <v>0.01</v>
      </c>
      <c r="X239" s="53">
        <v>0</v>
      </c>
      <c r="Y239" s="53" t="s">
        <v>130</v>
      </c>
      <c r="Z239" s="55">
        <v>0.03</v>
      </c>
      <c r="AA239" s="53">
        <v>17700</v>
      </c>
      <c r="AB239" s="53" t="s">
        <v>131</v>
      </c>
      <c r="AC239" s="85">
        <v>0.02</v>
      </c>
      <c r="AD239" s="92"/>
      <c r="AE239" s="53" t="s">
        <v>131</v>
      </c>
      <c r="AF239" s="55">
        <v>0.03</v>
      </c>
      <c r="AG239" s="93"/>
      <c r="AH239" s="53" t="s">
        <v>131</v>
      </c>
      <c r="AI239" s="55">
        <v>0.05</v>
      </c>
      <c r="AJ239" s="53"/>
      <c r="AK239" s="53" t="s">
        <v>131</v>
      </c>
      <c r="AL239" s="55">
        <v>8.0000000000000904E-2</v>
      </c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ht="15.75" customHeight="1">
      <c r="A240" s="1" t="s">
        <v>120</v>
      </c>
      <c r="B240" s="1" t="s">
        <v>280</v>
      </c>
      <c r="C240" s="1" t="s">
        <v>281</v>
      </c>
      <c r="D240" s="1" t="s">
        <v>286</v>
      </c>
      <c r="E240" s="1" t="s">
        <v>296</v>
      </c>
      <c r="F240" s="47"/>
      <c r="G240" s="48"/>
      <c r="H240" s="48"/>
      <c r="I240" s="48"/>
      <c r="J240" s="48"/>
      <c r="K240" s="83" t="s">
        <v>581</v>
      </c>
      <c r="L240" s="84" t="s">
        <v>582</v>
      </c>
      <c r="M240" s="51" t="s">
        <v>127</v>
      </c>
      <c r="N240" s="51">
        <v>2</v>
      </c>
      <c r="O240" s="56" t="e">
        <f t="shared" si="26"/>
        <v>#VALUE!</v>
      </c>
      <c r="P240" s="53">
        <v>5</v>
      </c>
      <c r="Q240" s="54" t="s">
        <v>400</v>
      </c>
      <c r="R240" s="53">
        <v>30500</v>
      </c>
      <c r="S240" s="53">
        <f t="shared" si="27"/>
        <v>14500</v>
      </c>
      <c r="T240" s="53"/>
      <c r="U240" s="53">
        <v>0</v>
      </c>
      <c r="V240" s="53" t="s">
        <v>129</v>
      </c>
      <c r="W240" s="55">
        <v>0.01</v>
      </c>
      <c r="X240" s="53">
        <v>0</v>
      </c>
      <c r="Y240" s="53" t="s">
        <v>130</v>
      </c>
      <c r="Z240" s="55">
        <v>0.03</v>
      </c>
      <c r="AA240" s="53"/>
      <c r="AB240" s="53" t="s">
        <v>131</v>
      </c>
      <c r="AC240" s="85">
        <v>0.02</v>
      </c>
      <c r="AD240" s="92"/>
      <c r="AE240" s="53" t="s">
        <v>131</v>
      </c>
      <c r="AF240" s="55">
        <v>0.03</v>
      </c>
      <c r="AG240" s="94">
        <v>14500</v>
      </c>
      <c r="AH240" s="53" t="s">
        <v>131</v>
      </c>
      <c r="AI240" s="55">
        <v>0.05</v>
      </c>
      <c r="AJ240" s="53"/>
      <c r="AK240" s="53" t="s">
        <v>131</v>
      </c>
      <c r="AL240" s="55">
        <v>8.0000000000000904E-2</v>
      </c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ht="15.75" customHeight="1">
      <c r="A241" s="1" t="s">
        <v>120</v>
      </c>
      <c r="B241" s="1" t="s">
        <v>280</v>
      </c>
      <c r="C241" s="1" t="s">
        <v>281</v>
      </c>
      <c r="D241" s="1" t="s">
        <v>286</v>
      </c>
      <c r="E241" s="1" t="s">
        <v>296</v>
      </c>
      <c r="F241" s="47"/>
      <c r="G241" s="48"/>
      <c r="H241" s="48"/>
      <c r="I241" s="48"/>
      <c r="J241" s="48"/>
      <c r="K241" s="83" t="s">
        <v>583</v>
      </c>
      <c r="L241" s="84" t="s">
        <v>584</v>
      </c>
      <c r="M241" s="51" t="s">
        <v>127</v>
      </c>
      <c r="N241" s="51">
        <v>2</v>
      </c>
      <c r="O241" s="56" t="e">
        <f t="shared" si="26"/>
        <v>#VALUE!</v>
      </c>
      <c r="P241" s="53">
        <v>8</v>
      </c>
      <c r="Q241" s="54" t="s">
        <v>400</v>
      </c>
      <c r="R241" s="53">
        <v>48800</v>
      </c>
      <c r="S241" s="53">
        <f t="shared" si="27"/>
        <v>14191</v>
      </c>
      <c r="T241" s="53"/>
      <c r="U241" s="53">
        <v>0</v>
      </c>
      <c r="V241" s="53" t="s">
        <v>129</v>
      </c>
      <c r="W241" s="55">
        <v>0.01</v>
      </c>
      <c r="X241" s="53">
        <v>0</v>
      </c>
      <c r="Y241" s="53" t="s">
        <v>130</v>
      </c>
      <c r="Z241" s="55">
        <v>0.03</v>
      </c>
      <c r="AA241" s="53">
        <v>14191</v>
      </c>
      <c r="AB241" s="53" t="s">
        <v>131</v>
      </c>
      <c r="AC241" s="85">
        <v>0.02</v>
      </c>
      <c r="AD241" s="92"/>
      <c r="AE241" s="53" t="s">
        <v>131</v>
      </c>
      <c r="AF241" s="55">
        <v>0.03</v>
      </c>
      <c r="AG241" s="94"/>
      <c r="AH241" s="53" t="s">
        <v>131</v>
      </c>
      <c r="AI241" s="55">
        <v>0.05</v>
      </c>
      <c r="AJ241" s="53"/>
      <c r="AK241" s="53" t="s">
        <v>131</v>
      </c>
      <c r="AL241" s="55">
        <v>8.0000000000000904E-2</v>
      </c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ht="15.75" customHeight="1">
      <c r="A242" s="1" t="s">
        <v>120</v>
      </c>
      <c r="B242" s="1" t="s">
        <v>280</v>
      </c>
      <c r="C242" s="1" t="s">
        <v>281</v>
      </c>
      <c r="D242" s="1" t="s">
        <v>286</v>
      </c>
      <c r="E242" s="1" t="s">
        <v>296</v>
      </c>
      <c r="F242" s="47"/>
      <c r="G242" s="48"/>
      <c r="H242" s="48"/>
      <c r="I242" s="48"/>
      <c r="J242" s="48"/>
      <c r="K242" s="83" t="s">
        <v>585</v>
      </c>
      <c r="L242" s="84" t="s">
        <v>586</v>
      </c>
      <c r="M242" s="51" t="s">
        <v>127</v>
      </c>
      <c r="N242" s="51">
        <v>2</v>
      </c>
      <c r="O242" s="56" t="e">
        <f t="shared" si="26"/>
        <v>#VALUE!</v>
      </c>
      <c r="P242" s="53">
        <v>8</v>
      </c>
      <c r="Q242" s="54" t="s">
        <v>400</v>
      </c>
      <c r="R242" s="53">
        <v>48800</v>
      </c>
      <c r="S242" s="53">
        <f t="shared" si="27"/>
        <v>0</v>
      </c>
      <c r="T242" s="53"/>
      <c r="U242" s="53">
        <v>0</v>
      </c>
      <c r="V242" s="53" t="s">
        <v>129</v>
      </c>
      <c r="W242" s="55">
        <v>0.01</v>
      </c>
      <c r="X242" s="53">
        <v>0</v>
      </c>
      <c r="Y242" s="53" t="s">
        <v>130</v>
      </c>
      <c r="Z242" s="55">
        <v>0.03</v>
      </c>
      <c r="AA242" s="53"/>
      <c r="AB242" s="53" t="s">
        <v>131</v>
      </c>
      <c r="AC242" s="85">
        <v>0.02</v>
      </c>
      <c r="AD242" s="92"/>
      <c r="AE242" s="53" t="s">
        <v>131</v>
      </c>
      <c r="AF242" s="55">
        <v>0.03</v>
      </c>
      <c r="AG242" s="93"/>
      <c r="AH242" s="53" t="s">
        <v>131</v>
      </c>
      <c r="AI242" s="55">
        <v>0.05</v>
      </c>
      <c r="AJ242" s="53"/>
      <c r="AK242" s="53" t="s">
        <v>131</v>
      </c>
      <c r="AL242" s="55">
        <v>8.0000000000000904E-2</v>
      </c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ht="15.75" customHeight="1">
      <c r="A243" s="1" t="s">
        <v>120</v>
      </c>
      <c r="B243" s="1" t="s">
        <v>280</v>
      </c>
      <c r="C243" s="1" t="s">
        <v>281</v>
      </c>
      <c r="D243" s="1" t="s">
        <v>286</v>
      </c>
      <c r="E243" s="1" t="s">
        <v>296</v>
      </c>
      <c r="F243" s="47"/>
      <c r="G243" s="48"/>
      <c r="H243" s="48"/>
      <c r="I243" s="48"/>
      <c r="J243" s="48"/>
      <c r="K243" s="83" t="s">
        <v>587</v>
      </c>
      <c r="L243" s="84" t="s">
        <v>588</v>
      </c>
      <c r="M243" s="51" t="s">
        <v>127</v>
      </c>
      <c r="N243" s="51">
        <v>2</v>
      </c>
      <c r="O243" s="56" t="e">
        <f t="shared" si="26"/>
        <v>#VALUE!</v>
      </c>
      <c r="P243" s="53">
        <v>6</v>
      </c>
      <c r="Q243" s="54" t="s">
        <v>400</v>
      </c>
      <c r="R243" s="53">
        <v>36600</v>
      </c>
      <c r="S243" s="53">
        <f t="shared" si="27"/>
        <v>0</v>
      </c>
      <c r="T243" s="53"/>
      <c r="U243" s="53">
        <v>0</v>
      </c>
      <c r="V243" s="53" t="s">
        <v>129</v>
      </c>
      <c r="W243" s="55">
        <v>0.01</v>
      </c>
      <c r="X243" s="53">
        <v>0</v>
      </c>
      <c r="Y243" s="53" t="s">
        <v>130</v>
      </c>
      <c r="Z243" s="55">
        <v>0.03</v>
      </c>
      <c r="AA243" s="53"/>
      <c r="AB243" s="53" t="s">
        <v>131</v>
      </c>
      <c r="AC243" s="85">
        <v>0.02</v>
      </c>
      <c r="AD243" s="92"/>
      <c r="AE243" s="53" t="s">
        <v>131</v>
      </c>
      <c r="AF243" s="55">
        <v>0.03</v>
      </c>
      <c r="AG243" s="93"/>
      <c r="AH243" s="53" t="s">
        <v>131</v>
      </c>
      <c r="AI243" s="55">
        <v>0.05</v>
      </c>
      <c r="AJ243" s="53"/>
      <c r="AK243" s="53" t="s">
        <v>131</v>
      </c>
      <c r="AL243" s="55">
        <v>8.0000000000000904E-2</v>
      </c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ht="15.75" customHeight="1">
      <c r="A244" s="1" t="s">
        <v>120</v>
      </c>
      <c r="B244" s="1" t="s">
        <v>280</v>
      </c>
      <c r="C244" s="1" t="s">
        <v>281</v>
      </c>
      <c r="D244" s="1" t="s">
        <v>286</v>
      </c>
      <c r="E244" s="1" t="s">
        <v>296</v>
      </c>
      <c r="F244" s="47"/>
      <c r="G244" s="48"/>
      <c r="H244" s="48"/>
      <c r="I244" s="48"/>
      <c r="J244" s="48"/>
      <c r="K244" s="83" t="s">
        <v>589</v>
      </c>
      <c r="L244" s="84" t="s">
        <v>590</v>
      </c>
      <c r="M244" s="51" t="s">
        <v>127</v>
      </c>
      <c r="N244" s="51">
        <v>2</v>
      </c>
      <c r="O244" s="56" t="e">
        <f t="shared" si="26"/>
        <v>#VALUE!</v>
      </c>
      <c r="P244" s="53">
        <v>24</v>
      </c>
      <c r="Q244" s="54" t="s">
        <v>400</v>
      </c>
      <c r="R244" s="53">
        <v>146400</v>
      </c>
      <c r="S244" s="53">
        <f t="shared" si="27"/>
        <v>62300</v>
      </c>
      <c r="T244" s="53"/>
      <c r="U244" s="53">
        <v>0</v>
      </c>
      <c r="V244" s="53" t="s">
        <v>129</v>
      </c>
      <c r="W244" s="55">
        <v>0.01</v>
      </c>
      <c r="X244" s="53">
        <v>0</v>
      </c>
      <c r="Y244" s="53" t="s">
        <v>130</v>
      </c>
      <c r="Z244" s="55">
        <v>0.03</v>
      </c>
      <c r="AA244" s="53"/>
      <c r="AB244" s="53" t="s">
        <v>131</v>
      </c>
      <c r="AC244" s="85">
        <v>0.02</v>
      </c>
      <c r="AD244" s="92">
        <v>35000</v>
      </c>
      <c r="AE244" s="53" t="s">
        <v>131</v>
      </c>
      <c r="AF244" s="55">
        <v>0.03</v>
      </c>
      <c r="AG244" s="93">
        <v>27300</v>
      </c>
      <c r="AH244" s="53" t="s">
        <v>131</v>
      </c>
      <c r="AI244" s="55">
        <v>0.05</v>
      </c>
      <c r="AJ244" s="53"/>
      <c r="AK244" s="53" t="s">
        <v>131</v>
      </c>
      <c r="AL244" s="55">
        <v>8.0000000000000904E-2</v>
      </c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ht="15.75" customHeight="1">
      <c r="A245" s="1" t="s">
        <v>120</v>
      </c>
      <c r="B245" s="1" t="s">
        <v>280</v>
      </c>
      <c r="C245" s="1" t="s">
        <v>281</v>
      </c>
      <c r="D245" s="1" t="s">
        <v>286</v>
      </c>
      <c r="E245" s="1" t="s">
        <v>296</v>
      </c>
      <c r="F245" s="47"/>
      <c r="G245" s="48"/>
      <c r="H245" s="48"/>
      <c r="I245" s="48"/>
      <c r="J245" s="48"/>
      <c r="K245" s="83" t="s">
        <v>591</v>
      </c>
      <c r="L245" s="84" t="s">
        <v>592</v>
      </c>
      <c r="M245" s="51" t="s">
        <v>127</v>
      </c>
      <c r="N245" s="51">
        <v>2</v>
      </c>
      <c r="O245" s="56" t="e">
        <f t="shared" si="26"/>
        <v>#VALUE!</v>
      </c>
      <c r="P245" s="53">
        <v>5</v>
      </c>
      <c r="Q245" s="54" t="s">
        <v>400</v>
      </c>
      <c r="R245" s="53">
        <v>30500</v>
      </c>
      <c r="S245" s="53">
        <f t="shared" si="27"/>
        <v>0</v>
      </c>
      <c r="T245" s="53"/>
      <c r="U245" s="53">
        <v>0</v>
      </c>
      <c r="V245" s="53" t="s">
        <v>129</v>
      </c>
      <c r="W245" s="55">
        <v>0.01</v>
      </c>
      <c r="X245" s="53">
        <v>0</v>
      </c>
      <c r="Y245" s="53" t="s">
        <v>130</v>
      </c>
      <c r="Z245" s="55">
        <v>0.03</v>
      </c>
      <c r="AA245" s="53"/>
      <c r="AB245" s="53" t="s">
        <v>131</v>
      </c>
      <c r="AC245" s="85">
        <v>0.02</v>
      </c>
      <c r="AD245" s="92"/>
      <c r="AE245" s="53" t="s">
        <v>131</v>
      </c>
      <c r="AF245" s="55">
        <v>0.03</v>
      </c>
      <c r="AG245" s="93"/>
      <c r="AH245" s="53" t="s">
        <v>131</v>
      </c>
      <c r="AI245" s="55">
        <v>0.05</v>
      </c>
      <c r="AJ245" s="53"/>
      <c r="AK245" s="53" t="s">
        <v>131</v>
      </c>
      <c r="AL245" s="55">
        <v>8.0000000000000904E-2</v>
      </c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ht="15.75" customHeight="1">
      <c r="A246" s="1" t="s">
        <v>120</v>
      </c>
      <c r="B246" s="1" t="s">
        <v>280</v>
      </c>
      <c r="C246" s="1" t="s">
        <v>281</v>
      </c>
      <c r="D246" s="1" t="s">
        <v>286</v>
      </c>
      <c r="E246" s="1" t="s">
        <v>296</v>
      </c>
      <c r="F246" s="47"/>
      <c r="G246" s="48"/>
      <c r="H246" s="48"/>
      <c r="I246" s="48"/>
      <c r="J246" s="48"/>
      <c r="K246" s="83" t="s">
        <v>593</v>
      </c>
      <c r="L246" s="84" t="s">
        <v>594</v>
      </c>
      <c r="M246" s="51" t="s">
        <v>127</v>
      </c>
      <c r="N246" s="51">
        <v>2</v>
      </c>
      <c r="O246" s="56" t="e">
        <f t="shared" si="26"/>
        <v>#VALUE!</v>
      </c>
      <c r="P246" s="53">
        <v>48</v>
      </c>
      <c r="Q246" s="54" t="s">
        <v>400</v>
      </c>
      <c r="R246" s="53">
        <v>292800</v>
      </c>
      <c r="S246" s="53">
        <f t="shared" si="27"/>
        <v>67850</v>
      </c>
      <c r="T246" s="53"/>
      <c r="U246" s="53">
        <v>0</v>
      </c>
      <c r="V246" s="53" t="s">
        <v>129</v>
      </c>
      <c r="W246" s="55">
        <v>0.01</v>
      </c>
      <c r="X246" s="53">
        <v>0</v>
      </c>
      <c r="Y246" s="53" t="s">
        <v>130</v>
      </c>
      <c r="Z246" s="55">
        <v>0.03</v>
      </c>
      <c r="AA246" s="53">
        <v>50000</v>
      </c>
      <c r="AB246" s="53" t="s">
        <v>131</v>
      </c>
      <c r="AC246" s="85">
        <v>0.02</v>
      </c>
      <c r="AD246" s="92"/>
      <c r="AE246" s="53" t="s">
        <v>131</v>
      </c>
      <c r="AF246" s="55">
        <v>0.03</v>
      </c>
      <c r="AG246" s="94">
        <v>17850</v>
      </c>
      <c r="AH246" s="53" t="s">
        <v>131</v>
      </c>
      <c r="AI246" s="55">
        <v>0.05</v>
      </c>
      <c r="AJ246" s="53"/>
      <c r="AK246" s="53" t="s">
        <v>131</v>
      </c>
      <c r="AL246" s="55">
        <v>8.0000000000000904E-2</v>
      </c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ht="15.75" customHeight="1">
      <c r="A247" s="1" t="s">
        <v>120</v>
      </c>
      <c r="B247" s="1" t="s">
        <v>280</v>
      </c>
      <c r="C247" s="1" t="s">
        <v>281</v>
      </c>
      <c r="D247" s="1" t="s">
        <v>286</v>
      </c>
      <c r="E247" s="1" t="s">
        <v>296</v>
      </c>
      <c r="F247" s="47"/>
      <c r="G247" s="48"/>
      <c r="H247" s="48"/>
      <c r="I247" s="48"/>
      <c r="J247" s="48"/>
      <c r="K247" s="83" t="s">
        <v>595</v>
      </c>
      <c r="L247" s="84" t="s">
        <v>596</v>
      </c>
      <c r="M247" s="51" t="s">
        <v>127</v>
      </c>
      <c r="N247" s="51">
        <v>2</v>
      </c>
      <c r="O247" s="56" t="e">
        <f t="shared" si="26"/>
        <v>#VALUE!</v>
      </c>
      <c r="P247" s="53">
        <v>23</v>
      </c>
      <c r="Q247" s="54" t="s">
        <v>400</v>
      </c>
      <c r="R247" s="53">
        <v>140300</v>
      </c>
      <c r="S247" s="53">
        <f t="shared" si="27"/>
        <v>33366.5</v>
      </c>
      <c r="T247" s="53"/>
      <c r="U247" s="53">
        <v>0</v>
      </c>
      <c r="V247" s="53" t="s">
        <v>129</v>
      </c>
      <c r="W247" s="55">
        <v>0.01</v>
      </c>
      <c r="X247" s="95">
        <v>7621.5</v>
      </c>
      <c r="Y247" s="53" t="s">
        <v>130</v>
      </c>
      <c r="Z247" s="55">
        <v>0.03</v>
      </c>
      <c r="AA247" s="53">
        <v>7600</v>
      </c>
      <c r="AB247" s="53" t="s">
        <v>131</v>
      </c>
      <c r="AC247" s="85">
        <v>0.02</v>
      </c>
      <c r="AD247" s="92">
        <v>6981</v>
      </c>
      <c r="AE247" s="53" t="s">
        <v>131</v>
      </c>
      <c r="AF247" s="55">
        <v>0.03</v>
      </c>
      <c r="AG247" s="93">
        <v>5020.5</v>
      </c>
      <c r="AH247" s="53" t="s">
        <v>131</v>
      </c>
      <c r="AI247" s="55">
        <v>0.05</v>
      </c>
      <c r="AJ247" s="95">
        <v>6143.5</v>
      </c>
      <c r="AK247" s="53" t="s">
        <v>131</v>
      </c>
      <c r="AL247" s="55">
        <v>8.0000000000000904E-2</v>
      </c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ht="15.75" customHeight="1">
      <c r="A248" s="1" t="s">
        <v>120</v>
      </c>
      <c r="B248" s="1" t="s">
        <v>280</v>
      </c>
      <c r="C248" s="1" t="s">
        <v>281</v>
      </c>
      <c r="D248" s="1" t="s">
        <v>286</v>
      </c>
      <c r="E248" s="1" t="s">
        <v>296</v>
      </c>
      <c r="F248" s="47"/>
      <c r="G248" s="48"/>
      <c r="H248" s="48"/>
      <c r="I248" s="48"/>
      <c r="J248" s="48"/>
      <c r="K248" s="83" t="s">
        <v>597</v>
      </c>
      <c r="L248" s="84" t="s">
        <v>598</v>
      </c>
      <c r="M248" s="51" t="s">
        <v>127</v>
      </c>
      <c r="N248" s="51">
        <v>2</v>
      </c>
      <c r="O248" s="56" t="e">
        <f t="shared" si="26"/>
        <v>#VALUE!</v>
      </c>
      <c r="P248" s="53">
        <v>15</v>
      </c>
      <c r="Q248" s="54" t="s">
        <v>400</v>
      </c>
      <c r="R248" s="53">
        <v>91500</v>
      </c>
      <c r="S248" s="53">
        <f t="shared" si="27"/>
        <v>0</v>
      </c>
      <c r="T248" s="53"/>
      <c r="U248" s="53">
        <v>0</v>
      </c>
      <c r="V248" s="53" t="s">
        <v>129</v>
      </c>
      <c r="W248" s="55">
        <v>0.01</v>
      </c>
      <c r="X248" s="53">
        <v>0</v>
      </c>
      <c r="Y248" s="53" t="s">
        <v>130</v>
      </c>
      <c r="Z248" s="55">
        <v>0.03</v>
      </c>
      <c r="AA248" s="53"/>
      <c r="AB248" s="53" t="s">
        <v>131</v>
      </c>
      <c r="AC248" s="85">
        <v>0.02</v>
      </c>
      <c r="AD248" s="92"/>
      <c r="AE248" s="53" t="s">
        <v>131</v>
      </c>
      <c r="AF248" s="55">
        <v>0.03</v>
      </c>
      <c r="AG248" s="93"/>
      <c r="AH248" s="53" t="s">
        <v>131</v>
      </c>
      <c r="AI248" s="55">
        <v>0.05</v>
      </c>
      <c r="AJ248" s="53"/>
      <c r="AK248" s="53" t="s">
        <v>131</v>
      </c>
      <c r="AL248" s="55">
        <v>8.0000000000000904E-2</v>
      </c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ht="15.75" customHeight="1">
      <c r="A249" s="1" t="s">
        <v>120</v>
      </c>
      <c r="B249" s="1" t="s">
        <v>280</v>
      </c>
      <c r="C249" s="1" t="s">
        <v>281</v>
      </c>
      <c r="D249" s="1" t="s">
        <v>286</v>
      </c>
      <c r="E249" s="1" t="s">
        <v>296</v>
      </c>
      <c r="F249" s="47"/>
      <c r="G249" s="48"/>
      <c r="H249" s="48"/>
      <c r="I249" s="48"/>
      <c r="J249" s="48"/>
      <c r="K249" s="83" t="s">
        <v>599</v>
      </c>
      <c r="L249" s="84" t="s">
        <v>600</v>
      </c>
      <c r="M249" s="51" t="s">
        <v>127</v>
      </c>
      <c r="N249" s="51">
        <v>2</v>
      </c>
      <c r="O249" s="56" t="e">
        <f t="shared" si="26"/>
        <v>#VALUE!</v>
      </c>
      <c r="P249" s="53">
        <v>7</v>
      </c>
      <c r="Q249" s="54" t="s">
        <v>400</v>
      </c>
      <c r="R249" s="53">
        <v>42700</v>
      </c>
      <c r="S249" s="53">
        <f t="shared" si="27"/>
        <v>0</v>
      </c>
      <c r="T249" s="53"/>
      <c r="U249" s="53">
        <v>0</v>
      </c>
      <c r="V249" s="53" t="s">
        <v>129</v>
      </c>
      <c r="W249" s="55">
        <v>0.01</v>
      </c>
      <c r="X249" s="53">
        <v>0</v>
      </c>
      <c r="Y249" s="53" t="s">
        <v>130</v>
      </c>
      <c r="Z249" s="55">
        <v>0.03</v>
      </c>
      <c r="AA249" s="53"/>
      <c r="AB249" s="53" t="s">
        <v>131</v>
      </c>
      <c r="AC249" s="85">
        <v>0.02</v>
      </c>
      <c r="AD249" s="92"/>
      <c r="AE249" s="53" t="s">
        <v>131</v>
      </c>
      <c r="AF249" s="55">
        <v>0.03</v>
      </c>
      <c r="AG249" s="93"/>
      <c r="AH249" s="53" t="s">
        <v>131</v>
      </c>
      <c r="AI249" s="55">
        <v>0.05</v>
      </c>
      <c r="AJ249" s="53"/>
      <c r="AK249" s="53" t="s">
        <v>131</v>
      </c>
      <c r="AL249" s="55">
        <v>8.0000000000000904E-2</v>
      </c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ht="15.75" customHeight="1">
      <c r="A250" s="1" t="s">
        <v>120</v>
      </c>
      <c r="B250" s="1" t="s">
        <v>280</v>
      </c>
      <c r="C250" s="1" t="s">
        <v>281</v>
      </c>
      <c r="D250" s="1" t="s">
        <v>286</v>
      </c>
      <c r="E250" s="1" t="s">
        <v>296</v>
      </c>
      <c r="F250" s="47"/>
      <c r="G250" s="48"/>
      <c r="H250" s="48"/>
      <c r="I250" s="48"/>
      <c r="J250" s="48"/>
      <c r="K250" s="83" t="s">
        <v>601</v>
      </c>
      <c r="L250" s="84" t="s">
        <v>602</v>
      </c>
      <c r="M250" s="51" t="s">
        <v>127</v>
      </c>
      <c r="N250" s="51">
        <v>2</v>
      </c>
      <c r="O250" s="56" t="e">
        <f t="shared" si="26"/>
        <v>#VALUE!</v>
      </c>
      <c r="P250" s="53">
        <v>13</v>
      </c>
      <c r="Q250" s="54" t="s">
        <v>400</v>
      </c>
      <c r="R250" s="53">
        <v>79300</v>
      </c>
      <c r="S250" s="53">
        <f t="shared" si="27"/>
        <v>50000</v>
      </c>
      <c r="T250" s="53"/>
      <c r="U250" s="53">
        <v>0</v>
      </c>
      <c r="V250" s="53" t="s">
        <v>129</v>
      </c>
      <c r="W250" s="55">
        <v>0.01</v>
      </c>
      <c r="X250" s="53">
        <v>0</v>
      </c>
      <c r="Y250" s="53" t="s">
        <v>130</v>
      </c>
      <c r="Z250" s="55">
        <v>0.03</v>
      </c>
      <c r="AA250" s="53">
        <v>44840</v>
      </c>
      <c r="AB250" s="53" t="s">
        <v>131</v>
      </c>
      <c r="AC250" s="85">
        <v>0.02</v>
      </c>
      <c r="AD250" s="92">
        <v>5160</v>
      </c>
      <c r="AE250" s="53" t="s">
        <v>131</v>
      </c>
      <c r="AF250" s="55">
        <v>0.03</v>
      </c>
      <c r="AG250" s="93"/>
      <c r="AH250" s="53" t="s">
        <v>131</v>
      </c>
      <c r="AI250" s="55">
        <v>0.05</v>
      </c>
      <c r="AJ250" s="53"/>
      <c r="AK250" s="53" t="s">
        <v>131</v>
      </c>
      <c r="AL250" s="55">
        <v>8.0000000000000904E-2</v>
      </c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ht="15.75" customHeight="1">
      <c r="A251" s="1" t="s">
        <v>120</v>
      </c>
      <c r="B251" s="1" t="s">
        <v>280</v>
      </c>
      <c r="C251" s="1" t="s">
        <v>281</v>
      </c>
      <c r="D251" s="1" t="s">
        <v>286</v>
      </c>
      <c r="E251" s="1" t="s">
        <v>296</v>
      </c>
      <c r="F251" s="47"/>
      <c r="G251" s="48"/>
      <c r="H251" s="48"/>
      <c r="I251" s="48"/>
      <c r="J251" s="48"/>
      <c r="K251" s="83" t="s">
        <v>603</v>
      </c>
      <c r="L251" s="84" t="s">
        <v>604</v>
      </c>
      <c r="M251" s="51" t="s">
        <v>127</v>
      </c>
      <c r="N251" s="51">
        <v>2</v>
      </c>
      <c r="O251" s="56" t="e">
        <f t="shared" si="26"/>
        <v>#VALUE!</v>
      </c>
      <c r="P251" s="53">
        <v>6</v>
      </c>
      <c r="Q251" s="54" t="s">
        <v>400</v>
      </c>
      <c r="R251" s="53">
        <v>36600</v>
      </c>
      <c r="S251" s="53">
        <f t="shared" si="27"/>
        <v>9400</v>
      </c>
      <c r="T251" s="53"/>
      <c r="U251" s="53">
        <v>0</v>
      </c>
      <c r="V251" s="53" t="s">
        <v>129</v>
      </c>
      <c r="W251" s="55">
        <v>0.01</v>
      </c>
      <c r="X251" s="53">
        <v>0</v>
      </c>
      <c r="Y251" s="53" t="s">
        <v>130</v>
      </c>
      <c r="Z251" s="55">
        <v>0.03</v>
      </c>
      <c r="AA251" s="53"/>
      <c r="AB251" s="53" t="s">
        <v>131</v>
      </c>
      <c r="AC251" s="85">
        <v>0.02</v>
      </c>
      <c r="AD251" s="92"/>
      <c r="AE251" s="53" t="s">
        <v>131</v>
      </c>
      <c r="AF251" s="55">
        <v>0.03</v>
      </c>
      <c r="AG251" s="94">
        <f>5000+4400</f>
        <v>9400</v>
      </c>
      <c r="AH251" s="53" t="s">
        <v>131</v>
      </c>
      <c r="AI251" s="55">
        <v>0.05</v>
      </c>
      <c r="AJ251" s="53"/>
      <c r="AK251" s="53" t="s">
        <v>131</v>
      </c>
      <c r="AL251" s="55">
        <v>8.0000000000000904E-2</v>
      </c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ht="15.75" customHeight="1">
      <c r="A252" s="1" t="s">
        <v>120</v>
      </c>
      <c r="B252" s="1" t="s">
        <v>280</v>
      </c>
      <c r="C252" s="1" t="s">
        <v>281</v>
      </c>
      <c r="D252" s="1" t="s">
        <v>286</v>
      </c>
      <c r="E252" s="1" t="s">
        <v>296</v>
      </c>
      <c r="F252" s="47"/>
      <c r="G252" s="48"/>
      <c r="H252" s="48"/>
      <c r="I252" s="48"/>
      <c r="J252" s="48"/>
      <c r="K252" s="83" t="s">
        <v>605</v>
      </c>
      <c r="L252" s="84" t="s">
        <v>606</v>
      </c>
      <c r="M252" s="51" t="s">
        <v>127</v>
      </c>
      <c r="N252" s="51">
        <v>2</v>
      </c>
      <c r="O252" s="56" t="e">
        <f t="shared" si="26"/>
        <v>#VALUE!</v>
      </c>
      <c r="P252" s="53">
        <v>16</v>
      </c>
      <c r="Q252" s="54" t="s">
        <v>400</v>
      </c>
      <c r="R252" s="53">
        <v>97600</v>
      </c>
      <c r="S252" s="53">
        <f t="shared" si="27"/>
        <v>0</v>
      </c>
      <c r="T252" s="53"/>
      <c r="U252" s="53">
        <v>0</v>
      </c>
      <c r="V252" s="53" t="s">
        <v>129</v>
      </c>
      <c r="W252" s="55">
        <v>0.01</v>
      </c>
      <c r="X252" s="53">
        <v>0</v>
      </c>
      <c r="Y252" s="53" t="s">
        <v>130</v>
      </c>
      <c r="Z252" s="55">
        <v>0.03</v>
      </c>
      <c r="AA252" s="53"/>
      <c r="AB252" s="53" t="s">
        <v>131</v>
      </c>
      <c r="AC252" s="85">
        <v>0.02</v>
      </c>
      <c r="AD252" s="92"/>
      <c r="AE252" s="53" t="s">
        <v>131</v>
      </c>
      <c r="AF252" s="55">
        <v>0.03</v>
      </c>
      <c r="AG252" s="93"/>
      <c r="AH252" s="53" t="s">
        <v>131</v>
      </c>
      <c r="AI252" s="55">
        <v>0.05</v>
      </c>
      <c r="AJ252" s="53"/>
      <c r="AK252" s="53" t="s">
        <v>131</v>
      </c>
      <c r="AL252" s="55">
        <v>8.0000000000000904E-2</v>
      </c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ht="15.75" customHeight="1">
      <c r="A253" s="1" t="s">
        <v>120</v>
      </c>
      <c r="B253" s="1" t="s">
        <v>280</v>
      </c>
      <c r="C253" s="1" t="s">
        <v>281</v>
      </c>
      <c r="D253" s="1" t="s">
        <v>286</v>
      </c>
      <c r="E253" s="1" t="s">
        <v>296</v>
      </c>
      <c r="F253" s="47"/>
      <c r="G253" s="48"/>
      <c r="H253" s="48"/>
      <c r="I253" s="48"/>
      <c r="J253" s="48"/>
      <c r="K253" s="83" t="s">
        <v>607</v>
      </c>
      <c r="L253" s="84" t="s">
        <v>608</v>
      </c>
      <c r="M253" s="51" t="s">
        <v>127</v>
      </c>
      <c r="N253" s="51">
        <v>2</v>
      </c>
      <c r="O253" s="56" t="e">
        <f t="shared" si="26"/>
        <v>#VALUE!</v>
      </c>
      <c r="P253" s="53">
        <v>1</v>
      </c>
      <c r="Q253" s="54" t="s">
        <v>400</v>
      </c>
      <c r="R253" s="53">
        <v>6100</v>
      </c>
      <c r="S253" s="53">
        <f t="shared" si="27"/>
        <v>0</v>
      </c>
      <c r="T253" s="53"/>
      <c r="U253" s="53">
        <v>0</v>
      </c>
      <c r="V253" s="53" t="s">
        <v>129</v>
      </c>
      <c r="W253" s="55">
        <v>0.01</v>
      </c>
      <c r="X253" s="53">
        <v>0</v>
      </c>
      <c r="Y253" s="53" t="s">
        <v>130</v>
      </c>
      <c r="Z253" s="55">
        <v>0.03</v>
      </c>
      <c r="AA253" s="53"/>
      <c r="AB253" s="53" t="s">
        <v>131</v>
      </c>
      <c r="AC253" s="85">
        <v>0.02</v>
      </c>
      <c r="AD253" s="92"/>
      <c r="AE253" s="53" t="s">
        <v>131</v>
      </c>
      <c r="AF253" s="55">
        <v>0.03</v>
      </c>
      <c r="AG253" s="93"/>
      <c r="AH253" s="53" t="s">
        <v>131</v>
      </c>
      <c r="AI253" s="55">
        <v>0.05</v>
      </c>
      <c r="AJ253" s="53"/>
      <c r="AK253" s="53" t="s">
        <v>131</v>
      </c>
      <c r="AL253" s="55">
        <v>8.0000000000000904E-2</v>
      </c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ht="15.75" customHeight="1">
      <c r="A254" s="1" t="s">
        <v>120</v>
      </c>
      <c r="B254" s="1" t="s">
        <v>280</v>
      </c>
      <c r="C254" s="1" t="s">
        <v>281</v>
      </c>
      <c r="D254" s="1" t="s">
        <v>286</v>
      </c>
      <c r="E254" s="1" t="s">
        <v>296</v>
      </c>
      <c r="F254" s="47"/>
      <c r="G254" s="48"/>
      <c r="H254" s="48"/>
      <c r="I254" s="48"/>
      <c r="J254" s="48"/>
      <c r="K254" s="83" t="s">
        <v>609</v>
      </c>
      <c r="L254" s="84" t="s">
        <v>610</v>
      </c>
      <c r="M254" s="51" t="s">
        <v>127</v>
      </c>
      <c r="N254" s="51">
        <v>2</v>
      </c>
      <c r="O254" s="56" t="e">
        <f t="shared" si="26"/>
        <v>#VALUE!</v>
      </c>
      <c r="P254" s="53">
        <v>14</v>
      </c>
      <c r="Q254" s="54" t="s">
        <v>400</v>
      </c>
      <c r="R254" s="53">
        <v>85400</v>
      </c>
      <c r="S254" s="53">
        <f t="shared" si="27"/>
        <v>0</v>
      </c>
      <c r="T254" s="53"/>
      <c r="U254" s="53">
        <v>0</v>
      </c>
      <c r="V254" s="53" t="s">
        <v>129</v>
      </c>
      <c r="W254" s="55">
        <v>0.01</v>
      </c>
      <c r="X254" s="53">
        <v>0</v>
      </c>
      <c r="Y254" s="53" t="s">
        <v>130</v>
      </c>
      <c r="Z254" s="55">
        <v>0.03</v>
      </c>
      <c r="AA254" s="53"/>
      <c r="AB254" s="53" t="s">
        <v>131</v>
      </c>
      <c r="AC254" s="85">
        <v>0.02</v>
      </c>
      <c r="AD254" s="92"/>
      <c r="AE254" s="53" t="s">
        <v>131</v>
      </c>
      <c r="AF254" s="55">
        <v>0.03</v>
      </c>
      <c r="AG254" s="93"/>
      <c r="AH254" s="53" t="s">
        <v>131</v>
      </c>
      <c r="AI254" s="55">
        <v>0.05</v>
      </c>
      <c r="AJ254" s="53"/>
      <c r="AK254" s="53" t="s">
        <v>131</v>
      </c>
      <c r="AL254" s="55">
        <v>8.0000000000000904E-2</v>
      </c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ht="15.75" customHeight="1">
      <c r="A255" s="1" t="s">
        <v>120</v>
      </c>
      <c r="B255" s="1" t="s">
        <v>280</v>
      </c>
      <c r="C255" s="1" t="s">
        <v>281</v>
      </c>
      <c r="D255" s="1" t="s">
        <v>286</v>
      </c>
      <c r="E255" s="1" t="s">
        <v>296</v>
      </c>
      <c r="F255" s="47"/>
      <c r="G255" s="48"/>
      <c r="H255" s="48"/>
      <c r="I255" s="48"/>
      <c r="J255" s="48"/>
      <c r="K255" s="83" t="s">
        <v>611</v>
      </c>
      <c r="L255" s="84" t="s">
        <v>612</v>
      </c>
      <c r="M255" s="51" t="s">
        <v>127</v>
      </c>
      <c r="N255" s="51">
        <v>2</v>
      </c>
      <c r="O255" s="56" t="e">
        <f t="shared" si="26"/>
        <v>#VALUE!</v>
      </c>
      <c r="P255" s="53">
        <v>24</v>
      </c>
      <c r="Q255" s="54" t="s">
        <v>400</v>
      </c>
      <c r="R255" s="53">
        <v>146400</v>
      </c>
      <c r="S255" s="53">
        <f t="shared" si="27"/>
        <v>65049</v>
      </c>
      <c r="T255" s="53"/>
      <c r="U255" s="53">
        <v>0</v>
      </c>
      <c r="V255" s="53" t="s">
        <v>129</v>
      </c>
      <c r="W255" s="55">
        <v>0.01</v>
      </c>
      <c r="X255" s="53">
        <v>0</v>
      </c>
      <c r="Y255" s="53" t="s">
        <v>130</v>
      </c>
      <c r="Z255" s="55">
        <v>0.03</v>
      </c>
      <c r="AA255" s="53"/>
      <c r="AB255" s="53" t="s">
        <v>131</v>
      </c>
      <c r="AC255" s="85">
        <v>0.02</v>
      </c>
      <c r="AD255" s="92">
        <v>39654</v>
      </c>
      <c r="AE255" s="53" t="s">
        <v>131</v>
      </c>
      <c r="AF255" s="55">
        <v>0.03</v>
      </c>
      <c r="AG255" s="93">
        <v>20227</v>
      </c>
      <c r="AH255" s="53" t="s">
        <v>131</v>
      </c>
      <c r="AI255" s="55">
        <v>0.05</v>
      </c>
      <c r="AJ255" s="95">
        <f>3135+2033</f>
        <v>5168</v>
      </c>
      <c r="AK255" s="53" t="s">
        <v>131</v>
      </c>
      <c r="AL255" s="55">
        <v>8.0000000000001001E-2</v>
      </c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ht="15.75" customHeight="1">
      <c r="A256" s="1" t="s">
        <v>120</v>
      </c>
      <c r="B256" s="1" t="s">
        <v>280</v>
      </c>
      <c r="C256" s="1" t="s">
        <v>281</v>
      </c>
      <c r="D256" s="1" t="s">
        <v>286</v>
      </c>
      <c r="E256" s="1" t="s">
        <v>296</v>
      </c>
      <c r="F256" s="47"/>
      <c r="G256" s="48"/>
      <c r="H256" s="48"/>
      <c r="I256" s="48"/>
      <c r="J256" s="48"/>
      <c r="K256" s="83" t="s">
        <v>613</v>
      </c>
      <c r="L256" s="84" t="s">
        <v>614</v>
      </c>
      <c r="M256" s="51" t="s">
        <v>127</v>
      </c>
      <c r="N256" s="51">
        <v>2</v>
      </c>
      <c r="O256" s="56" t="e">
        <f t="shared" si="26"/>
        <v>#VALUE!</v>
      </c>
      <c r="P256" s="53">
        <v>8</v>
      </c>
      <c r="Q256" s="54" t="s">
        <v>400</v>
      </c>
      <c r="R256" s="53">
        <v>48800</v>
      </c>
      <c r="S256" s="53">
        <f t="shared" si="27"/>
        <v>0</v>
      </c>
      <c r="T256" s="53"/>
      <c r="U256" s="53">
        <v>0</v>
      </c>
      <c r="V256" s="53" t="s">
        <v>129</v>
      </c>
      <c r="W256" s="55">
        <v>0.01</v>
      </c>
      <c r="X256" s="53">
        <v>0</v>
      </c>
      <c r="Y256" s="53" t="s">
        <v>130</v>
      </c>
      <c r="Z256" s="55">
        <v>0.03</v>
      </c>
      <c r="AA256" s="53"/>
      <c r="AB256" s="53" t="s">
        <v>131</v>
      </c>
      <c r="AC256" s="85">
        <v>0.02</v>
      </c>
      <c r="AD256" s="92"/>
      <c r="AE256" s="53" t="s">
        <v>131</v>
      </c>
      <c r="AF256" s="55">
        <v>0.03</v>
      </c>
      <c r="AG256" s="93"/>
      <c r="AH256" s="53" t="s">
        <v>131</v>
      </c>
      <c r="AI256" s="55">
        <v>0.05</v>
      </c>
      <c r="AJ256" s="53"/>
      <c r="AK256" s="53" t="s">
        <v>131</v>
      </c>
      <c r="AL256" s="55">
        <v>8.0000000000001001E-2</v>
      </c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ht="15.75" customHeight="1">
      <c r="A257" s="1" t="s">
        <v>120</v>
      </c>
      <c r="B257" s="1" t="s">
        <v>280</v>
      </c>
      <c r="C257" s="1" t="s">
        <v>281</v>
      </c>
      <c r="D257" s="1" t="s">
        <v>286</v>
      </c>
      <c r="E257" s="1" t="s">
        <v>296</v>
      </c>
      <c r="F257" s="47"/>
      <c r="G257" s="48"/>
      <c r="H257" s="48"/>
      <c r="I257" s="48"/>
      <c r="J257" s="48"/>
      <c r="K257" s="83" t="s">
        <v>615</v>
      </c>
      <c r="L257" s="84" t="s">
        <v>616</v>
      </c>
      <c r="M257" s="51" t="s">
        <v>127</v>
      </c>
      <c r="N257" s="51">
        <v>2</v>
      </c>
      <c r="O257" s="56" t="e">
        <f t="shared" si="26"/>
        <v>#VALUE!</v>
      </c>
      <c r="P257" s="53">
        <v>7</v>
      </c>
      <c r="Q257" s="54" t="s">
        <v>400</v>
      </c>
      <c r="R257" s="53">
        <v>42700</v>
      </c>
      <c r="S257" s="53">
        <f t="shared" si="27"/>
        <v>32500</v>
      </c>
      <c r="T257" s="53"/>
      <c r="U257" s="53">
        <v>0</v>
      </c>
      <c r="V257" s="53" t="s">
        <v>129</v>
      </c>
      <c r="W257" s="55">
        <v>0.01</v>
      </c>
      <c r="X257" s="53">
        <v>0</v>
      </c>
      <c r="Y257" s="53" t="s">
        <v>130</v>
      </c>
      <c r="Z257" s="55">
        <v>0.03</v>
      </c>
      <c r="AA257" s="53"/>
      <c r="AB257" s="53" t="s">
        <v>131</v>
      </c>
      <c r="AC257" s="85">
        <v>0.02</v>
      </c>
      <c r="AD257" s="92">
        <v>13500</v>
      </c>
      <c r="AE257" s="53" t="s">
        <v>131</v>
      </c>
      <c r="AF257" s="55">
        <v>0.03</v>
      </c>
      <c r="AG257" s="93">
        <v>19000</v>
      </c>
      <c r="AH257" s="53" t="s">
        <v>131</v>
      </c>
      <c r="AI257" s="55">
        <v>0.05</v>
      </c>
      <c r="AJ257" s="53"/>
      <c r="AK257" s="53" t="s">
        <v>131</v>
      </c>
      <c r="AL257" s="55">
        <v>8.0000000000001001E-2</v>
      </c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ht="15.75" customHeight="1">
      <c r="A258" s="1" t="s">
        <v>120</v>
      </c>
      <c r="B258" s="1" t="s">
        <v>280</v>
      </c>
      <c r="C258" s="1" t="s">
        <v>281</v>
      </c>
      <c r="D258" s="1" t="s">
        <v>286</v>
      </c>
      <c r="E258" s="1" t="s">
        <v>296</v>
      </c>
      <c r="F258" s="47"/>
      <c r="G258" s="48"/>
      <c r="H258" s="48"/>
      <c r="I258" s="48"/>
      <c r="J258" s="48"/>
      <c r="K258" s="83" t="s">
        <v>617</v>
      </c>
      <c r="L258" s="84" t="s">
        <v>618</v>
      </c>
      <c r="M258" s="51" t="s">
        <v>127</v>
      </c>
      <c r="N258" s="51">
        <v>2</v>
      </c>
      <c r="O258" s="56" t="e">
        <f t="shared" si="26"/>
        <v>#VALUE!</v>
      </c>
      <c r="P258" s="53">
        <v>4</v>
      </c>
      <c r="Q258" s="54" t="s">
        <v>400</v>
      </c>
      <c r="R258" s="53">
        <v>24400</v>
      </c>
      <c r="S258" s="53">
        <f t="shared" si="27"/>
        <v>10000</v>
      </c>
      <c r="T258" s="53"/>
      <c r="U258" s="53">
        <v>0</v>
      </c>
      <c r="V258" s="53" t="s">
        <v>129</v>
      </c>
      <c r="W258" s="55">
        <v>0.01</v>
      </c>
      <c r="X258" s="53">
        <v>0</v>
      </c>
      <c r="Y258" s="53" t="s">
        <v>130</v>
      </c>
      <c r="Z258" s="55">
        <v>0.03</v>
      </c>
      <c r="AA258" s="53"/>
      <c r="AB258" s="53" t="s">
        <v>131</v>
      </c>
      <c r="AC258" s="85">
        <v>0.02</v>
      </c>
      <c r="AD258" s="92"/>
      <c r="AE258" s="53" t="s">
        <v>131</v>
      </c>
      <c r="AF258" s="55">
        <v>0.03</v>
      </c>
      <c r="AG258" s="94">
        <v>10000</v>
      </c>
      <c r="AH258" s="53" t="s">
        <v>131</v>
      </c>
      <c r="AI258" s="55">
        <v>0.05</v>
      </c>
      <c r="AJ258" s="53"/>
      <c r="AK258" s="53" t="s">
        <v>131</v>
      </c>
      <c r="AL258" s="55">
        <v>8.0000000000001001E-2</v>
      </c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ht="15.75" customHeight="1">
      <c r="A259" s="1" t="s">
        <v>120</v>
      </c>
      <c r="B259" s="1" t="s">
        <v>280</v>
      </c>
      <c r="C259" s="1" t="s">
        <v>281</v>
      </c>
      <c r="D259" s="1" t="s">
        <v>286</v>
      </c>
      <c r="E259" s="1" t="s">
        <v>296</v>
      </c>
      <c r="F259" s="47"/>
      <c r="G259" s="48"/>
      <c r="H259" s="48"/>
      <c r="I259" s="48"/>
      <c r="J259" s="48"/>
      <c r="K259" s="83" t="s">
        <v>619</v>
      </c>
      <c r="L259" s="84" t="s">
        <v>620</v>
      </c>
      <c r="M259" s="51" t="s">
        <v>127</v>
      </c>
      <c r="N259" s="51">
        <v>2</v>
      </c>
      <c r="O259" s="56" t="e">
        <f t="shared" si="26"/>
        <v>#VALUE!</v>
      </c>
      <c r="P259" s="53">
        <v>27</v>
      </c>
      <c r="Q259" s="54" t="s">
        <v>400</v>
      </c>
      <c r="R259" s="53">
        <v>164700</v>
      </c>
      <c r="S259" s="53">
        <f t="shared" si="27"/>
        <v>30000</v>
      </c>
      <c r="T259" s="53"/>
      <c r="U259" s="53">
        <v>0</v>
      </c>
      <c r="V259" s="53" t="s">
        <v>129</v>
      </c>
      <c r="W259" s="55">
        <v>0.01</v>
      </c>
      <c r="X259" s="53">
        <v>0</v>
      </c>
      <c r="Y259" s="53" t="s">
        <v>130</v>
      </c>
      <c r="Z259" s="55">
        <v>0.03</v>
      </c>
      <c r="AA259" s="53"/>
      <c r="AB259" s="53" t="s">
        <v>131</v>
      </c>
      <c r="AC259" s="85">
        <v>0.02</v>
      </c>
      <c r="AD259" s="92">
        <v>30000</v>
      </c>
      <c r="AE259" s="53" t="s">
        <v>131</v>
      </c>
      <c r="AF259" s="55">
        <v>0.03</v>
      </c>
      <c r="AG259" s="93"/>
      <c r="AH259" s="53" t="s">
        <v>131</v>
      </c>
      <c r="AI259" s="55">
        <v>0.05</v>
      </c>
      <c r="AJ259" s="53"/>
      <c r="AK259" s="53" t="s">
        <v>131</v>
      </c>
      <c r="AL259" s="55">
        <v>8.0000000000001001E-2</v>
      </c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ht="15.75" customHeight="1">
      <c r="A260" s="1" t="s">
        <v>120</v>
      </c>
      <c r="B260" s="1" t="s">
        <v>280</v>
      </c>
      <c r="C260" s="1" t="s">
        <v>281</v>
      </c>
      <c r="D260" s="1" t="s">
        <v>286</v>
      </c>
      <c r="E260" s="1" t="s">
        <v>296</v>
      </c>
      <c r="F260" s="47"/>
      <c r="G260" s="48"/>
      <c r="H260" s="48"/>
      <c r="I260" s="48"/>
      <c r="J260" s="48"/>
      <c r="K260" s="83" t="s">
        <v>621</v>
      </c>
      <c r="L260" s="84" t="s">
        <v>622</v>
      </c>
      <c r="M260" s="51" t="s">
        <v>127</v>
      </c>
      <c r="N260" s="51">
        <v>2</v>
      </c>
      <c r="O260" s="56" t="e">
        <f t="shared" si="26"/>
        <v>#VALUE!</v>
      </c>
      <c r="P260" s="53">
        <v>14</v>
      </c>
      <c r="Q260" s="54" t="s">
        <v>400</v>
      </c>
      <c r="R260" s="53">
        <v>85400</v>
      </c>
      <c r="S260" s="53">
        <f t="shared" si="27"/>
        <v>41863</v>
      </c>
      <c r="T260" s="53"/>
      <c r="U260" s="53">
        <v>0</v>
      </c>
      <c r="V260" s="53" t="s">
        <v>129</v>
      </c>
      <c r="W260" s="55">
        <v>0.01</v>
      </c>
      <c r="X260" s="53">
        <v>0</v>
      </c>
      <c r="Y260" s="53" t="s">
        <v>130</v>
      </c>
      <c r="Z260" s="55">
        <v>0.03</v>
      </c>
      <c r="AA260" s="53"/>
      <c r="AB260" s="53" t="s">
        <v>131</v>
      </c>
      <c r="AC260" s="85">
        <v>0.02</v>
      </c>
      <c r="AD260" s="92">
        <v>10800</v>
      </c>
      <c r="AE260" s="53" t="s">
        <v>131</v>
      </c>
      <c r="AF260" s="55">
        <v>0.03</v>
      </c>
      <c r="AG260" s="93">
        <f>6400+8255+7811</f>
        <v>22466</v>
      </c>
      <c r="AH260" s="53" t="s">
        <v>131</v>
      </c>
      <c r="AI260" s="55">
        <v>0.05</v>
      </c>
      <c r="AJ260" s="95">
        <v>8597</v>
      </c>
      <c r="AK260" s="53" t="s">
        <v>131</v>
      </c>
      <c r="AL260" s="55">
        <v>8.0000000000001001E-2</v>
      </c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ht="15.75" customHeight="1">
      <c r="A261" s="1" t="s">
        <v>120</v>
      </c>
      <c r="B261" s="1" t="s">
        <v>280</v>
      </c>
      <c r="C261" s="1" t="s">
        <v>281</v>
      </c>
      <c r="D261" s="1" t="s">
        <v>286</v>
      </c>
      <c r="E261" s="1" t="s">
        <v>296</v>
      </c>
      <c r="F261" s="47"/>
      <c r="G261" s="48"/>
      <c r="H261" s="48"/>
      <c r="I261" s="48"/>
      <c r="J261" s="48"/>
      <c r="K261" s="83" t="s">
        <v>623</v>
      </c>
      <c r="L261" s="84" t="s">
        <v>624</v>
      </c>
      <c r="M261" s="51" t="s">
        <v>127</v>
      </c>
      <c r="N261" s="51">
        <v>2</v>
      </c>
      <c r="O261" s="56" t="e">
        <f t="shared" si="26"/>
        <v>#VALUE!</v>
      </c>
      <c r="P261" s="53">
        <v>16</v>
      </c>
      <c r="Q261" s="54" t="s">
        <v>400</v>
      </c>
      <c r="R261" s="53">
        <v>97600</v>
      </c>
      <c r="S261" s="53">
        <f t="shared" si="27"/>
        <v>17850</v>
      </c>
      <c r="T261" s="53"/>
      <c r="U261" s="53">
        <v>0</v>
      </c>
      <c r="V261" s="53" t="s">
        <v>129</v>
      </c>
      <c r="W261" s="55">
        <v>0.01</v>
      </c>
      <c r="X261" s="53">
        <v>0</v>
      </c>
      <c r="Y261" s="53" t="s">
        <v>130</v>
      </c>
      <c r="Z261" s="55">
        <v>0.03</v>
      </c>
      <c r="AA261" s="53"/>
      <c r="AB261" s="53" t="s">
        <v>131</v>
      </c>
      <c r="AC261" s="85">
        <v>0.02</v>
      </c>
      <c r="AD261" s="92">
        <v>17850</v>
      </c>
      <c r="AE261" s="53" t="s">
        <v>131</v>
      </c>
      <c r="AF261" s="55">
        <v>0.03</v>
      </c>
      <c r="AG261" s="93"/>
      <c r="AH261" s="53" t="s">
        <v>131</v>
      </c>
      <c r="AI261" s="55">
        <v>0.05</v>
      </c>
      <c r="AJ261" s="53"/>
      <c r="AK261" s="53" t="s">
        <v>131</v>
      </c>
      <c r="AL261" s="55">
        <v>8.0000000000001001E-2</v>
      </c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ht="15.75" customHeight="1">
      <c r="A262" s="1" t="s">
        <v>120</v>
      </c>
      <c r="B262" s="1" t="s">
        <v>280</v>
      </c>
      <c r="C262" s="1" t="s">
        <v>281</v>
      </c>
      <c r="D262" s="1" t="s">
        <v>286</v>
      </c>
      <c r="E262" s="1" t="s">
        <v>296</v>
      </c>
      <c r="F262" s="47"/>
      <c r="G262" s="48"/>
      <c r="H262" s="48"/>
      <c r="I262" s="48"/>
      <c r="J262" s="48"/>
      <c r="K262" s="83" t="s">
        <v>625</v>
      </c>
      <c r="L262" s="84" t="s">
        <v>626</v>
      </c>
      <c r="M262" s="51" t="s">
        <v>127</v>
      </c>
      <c r="N262" s="51">
        <v>2</v>
      </c>
      <c r="O262" s="56" t="e">
        <f t="shared" si="26"/>
        <v>#VALUE!</v>
      </c>
      <c r="P262" s="53">
        <v>32</v>
      </c>
      <c r="Q262" s="54" t="s">
        <v>400</v>
      </c>
      <c r="R262" s="53">
        <v>195200</v>
      </c>
      <c r="S262" s="53">
        <f t="shared" si="27"/>
        <v>38838.770000000004</v>
      </c>
      <c r="T262" s="53"/>
      <c r="U262" s="53">
        <v>0</v>
      </c>
      <c r="V262" s="53" t="s">
        <v>129</v>
      </c>
      <c r="W262" s="55">
        <v>0.01</v>
      </c>
      <c r="X262" s="53">
        <v>0</v>
      </c>
      <c r="Y262" s="53" t="s">
        <v>130</v>
      </c>
      <c r="Z262" s="55">
        <v>0.03</v>
      </c>
      <c r="AA262" s="53"/>
      <c r="AB262" s="53" t="s">
        <v>131</v>
      </c>
      <c r="AC262" s="85">
        <v>0.02</v>
      </c>
      <c r="AD262" s="92"/>
      <c r="AE262" s="53" t="s">
        <v>131</v>
      </c>
      <c r="AF262" s="55">
        <v>0.03</v>
      </c>
      <c r="AG262" s="93">
        <v>11408.77</v>
      </c>
      <c r="AH262" s="53" t="s">
        <v>131</v>
      </c>
      <c r="AI262" s="55">
        <v>0.05</v>
      </c>
      <c r="AJ262" s="53">
        <f>6870+6960+13600</f>
        <v>27430</v>
      </c>
      <c r="AK262" s="53" t="s">
        <v>131</v>
      </c>
      <c r="AL262" s="55">
        <v>8.0000000000001001E-2</v>
      </c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ht="15.75" customHeight="1">
      <c r="A263" s="1" t="s">
        <v>120</v>
      </c>
      <c r="B263" s="1" t="s">
        <v>280</v>
      </c>
      <c r="C263" s="1" t="s">
        <v>281</v>
      </c>
      <c r="D263" s="1" t="s">
        <v>286</v>
      </c>
      <c r="E263" s="1" t="s">
        <v>296</v>
      </c>
      <c r="F263" s="47"/>
      <c r="G263" s="48"/>
      <c r="H263" s="48"/>
      <c r="I263" s="48"/>
      <c r="J263" s="48"/>
      <c r="K263" s="83" t="s">
        <v>627</v>
      </c>
      <c r="L263" s="84" t="s">
        <v>628</v>
      </c>
      <c r="M263" s="51" t="s">
        <v>127</v>
      </c>
      <c r="N263" s="51">
        <v>2</v>
      </c>
      <c r="O263" s="56" t="e">
        <f t="shared" si="26"/>
        <v>#VALUE!</v>
      </c>
      <c r="P263" s="53">
        <v>22</v>
      </c>
      <c r="Q263" s="54" t="s">
        <v>400</v>
      </c>
      <c r="R263" s="53">
        <v>134200</v>
      </c>
      <c r="S263" s="53">
        <f t="shared" si="27"/>
        <v>57200</v>
      </c>
      <c r="T263" s="53"/>
      <c r="U263" s="53">
        <v>0</v>
      </c>
      <c r="V263" s="53" t="s">
        <v>129</v>
      </c>
      <c r="W263" s="55">
        <v>0.01</v>
      </c>
      <c r="X263" s="53">
        <v>0</v>
      </c>
      <c r="Y263" s="53" t="s">
        <v>130</v>
      </c>
      <c r="Z263" s="55">
        <v>0.03</v>
      </c>
      <c r="AA263" s="53"/>
      <c r="AB263" s="53" t="s">
        <v>131</v>
      </c>
      <c r="AC263" s="85">
        <v>0.02</v>
      </c>
      <c r="AD263" s="92"/>
      <c r="AE263" s="53" t="s">
        <v>131</v>
      </c>
      <c r="AF263" s="55">
        <v>0.03</v>
      </c>
      <c r="AG263" s="93">
        <v>50000</v>
      </c>
      <c r="AH263" s="53" t="s">
        <v>131</v>
      </c>
      <c r="AI263" s="55">
        <v>0.05</v>
      </c>
      <c r="AJ263" s="53">
        <v>7200</v>
      </c>
      <c r="AK263" s="53" t="s">
        <v>131</v>
      </c>
      <c r="AL263" s="55">
        <v>8.0000000000001001E-2</v>
      </c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ht="15.75" customHeight="1">
      <c r="A264" s="1" t="s">
        <v>120</v>
      </c>
      <c r="B264" s="1" t="s">
        <v>280</v>
      </c>
      <c r="C264" s="1" t="s">
        <v>281</v>
      </c>
      <c r="D264" s="1" t="s">
        <v>286</v>
      </c>
      <c r="E264" s="1" t="s">
        <v>296</v>
      </c>
      <c r="F264" s="47"/>
      <c r="G264" s="48"/>
      <c r="H264" s="48"/>
      <c r="I264" s="48"/>
      <c r="J264" s="48"/>
      <c r="K264" s="83" t="s">
        <v>629</v>
      </c>
      <c r="L264" s="84" t="s">
        <v>630</v>
      </c>
      <c r="M264" s="51" t="s">
        <v>127</v>
      </c>
      <c r="N264" s="51">
        <v>2</v>
      </c>
      <c r="O264" s="56" t="e">
        <f t="shared" si="26"/>
        <v>#VALUE!</v>
      </c>
      <c r="P264" s="53">
        <v>24</v>
      </c>
      <c r="Q264" s="54" t="s">
        <v>400</v>
      </c>
      <c r="R264" s="53">
        <v>146400</v>
      </c>
      <c r="S264" s="53">
        <f t="shared" si="27"/>
        <v>108537.36</v>
      </c>
      <c r="T264" s="53"/>
      <c r="U264" s="53">
        <v>0</v>
      </c>
      <c r="V264" s="53" t="s">
        <v>129</v>
      </c>
      <c r="W264" s="55">
        <v>0.01</v>
      </c>
      <c r="X264" s="53">
        <v>0</v>
      </c>
      <c r="Y264" s="53" t="s">
        <v>130</v>
      </c>
      <c r="Z264" s="55">
        <v>0.03</v>
      </c>
      <c r="AA264" s="53">
        <v>50000</v>
      </c>
      <c r="AB264" s="53" t="s">
        <v>131</v>
      </c>
      <c r="AC264" s="85">
        <v>0.02</v>
      </c>
      <c r="AD264" s="92">
        <v>58537.36</v>
      </c>
      <c r="AE264" s="53" t="s">
        <v>131</v>
      </c>
      <c r="AF264" s="55">
        <v>0.03</v>
      </c>
      <c r="AG264" s="93"/>
      <c r="AH264" s="53" t="s">
        <v>131</v>
      </c>
      <c r="AI264" s="55">
        <v>0.05</v>
      </c>
      <c r="AJ264" s="53"/>
      <c r="AK264" s="53" t="s">
        <v>131</v>
      </c>
      <c r="AL264" s="55">
        <v>8.0000000000001001E-2</v>
      </c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ht="15.75" customHeight="1">
      <c r="A265" s="1" t="s">
        <v>631</v>
      </c>
      <c r="B265" s="1" t="s">
        <v>280</v>
      </c>
      <c r="C265" s="1" t="s">
        <v>281</v>
      </c>
      <c r="D265" s="1"/>
      <c r="E265" s="1"/>
      <c r="F265" s="15" t="s">
        <v>631</v>
      </c>
      <c r="G265" s="16"/>
      <c r="H265" s="16"/>
      <c r="I265" s="16"/>
      <c r="J265" s="16"/>
      <c r="K265" s="96"/>
      <c r="L265" s="18"/>
      <c r="M265" s="20"/>
      <c r="N265" s="20"/>
      <c r="O265" s="20"/>
      <c r="P265" s="21"/>
      <c r="Q265" s="22"/>
      <c r="R265" s="21">
        <f t="shared" ref="R265:S265" si="28">R266+R282</f>
        <v>6694400</v>
      </c>
      <c r="S265" s="21">
        <f t="shared" si="28"/>
        <v>74000</v>
      </c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97"/>
      <c r="AF265" s="97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</row>
    <row r="266" spans="1:57" ht="15.75" customHeight="1">
      <c r="A266" s="1" t="s">
        <v>631</v>
      </c>
      <c r="B266" s="1" t="s">
        <v>121</v>
      </c>
      <c r="C266" s="1" t="s">
        <v>281</v>
      </c>
      <c r="D266" s="1"/>
      <c r="E266" s="1"/>
      <c r="F266" s="23"/>
      <c r="G266" s="24" t="s">
        <v>121</v>
      </c>
      <c r="H266" s="24"/>
      <c r="I266" s="24"/>
      <c r="J266" s="24"/>
      <c r="K266" s="98"/>
      <c r="L266" s="25"/>
      <c r="M266" s="26"/>
      <c r="N266" s="26"/>
      <c r="O266" s="26"/>
      <c r="P266" s="27"/>
      <c r="Q266" s="28"/>
      <c r="R266" s="27">
        <f t="shared" ref="R266:S266" si="29">R267</f>
        <v>1129600</v>
      </c>
      <c r="S266" s="27">
        <f t="shared" si="29"/>
        <v>0</v>
      </c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</row>
    <row r="267" spans="1:57" ht="15.75" customHeight="1">
      <c r="A267" s="1" t="s">
        <v>631</v>
      </c>
      <c r="B267" s="1" t="s">
        <v>121</v>
      </c>
      <c r="C267" s="1" t="s">
        <v>122</v>
      </c>
      <c r="D267" s="1"/>
      <c r="E267" s="1"/>
      <c r="F267" s="29"/>
      <c r="G267" s="30"/>
      <c r="H267" s="30" t="s">
        <v>122</v>
      </c>
      <c r="I267" s="30"/>
      <c r="J267" s="30"/>
      <c r="K267" s="99"/>
      <c r="L267" s="31"/>
      <c r="M267" s="32"/>
      <c r="N267" s="32"/>
      <c r="O267" s="32"/>
      <c r="P267" s="33"/>
      <c r="Q267" s="34"/>
      <c r="R267" s="33">
        <f t="shared" ref="R267:S267" si="30">R268</f>
        <v>1129600</v>
      </c>
      <c r="S267" s="33">
        <f t="shared" si="30"/>
        <v>0</v>
      </c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</row>
    <row r="268" spans="1:57" ht="15.75" customHeight="1">
      <c r="A268" s="1" t="s">
        <v>631</v>
      </c>
      <c r="B268" s="1" t="s">
        <v>121</v>
      </c>
      <c r="C268" s="1" t="s">
        <v>122</v>
      </c>
      <c r="D268" s="1" t="s">
        <v>123</v>
      </c>
      <c r="E268" s="1"/>
      <c r="F268" s="35"/>
      <c r="G268" s="36"/>
      <c r="H268" s="36"/>
      <c r="I268" s="36" t="s">
        <v>123</v>
      </c>
      <c r="J268" s="36"/>
      <c r="K268" s="73"/>
      <c r="L268" s="37"/>
      <c r="M268" s="38"/>
      <c r="N268" s="38"/>
      <c r="O268" s="38"/>
      <c r="P268" s="39"/>
      <c r="Q268" s="40"/>
      <c r="R268" s="39">
        <f t="shared" ref="R268:S268" si="31">R269</f>
        <v>1129600</v>
      </c>
      <c r="S268" s="39">
        <f t="shared" si="31"/>
        <v>0</v>
      </c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</row>
    <row r="269" spans="1:57" ht="15.75" customHeight="1">
      <c r="A269" s="1" t="s">
        <v>631</v>
      </c>
      <c r="B269" s="1" t="s">
        <v>121</v>
      </c>
      <c r="C269" s="1" t="s">
        <v>122</v>
      </c>
      <c r="D269" s="1"/>
      <c r="E269" s="1" t="s">
        <v>632</v>
      </c>
      <c r="F269" s="41"/>
      <c r="G269" s="42"/>
      <c r="H269" s="42"/>
      <c r="I269" s="42"/>
      <c r="J269" s="42" t="s">
        <v>632</v>
      </c>
      <c r="K269" s="43"/>
      <c r="L269" s="59"/>
      <c r="M269" s="60"/>
      <c r="N269" s="60"/>
      <c r="O269" s="60"/>
      <c r="P269" s="45"/>
      <c r="Q269" s="46"/>
      <c r="R269" s="45">
        <f t="shared" ref="R269:S269" si="32">SUM(R270:R281)</f>
        <v>1129600</v>
      </c>
      <c r="S269" s="45">
        <f t="shared" si="32"/>
        <v>0</v>
      </c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82"/>
      <c r="AF269" s="82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</row>
    <row r="270" spans="1:57" ht="15.75" customHeight="1">
      <c r="A270" s="1" t="s">
        <v>631</v>
      </c>
      <c r="B270" s="1" t="s">
        <v>121</v>
      </c>
      <c r="C270" s="1" t="s">
        <v>122</v>
      </c>
      <c r="D270" s="1" t="s">
        <v>123</v>
      </c>
      <c r="E270" s="1" t="s">
        <v>632</v>
      </c>
      <c r="F270" s="47"/>
      <c r="G270" s="48"/>
      <c r="H270" s="48"/>
      <c r="I270" s="48"/>
      <c r="J270" s="48"/>
      <c r="K270" s="49" t="s">
        <v>633</v>
      </c>
      <c r="L270" s="61" t="s">
        <v>634</v>
      </c>
      <c r="M270" s="51" t="s">
        <v>127</v>
      </c>
      <c r="N270" s="51"/>
      <c r="O270" s="62" t="e">
        <f t="shared" ref="O270:O281" si="33">M270-R270</f>
        <v>#VALUE!</v>
      </c>
      <c r="P270" s="53">
        <v>12000</v>
      </c>
      <c r="Q270" s="54" t="s">
        <v>128</v>
      </c>
      <c r="R270" s="53">
        <v>26200</v>
      </c>
      <c r="S270" s="53">
        <f t="shared" ref="S270:S281" si="34">U270+X270+AA270+AD270+AG270+AJ270+AM270+AP270+AS270+AV270+AY270+BB270</f>
        <v>0</v>
      </c>
      <c r="T270" s="53"/>
      <c r="U270" s="100"/>
      <c r="V270" s="100"/>
      <c r="W270" s="100"/>
      <c r="X270" s="100"/>
      <c r="Y270" s="100"/>
      <c r="Z270" s="100"/>
      <c r="AA270" s="100"/>
      <c r="AB270" s="100"/>
      <c r="AC270" s="101"/>
      <c r="AD270" s="100"/>
      <c r="AE270" s="100"/>
      <c r="AF270" s="100"/>
      <c r="AG270" s="102"/>
      <c r="AH270" s="100"/>
      <c r="AI270" s="100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103" t="s">
        <v>635</v>
      </c>
    </row>
    <row r="271" spans="1:57" ht="15.75" customHeight="1">
      <c r="A271" s="1" t="s">
        <v>631</v>
      </c>
      <c r="B271" s="1" t="s">
        <v>121</v>
      </c>
      <c r="C271" s="1" t="s">
        <v>122</v>
      </c>
      <c r="D271" s="1" t="s">
        <v>123</v>
      </c>
      <c r="E271" s="1" t="s">
        <v>632</v>
      </c>
      <c r="F271" s="47"/>
      <c r="G271" s="48"/>
      <c r="H271" s="48"/>
      <c r="I271" s="48"/>
      <c r="J271" s="48"/>
      <c r="K271" s="49" t="s">
        <v>636</v>
      </c>
      <c r="L271" s="61" t="s">
        <v>637</v>
      </c>
      <c r="M271" s="51" t="s">
        <v>127</v>
      </c>
      <c r="N271" s="51"/>
      <c r="O271" s="62" t="e">
        <f t="shared" si="33"/>
        <v>#VALUE!</v>
      </c>
      <c r="P271" s="53">
        <v>14400</v>
      </c>
      <c r="Q271" s="54" t="s">
        <v>128</v>
      </c>
      <c r="R271" s="53">
        <v>31400</v>
      </c>
      <c r="S271" s="53">
        <f t="shared" si="34"/>
        <v>0</v>
      </c>
      <c r="T271" s="53"/>
      <c r="U271" s="100"/>
      <c r="V271" s="100"/>
      <c r="W271" s="100"/>
      <c r="X271" s="100"/>
      <c r="Y271" s="100"/>
      <c r="Z271" s="100"/>
      <c r="AA271" s="100"/>
      <c r="AB271" s="100"/>
      <c r="AC271" s="101"/>
      <c r="AD271" s="100"/>
      <c r="AE271" s="100"/>
      <c r="AF271" s="100"/>
      <c r="AG271" s="102"/>
      <c r="AH271" s="100"/>
      <c r="AI271" s="100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103" t="s">
        <v>635</v>
      </c>
    </row>
    <row r="272" spans="1:57" ht="15.75" customHeight="1">
      <c r="A272" s="1" t="s">
        <v>631</v>
      </c>
      <c r="B272" s="1" t="s">
        <v>121</v>
      </c>
      <c r="C272" s="1" t="s">
        <v>122</v>
      </c>
      <c r="D272" s="1" t="s">
        <v>123</v>
      </c>
      <c r="E272" s="1" t="s">
        <v>632</v>
      </c>
      <c r="F272" s="47"/>
      <c r="G272" s="48"/>
      <c r="H272" s="48"/>
      <c r="I272" s="48"/>
      <c r="J272" s="48"/>
      <c r="K272" s="49" t="s">
        <v>638</v>
      </c>
      <c r="L272" s="61" t="s">
        <v>639</v>
      </c>
      <c r="M272" s="51" t="s">
        <v>127</v>
      </c>
      <c r="N272" s="51"/>
      <c r="O272" s="62" t="e">
        <f t="shared" si="33"/>
        <v>#VALUE!</v>
      </c>
      <c r="P272" s="53">
        <v>7200</v>
      </c>
      <c r="Q272" s="54" t="s">
        <v>128</v>
      </c>
      <c r="R272" s="53">
        <v>15600</v>
      </c>
      <c r="S272" s="53">
        <f t="shared" si="34"/>
        <v>0</v>
      </c>
      <c r="T272" s="53"/>
      <c r="U272" s="53">
        <v>0</v>
      </c>
      <c r="V272" s="53" t="s">
        <v>129</v>
      </c>
      <c r="W272" s="53">
        <v>1</v>
      </c>
      <c r="X272" s="53">
        <v>0</v>
      </c>
      <c r="Y272" s="53" t="s">
        <v>129</v>
      </c>
      <c r="Z272" s="53">
        <v>1</v>
      </c>
      <c r="AA272" s="53">
        <v>0</v>
      </c>
      <c r="AB272" s="53" t="s">
        <v>129</v>
      </c>
      <c r="AC272" s="104">
        <v>1</v>
      </c>
      <c r="AD272" s="53">
        <v>0</v>
      </c>
      <c r="AE272" s="53" t="s">
        <v>131</v>
      </c>
      <c r="AF272" s="53">
        <v>1</v>
      </c>
      <c r="AG272" s="88">
        <v>0</v>
      </c>
      <c r="AH272" s="53" t="s">
        <v>131</v>
      </c>
      <c r="AI272" s="53">
        <v>1</v>
      </c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103" t="s">
        <v>635</v>
      </c>
    </row>
    <row r="273" spans="1:57" ht="15.75" customHeight="1">
      <c r="A273" s="1" t="s">
        <v>631</v>
      </c>
      <c r="B273" s="1" t="s">
        <v>121</v>
      </c>
      <c r="C273" s="1" t="s">
        <v>122</v>
      </c>
      <c r="D273" s="1" t="s">
        <v>123</v>
      </c>
      <c r="E273" s="1" t="s">
        <v>632</v>
      </c>
      <c r="F273" s="47"/>
      <c r="G273" s="48"/>
      <c r="H273" s="48"/>
      <c r="I273" s="48"/>
      <c r="J273" s="48"/>
      <c r="K273" s="49" t="s">
        <v>640</v>
      </c>
      <c r="L273" s="61" t="s">
        <v>641</v>
      </c>
      <c r="M273" s="51" t="s">
        <v>127</v>
      </c>
      <c r="N273" s="51"/>
      <c r="O273" s="62" t="e">
        <f t="shared" si="33"/>
        <v>#VALUE!</v>
      </c>
      <c r="P273" s="53">
        <v>6000</v>
      </c>
      <c r="Q273" s="54" t="s">
        <v>128</v>
      </c>
      <c r="R273" s="53">
        <v>13100</v>
      </c>
      <c r="S273" s="53">
        <f t="shared" si="34"/>
        <v>0</v>
      </c>
      <c r="T273" s="53"/>
      <c r="U273" s="100"/>
      <c r="V273" s="100"/>
      <c r="W273" s="100"/>
      <c r="X273" s="100"/>
      <c r="Y273" s="100"/>
      <c r="Z273" s="100"/>
      <c r="AA273" s="100"/>
      <c r="AB273" s="100"/>
      <c r="AC273" s="101"/>
      <c r="AD273" s="100"/>
      <c r="AE273" s="100"/>
      <c r="AF273" s="100"/>
      <c r="AG273" s="102"/>
      <c r="AH273" s="100"/>
      <c r="AI273" s="100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103" t="s">
        <v>635</v>
      </c>
    </row>
    <row r="274" spans="1:57" ht="15.75" customHeight="1">
      <c r="A274" s="1" t="s">
        <v>631</v>
      </c>
      <c r="B274" s="1" t="s">
        <v>121</v>
      </c>
      <c r="C274" s="1" t="s">
        <v>122</v>
      </c>
      <c r="D274" s="1" t="s">
        <v>123</v>
      </c>
      <c r="E274" s="1" t="s">
        <v>632</v>
      </c>
      <c r="F274" s="47"/>
      <c r="G274" s="48"/>
      <c r="H274" s="48"/>
      <c r="I274" s="48"/>
      <c r="J274" s="48"/>
      <c r="K274" s="49" t="s">
        <v>642</v>
      </c>
      <c r="L274" s="61" t="s">
        <v>643</v>
      </c>
      <c r="M274" s="51" t="s">
        <v>127</v>
      </c>
      <c r="N274" s="51"/>
      <c r="O274" s="62" t="e">
        <f t="shared" si="33"/>
        <v>#VALUE!</v>
      </c>
      <c r="P274" s="53">
        <v>24000</v>
      </c>
      <c r="Q274" s="54" t="s">
        <v>128</v>
      </c>
      <c r="R274" s="53">
        <v>52300</v>
      </c>
      <c r="S274" s="53">
        <f t="shared" si="34"/>
        <v>0</v>
      </c>
      <c r="T274" s="53"/>
      <c r="U274" s="100"/>
      <c r="V274" s="100"/>
      <c r="W274" s="100"/>
      <c r="X274" s="100"/>
      <c r="Y274" s="100"/>
      <c r="Z274" s="100"/>
      <c r="AA274" s="100"/>
      <c r="AB274" s="100"/>
      <c r="AC274" s="101"/>
      <c r="AD274" s="100"/>
      <c r="AE274" s="100"/>
      <c r="AF274" s="100"/>
      <c r="AG274" s="102"/>
      <c r="AH274" s="100"/>
      <c r="AI274" s="100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103" t="s">
        <v>635</v>
      </c>
    </row>
    <row r="275" spans="1:57" ht="15.75" customHeight="1">
      <c r="A275" s="1" t="s">
        <v>631</v>
      </c>
      <c r="B275" s="1" t="s">
        <v>121</v>
      </c>
      <c r="C275" s="1" t="s">
        <v>122</v>
      </c>
      <c r="D275" s="1" t="s">
        <v>123</v>
      </c>
      <c r="E275" s="1" t="s">
        <v>632</v>
      </c>
      <c r="F275" s="47"/>
      <c r="G275" s="48"/>
      <c r="H275" s="48"/>
      <c r="I275" s="48"/>
      <c r="J275" s="48"/>
      <c r="K275" s="49" t="s">
        <v>644</v>
      </c>
      <c r="L275" s="61" t="s">
        <v>645</v>
      </c>
      <c r="M275" s="51" t="s">
        <v>127</v>
      </c>
      <c r="N275" s="51"/>
      <c r="O275" s="62" t="e">
        <f t="shared" si="33"/>
        <v>#VALUE!</v>
      </c>
      <c r="P275" s="53">
        <v>4800</v>
      </c>
      <c r="Q275" s="54" t="s">
        <v>128</v>
      </c>
      <c r="R275" s="53">
        <v>10500</v>
      </c>
      <c r="S275" s="53">
        <f t="shared" si="34"/>
        <v>0</v>
      </c>
      <c r="T275" s="53"/>
      <c r="U275" s="100"/>
      <c r="V275" s="100"/>
      <c r="W275" s="100"/>
      <c r="X275" s="100"/>
      <c r="Y275" s="100"/>
      <c r="Z275" s="100"/>
      <c r="AA275" s="100"/>
      <c r="AB275" s="100"/>
      <c r="AC275" s="101"/>
      <c r="AD275" s="100"/>
      <c r="AE275" s="100"/>
      <c r="AF275" s="100"/>
      <c r="AG275" s="102"/>
      <c r="AH275" s="100"/>
      <c r="AI275" s="100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103" t="s">
        <v>635</v>
      </c>
    </row>
    <row r="276" spans="1:57" ht="15.75" customHeight="1">
      <c r="A276" s="1" t="s">
        <v>631</v>
      </c>
      <c r="B276" s="1" t="s">
        <v>121</v>
      </c>
      <c r="C276" s="1" t="s">
        <v>122</v>
      </c>
      <c r="D276" s="1" t="s">
        <v>123</v>
      </c>
      <c r="E276" s="1" t="s">
        <v>632</v>
      </c>
      <c r="F276" s="47"/>
      <c r="G276" s="48"/>
      <c r="H276" s="48"/>
      <c r="I276" s="48"/>
      <c r="J276" s="48"/>
      <c r="K276" s="49" t="s">
        <v>646</v>
      </c>
      <c r="L276" s="61" t="s">
        <v>647</v>
      </c>
      <c r="M276" s="51" t="s">
        <v>127</v>
      </c>
      <c r="N276" s="51"/>
      <c r="O276" s="62" t="e">
        <f t="shared" si="33"/>
        <v>#VALUE!</v>
      </c>
      <c r="P276" s="53">
        <v>12000</v>
      </c>
      <c r="Q276" s="54" t="s">
        <v>128</v>
      </c>
      <c r="R276" s="53">
        <v>26200</v>
      </c>
      <c r="S276" s="53">
        <f t="shared" si="34"/>
        <v>0</v>
      </c>
      <c r="T276" s="53"/>
      <c r="U276" s="100"/>
      <c r="V276" s="100"/>
      <c r="W276" s="100"/>
      <c r="X276" s="100"/>
      <c r="Y276" s="100"/>
      <c r="Z276" s="100"/>
      <c r="AA276" s="100"/>
      <c r="AB276" s="100"/>
      <c r="AC276" s="101"/>
      <c r="AD276" s="100"/>
      <c r="AE276" s="100"/>
      <c r="AF276" s="100"/>
      <c r="AG276" s="102"/>
      <c r="AH276" s="100"/>
      <c r="AI276" s="100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103" t="s">
        <v>635</v>
      </c>
    </row>
    <row r="277" spans="1:57" ht="15.75" customHeight="1">
      <c r="A277" s="1" t="s">
        <v>631</v>
      </c>
      <c r="B277" s="1" t="s">
        <v>121</v>
      </c>
      <c r="C277" s="1" t="s">
        <v>122</v>
      </c>
      <c r="D277" s="1" t="s">
        <v>123</v>
      </c>
      <c r="E277" s="1" t="s">
        <v>632</v>
      </c>
      <c r="F277" s="47"/>
      <c r="G277" s="48"/>
      <c r="H277" s="48"/>
      <c r="I277" s="48"/>
      <c r="J277" s="48"/>
      <c r="K277" s="49" t="s">
        <v>648</v>
      </c>
      <c r="L277" s="61" t="s">
        <v>649</v>
      </c>
      <c r="M277" s="51" t="s">
        <v>127</v>
      </c>
      <c r="N277" s="51"/>
      <c r="O277" s="62" t="e">
        <f t="shared" si="33"/>
        <v>#VALUE!</v>
      </c>
      <c r="P277" s="53">
        <v>7200</v>
      </c>
      <c r="Q277" s="54" t="s">
        <v>128</v>
      </c>
      <c r="R277" s="53">
        <v>15700</v>
      </c>
      <c r="S277" s="53">
        <f t="shared" si="34"/>
        <v>0</v>
      </c>
      <c r="T277" s="53"/>
      <c r="U277" s="100"/>
      <c r="V277" s="100"/>
      <c r="W277" s="100"/>
      <c r="X277" s="100"/>
      <c r="Y277" s="100"/>
      <c r="Z277" s="100"/>
      <c r="AA277" s="100"/>
      <c r="AB277" s="100"/>
      <c r="AC277" s="101"/>
      <c r="AD277" s="100"/>
      <c r="AE277" s="100"/>
      <c r="AF277" s="100"/>
      <c r="AG277" s="102"/>
      <c r="AH277" s="100"/>
      <c r="AI277" s="100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103" t="s">
        <v>635</v>
      </c>
    </row>
    <row r="278" spans="1:57" ht="15.75" customHeight="1">
      <c r="A278" s="1" t="s">
        <v>631</v>
      </c>
      <c r="B278" s="1" t="s">
        <v>121</v>
      </c>
      <c r="C278" s="1" t="s">
        <v>122</v>
      </c>
      <c r="D278" s="1" t="s">
        <v>123</v>
      </c>
      <c r="E278" s="1" t="s">
        <v>632</v>
      </c>
      <c r="F278" s="47"/>
      <c r="G278" s="48"/>
      <c r="H278" s="48"/>
      <c r="I278" s="48"/>
      <c r="J278" s="48"/>
      <c r="K278" s="49" t="s">
        <v>650</v>
      </c>
      <c r="L278" s="61" t="s">
        <v>651</v>
      </c>
      <c r="M278" s="51" t="s">
        <v>127</v>
      </c>
      <c r="N278" s="51"/>
      <c r="O278" s="62" t="e">
        <f t="shared" si="33"/>
        <v>#VALUE!</v>
      </c>
      <c r="P278" s="53">
        <v>9600</v>
      </c>
      <c r="Q278" s="54" t="s">
        <v>128</v>
      </c>
      <c r="R278" s="53">
        <v>21000</v>
      </c>
      <c r="S278" s="53">
        <f t="shared" si="34"/>
        <v>0</v>
      </c>
      <c r="T278" s="53"/>
      <c r="U278" s="100"/>
      <c r="V278" s="100"/>
      <c r="W278" s="100"/>
      <c r="X278" s="100"/>
      <c r="Y278" s="100"/>
      <c r="Z278" s="100"/>
      <c r="AA278" s="100"/>
      <c r="AB278" s="100"/>
      <c r="AC278" s="101"/>
      <c r="AD278" s="100"/>
      <c r="AE278" s="100"/>
      <c r="AF278" s="100"/>
      <c r="AG278" s="102"/>
      <c r="AH278" s="100"/>
      <c r="AI278" s="100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103" t="s">
        <v>635</v>
      </c>
    </row>
    <row r="279" spans="1:57" ht="15.75" customHeight="1">
      <c r="A279" s="1" t="s">
        <v>631</v>
      </c>
      <c r="B279" s="1" t="s">
        <v>121</v>
      </c>
      <c r="C279" s="1" t="s">
        <v>122</v>
      </c>
      <c r="D279" s="1" t="s">
        <v>123</v>
      </c>
      <c r="E279" s="1" t="s">
        <v>632</v>
      </c>
      <c r="F279" s="47"/>
      <c r="G279" s="48"/>
      <c r="H279" s="48"/>
      <c r="I279" s="48"/>
      <c r="J279" s="48"/>
      <c r="K279" s="49" t="s">
        <v>652</v>
      </c>
      <c r="L279" s="50" t="s">
        <v>653</v>
      </c>
      <c r="M279" s="51" t="s">
        <v>127</v>
      </c>
      <c r="N279" s="51">
        <v>3</v>
      </c>
      <c r="O279" s="52" t="e">
        <f t="shared" si="33"/>
        <v>#VALUE!</v>
      </c>
      <c r="P279" s="53">
        <v>105000</v>
      </c>
      <c r="Q279" s="54" t="s">
        <v>128</v>
      </c>
      <c r="R279" s="53">
        <v>310800</v>
      </c>
      <c r="S279" s="53">
        <f t="shared" si="34"/>
        <v>0</v>
      </c>
      <c r="T279" s="53"/>
      <c r="U279" s="100"/>
      <c r="V279" s="100"/>
      <c r="W279" s="100"/>
      <c r="X279" s="100"/>
      <c r="Y279" s="100"/>
      <c r="Z279" s="100"/>
      <c r="AA279" s="100"/>
      <c r="AB279" s="100"/>
      <c r="AC279" s="101"/>
      <c r="AD279" s="100"/>
      <c r="AE279" s="100"/>
      <c r="AF279" s="100"/>
      <c r="AG279" s="102"/>
      <c r="AH279" s="100"/>
      <c r="AI279" s="100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103" t="s">
        <v>635</v>
      </c>
    </row>
    <row r="280" spans="1:57" ht="15.75" customHeight="1">
      <c r="A280" s="1" t="s">
        <v>631</v>
      </c>
      <c r="B280" s="1" t="s">
        <v>121</v>
      </c>
      <c r="C280" s="1" t="s">
        <v>122</v>
      </c>
      <c r="D280" s="1" t="s">
        <v>123</v>
      </c>
      <c r="E280" s="1" t="s">
        <v>632</v>
      </c>
      <c r="F280" s="47"/>
      <c r="G280" s="48"/>
      <c r="H280" s="48"/>
      <c r="I280" s="48"/>
      <c r="J280" s="48"/>
      <c r="K280" s="49" t="s">
        <v>654</v>
      </c>
      <c r="L280" s="50" t="s">
        <v>655</v>
      </c>
      <c r="M280" s="51" t="s">
        <v>127</v>
      </c>
      <c r="N280" s="51">
        <v>3</v>
      </c>
      <c r="O280" s="52" t="e">
        <f t="shared" si="33"/>
        <v>#VALUE!</v>
      </c>
      <c r="P280" s="53">
        <v>105000</v>
      </c>
      <c r="Q280" s="54" t="s">
        <v>128</v>
      </c>
      <c r="R280" s="53">
        <v>310800</v>
      </c>
      <c r="S280" s="53">
        <f t="shared" si="34"/>
        <v>0</v>
      </c>
      <c r="T280" s="53"/>
      <c r="U280" s="100"/>
      <c r="V280" s="100"/>
      <c r="W280" s="100"/>
      <c r="X280" s="100"/>
      <c r="Y280" s="100"/>
      <c r="Z280" s="100"/>
      <c r="AA280" s="100"/>
      <c r="AB280" s="100"/>
      <c r="AC280" s="101"/>
      <c r="AD280" s="100"/>
      <c r="AE280" s="100"/>
      <c r="AF280" s="100"/>
      <c r="AG280" s="102"/>
      <c r="AH280" s="100"/>
      <c r="AI280" s="100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103" t="s">
        <v>635</v>
      </c>
    </row>
    <row r="281" spans="1:57" ht="15.75" customHeight="1">
      <c r="A281" s="1" t="s">
        <v>631</v>
      </c>
      <c r="B281" s="1" t="s">
        <v>121</v>
      </c>
      <c r="C281" s="1" t="s">
        <v>122</v>
      </c>
      <c r="D281" s="1" t="s">
        <v>123</v>
      </c>
      <c r="E281" s="1" t="s">
        <v>632</v>
      </c>
      <c r="F281" s="47"/>
      <c r="G281" s="48"/>
      <c r="H281" s="48"/>
      <c r="I281" s="48"/>
      <c r="J281" s="48"/>
      <c r="K281" s="49" t="s">
        <v>656</v>
      </c>
      <c r="L281" s="50" t="s">
        <v>657</v>
      </c>
      <c r="M281" s="51" t="s">
        <v>127</v>
      </c>
      <c r="N281" s="51">
        <v>2</v>
      </c>
      <c r="O281" s="105" t="e">
        <f t="shared" si="33"/>
        <v>#VALUE!</v>
      </c>
      <c r="P281" s="53">
        <v>100000</v>
      </c>
      <c r="Q281" s="54" t="s">
        <v>128</v>
      </c>
      <c r="R281" s="53">
        <v>296000</v>
      </c>
      <c r="S281" s="53">
        <f t="shared" si="34"/>
        <v>0</v>
      </c>
      <c r="T281" s="53"/>
      <c r="U281" s="100"/>
      <c r="V281" s="100"/>
      <c r="W281" s="100"/>
      <c r="X281" s="100"/>
      <c r="Y281" s="100"/>
      <c r="Z281" s="100"/>
      <c r="AA281" s="100"/>
      <c r="AB281" s="100"/>
      <c r="AC281" s="101"/>
      <c r="AD281" s="100"/>
      <c r="AE281" s="100"/>
      <c r="AF281" s="100"/>
      <c r="AG281" s="102"/>
      <c r="AH281" s="100"/>
      <c r="AI281" s="100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103" t="s">
        <v>635</v>
      </c>
    </row>
    <row r="282" spans="1:57" ht="15.75" customHeight="1">
      <c r="A282" s="1" t="s">
        <v>631</v>
      </c>
      <c r="B282" s="1" t="s">
        <v>280</v>
      </c>
      <c r="C282" s="1" t="s">
        <v>122</v>
      </c>
      <c r="D282" s="1"/>
      <c r="E282" s="1"/>
      <c r="F282" s="23"/>
      <c r="G282" s="24" t="s">
        <v>280</v>
      </c>
      <c r="H282" s="24"/>
      <c r="I282" s="24"/>
      <c r="J282" s="24"/>
      <c r="K282" s="74"/>
      <c r="L282" s="75"/>
      <c r="M282" s="26"/>
      <c r="N282" s="26"/>
      <c r="O282" s="26"/>
      <c r="P282" s="27"/>
      <c r="Q282" s="28"/>
      <c r="R282" s="27">
        <f t="shared" ref="R282:S282" si="35">R283</f>
        <v>5564800</v>
      </c>
      <c r="S282" s="27">
        <f t="shared" si="35"/>
        <v>74000</v>
      </c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106"/>
      <c r="AF282" s="106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</row>
    <row r="283" spans="1:57" ht="15.75" customHeight="1">
      <c r="A283" s="1" t="s">
        <v>631</v>
      </c>
      <c r="B283" s="1" t="s">
        <v>280</v>
      </c>
      <c r="C283" s="1" t="s">
        <v>281</v>
      </c>
      <c r="D283" s="1"/>
      <c r="E283" s="1"/>
      <c r="F283" s="29"/>
      <c r="G283" s="30"/>
      <c r="H283" s="30" t="s">
        <v>281</v>
      </c>
      <c r="I283" s="30"/>
      <c r="J283" s="30"/>
      <c r="K283" s="76"/>
      <c r="L283" s="77"/>
      <c r="M283" s="32"/>
      <c r="N283" s="32"/>
      <c r="O283" s="32"/>
      <c r="P283" s="33"/>
      <c r="Q283" s="34"/>
      <c r="R283" s="33">
        <f t="shared" ref="R283:S283" si="36">R284</f>
        <v>5564800</v>
      </c>
      <c r="S283" s="33">
        <f t="shared" si="36"/>
        <v>74000</v>
      </c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</row>
    <row r="284" spans="1:57" ht="15.75" customHeight="1">
      <c r="A284" s="1" t="s">
        <v>631</v>
      </c>
      <c r="B284" s="1" t="s">
        <v>280</v>
      </c>
      <c r="C284" s="1" t="s">
        <v>281</v>
      </c>
      <c r="D284" s="1" t="s">
        <v>658</v>
      </c>
      <c r="E284" s="1"/>
      <c r="F284" s="35"/>
      <c r="G284" s="36"/>
      <c r="H284" s="36"/>
      <c r="I284" s="36" t="s">
        <v>658</v>
      </c>
      <c r="J284" s="36"/>
      <c r="K284" s="78"/>
      <c r="L284" s="79"/>
      <c r="M284" s="38"/>
      <c r="N284" s="38"/>
      <c r="O284" s="38"/>
      <c r="P284" s="39"/>
      <c r="Q284" s="40"/>
      <c r="R284" s="39">
        <f t="shared" ref="R284:S284" si="37">R285</f>
        <v>5564800</v>
      </c>
      <c r="S284" s="39">
        <f t="shared" si="37"/>
        <v>74000</v>
      </c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</row>
    <row r="285" spans="1:57" ht="15.75" customHeight="1">
      <c r="A285" s="1" t="s">
        <v>631</v>
      </c>
      <c r="B285" s="1" t="s">
        <v>280</v>
      </c>
      <c r="C285" s="1" t="s">
        <v>281</v>
      </c>
      <c r="D285" s="1"/>
      <c r="E285" s="1" t="s">
        <v>659</v>
      </c>
      <c r="F285" s="41"/>
      <c r="G285" s="42"/>
      <c r="H285" s="42"/>
      <c r="I285" s="42"/>
      <c r="J285" s="42" t="s">
        <v>659</v>
      </c>
      <c r="K285" s="80"/>
      <c r="L285" s="81"/>
      <c r="M285" s="60"/>
      <c r="N285" s="60"/>
      <c r="O285" s="60"/>
      <c r="P285" s="45"/>
      <c r="Q285" s="46"/>
      <c r="R285" s="45">
        <f t="shared" ref="R285:S285" si="38">SUM(R286:R305)</f>
        <v>5564800</v>
      </c>
      <c r="S285" s="45">
        <f t="shared" si="38"/>
        <v>74000</v>
      </c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82"/>
      <c r="AF285" s="82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</row>
    <row r="286" spans="1:57" ht="15.75" customHeight="1">
      <c r="A286" s="1" t="s">
        <v>631</v>
      </c>
      <c r="B286" s="1" t="s">
        <v>280</v>
      </c>
      <c r="C286" s="1" t="s">
        <v>281</v>
      </c>
      <c r="D286" s="1" t="s">
        <v>658</v>
      </c>
      <c r="E286" s="1" t="s">
        <v>659</v>
      </c>
      <c r="F286" s="47"/>
      <c r="G286" s="48"/>
      <c r="H286" s="48"/>
      <c r="I286" s="48"/>
      <c r="J286" s="48"/>
      <c r="K286" s="83" t="s">
        <v>660</v>
      </c>
      <c r="L286" s="84" t="s">
        <v>661</v>
      </c>
      <c r="M286" s="51" t="s">
        <v>127</v>
      </c>
      <c r="N286" s="51">
        <v>2</v>
      </c>
      <c r="O286" s="56" t="e">
        <f t="shared" ref="O286:O305" si="39">M286-R286</f>
        <v>#VALUE!</v>
      </c>
      <c r="P286" s="53">
        <v>100000</v>
      </c>
      <c r="Q286" s="54" t="s">
        <v>128</v>
      </c>
      <c r="R286" s="53">
        <v>296000</v>
      </c>
      <c r="S286" s="53">
        <f t="shared" ref="S286:S305" si="40">U286+X286+AA286+AD286+AG286+AJ286+AM286+AP286+AS286+AV286+AY286+BB286</f>
        <v>0</v>
      </c>
      <c r="T286" s="53"/>
      <c r="U286" s="100"/>
      <c r="V286" s="100"/>
      <c r="W286" s="100"/>
      <c r="X286" s="100"/>
      <c r="Y286" s="100"/>
      <c r="Z286" s="100"/>
      <c r="AA286" s="100"/>
      <c r="AB286" s="100"/>
      <c r="AC286" s="101"/>
      <c r="AD286" s="100"/>
      <c r="AE286" s="100"/>
      <c r="AF286" s="100"/>
      <c r="AG286" s="102"/>
      <c r="AH286" s="100"/>
      <c r="AI286" s="100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107" t="s">
        <v>635</v>
      </c>
    </row>
    <row r="287" spans="1:57" ht="15.75" customHeight="1">
      <c r="A287" s="1" t="s">
        <v>631</v>
      </c>
      <c r="B287" s="1" t="s">
        <v>280</v>
      </c>
      <c r="C287" s="1" t="s">
        <v>281</v>
      </c>
      <c r="D287" s="1" t="s">
        <v>658</v>
      </c>
      <c r="E287" s="1" t="s">
        <v>659</v>
      </c>
      <c r="F287" s="47"/>
      <c r="G287" s="48"/>
      <c r="H287" s="48"/>
      <c r="I287" s="48"/>
      <c r="J287" s="48"/>
      <c r="K287" s="83" t="s">
        <v>134</v>
      </c>
      <c r="L287" s="84" t="s">
        <v>662</v>
      </c>
      <c r="M287" s="51" t="s">
        <v>127</v>
      </c>
      <c r="N287" s="51">
        <v>2</v>
      </c>
      <c r="O287" s="56" t="e">
        <f t="shared" si="39"/>
        <v>#VALUE!</v>
      </c>
      <c r="P287" s="53">
        <v>100000</v>
      </c>
      <c r="Q287" s="54" t="s">
        <v>128</v>
      </c>
      <c r="R287" s="53">
        <v>296000</v>
      </c>
      <c r="S287" s="53">
        <f t="shared" si="40"/>
        <v>0</v>
      </c>
      <c r="T287" s="53"/>
      <c r="U287" s="100"/>
      <c r="V287" s="100"/>
      <c r="W287" s="100"/>
      <c r="X287" s="100"/>
      <c r="Y287" s="100"/>
      <c r="Z287" s="100"/>
      <c r="AA287" s="100"/>
      <c r="AB287" s="100"/>
      <c r="AC287" s="101"/>
      <c r="AD287" s="100"/>
      <c r="AE287" s="100"/>
      <c r="AF287" s="100"/>
      <c r="AG287" s="102"/>
      <c r="AH287" s="100"/>
      <c r="AI287" s="100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107" t="s">
        <v>635</v>
      </c>
    </row>
    <row r="288" spans="1:57" ht="15.75" customHeight="1">
      <c r="A288" s="1" t="s">
        <v>631</v>
      </c>
      <c r="B288" s="1" t="s">
        <v>280</v>
      </c>
      <c r="C288" s="1" t="s">
        <v>281</v>
      </c>
      <c r="D288" s="1" t="s">
        <v>658</v>
      </c>
      <c r="E288" s="1" t="s">
        <v>659</v>
      </c>
      <c r="F288" s="47"/>
      <c r="G288" s="48"/>
      <c r="H288" s="48"/>
      <c r="I288" s="48"/>
      <c r="J288" s="48"/>
      <c r="K288" s="83" t="s">
        <v>654</v>
      </c>
      <c r="L288" s="84" t="s">
        <v>663</v>
      </c>
      <c r="M288" s="51" t="s">
        <v>127</v>
      </c>
      <c r="N288" s="51">
        <v>2</v>
      </c>
      <c r="O288" s="56" t="e">
        <f t="shared" si="39"/>
        <v>#VALUE!</v>
      </c>
      <c r="P288" s="53">
        <v>50000</v>
      </c>
      <c r="Q288" s="54" t="s">
        <v>128</v>
      </c>
      <c r="R288" s="53">
        <v>148000</v>
      </c>
      <c r="S288" s="53">
        <f t="shared" si="40"/>
        <v>0</v>
      </c>
      <c r="T288" s="53"/>
      <c r="U288" s="100"/>
      <c r="V288" s="100"/>
      <c r="W288" s="100"/>
      <c r="X288" s="100"/>
      <c r="Y288" s="100"/>
      <c r="Z288" s="100"/>
      <c r="AA288" s="100"/>
      <c r="AB288" s="100"/>
      <c r="AC288" s="101"/>
      <c r="AD288" s="100"/>
      <c r="AE288" s="100"/>
      <c r="AF288" s="100"/>
      <c r="AG288" s="102"/>
      <c r="AH288" s="100"/>
      <c r="AI288" s="100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107" t="s">
        <v>635</v>
      </c>
    </row>
    <row r="289" spans="1:57" ht="15.75" customHeight="1">
      <c r="A289" s="1" t="s">
        <v>631</v>
      </c>
      <c r="B289" s="1" t="s">
        <v>280</v>
      </c>
      <c r="C289" s="1" t="s">
        <v>281</v>
      </c>
      <c r="D289" s="1" t="s">
        <v>658</v>
      </c>
      <c r="E289" s="1" t="s">
        <v>659</v>
      </c>
      <c r="F289" s="47"/>
      <c r="G289" s="48"/>
      <c r="H289" s="48"/>
      <c r="I289" s="48"/>
      <c r="J289" s="48"/>
      <c r="K289" s="83" t="s">
        <v>664</v>
      </c>
      <c r="L289" s="84" t="s">
        <v>665</v>
      </c>
      <c r="M289" s="51" t="s">
        <v>127</v>
      </c>
      <c r="N289" s="51">
        <v>2</v>
      </c>
      <c r="O289" s="56" t="e">
        <f t="shared" si="39"/>
        <v>#VALUE!</v>
      </c>
      <c r="P289" s="53">
        <v>100000</v>
      </c>
      <c r="Q289" s="54" t="s">
        <v>128</v>
      </c>
      <c r="R289" s="53">
        <v>296000</v>
      </c>
      <c r="S289" s="53">
        <f t="shared" si="40"/>
        <v>0</v>
      </c>
      <c r="T289" s="53"/>
      <c r="U289" s="100"/>
      <c r="V289" s="100"/>
      <c r="W289" s="100"/>
      <c r="X289" s="100"/>
      <c r="Y289" s="100"/>
      <c r="Z289" s="100"/>
      <c r="AA289" s="100"/>
      <c r="AB289" s="100"/>
      <c r="AC289" s="101"/>
      <c r="AD289" s="100"/>
      <c r="AE289" s="100"/>
      <c r="AF289" s="100"/>
      <c r="AG289" s="102"/>
      <c r="AH289" s="100"/>
      <c r="AI289" s="100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107" t="s">
        <v>635</v>
      </c>
    </row>
    <row r="290" spans="1:57" ht="15.75" customHeight="1">
      <c r="A290" s="1" t="s">
        <v>631</v>
      </c>
      <c r="B290" s="1" t="s">
        <v>280</v>
      </c>
      <c r="C290" s="1" t="s">
        <v>281</v>
      </c>
      <c r="D290" s="1" t="s">
        <v>658</v>
      </c>
      <c r="E290" s="1" t="s">
        <v>659</v>
      </c>
      <c r="F290" s="47"/>
      <c r="G290" s="48"/>
      <c r="H290" s="48"/>
      <c r="I290" s="48"/>
      <c r="J290" s="48"/>
      <c r="K290" s="83" t="s">
        <v>666</v>
      </c>
      <c r="L290" s="84" t="s">
        <v>667</v>
      </c>
      <c r="M290" s="51" t="s">
        <v>127</v>
      </c>
      <c r="N290" s="51">
        <v>2</v>
      </c>
      <c r="O290" s="56" t="e">
        <f t="shared" si="39"/>
        <v>#VALUE!</v>
      </c>
      <c r="P290" s="53">
        <v>100000</v>
      </c>
      <c r="Q290" s="54" t="s">
        <v>128</v>
      </c>
      <c r="R290" s="53">
        <v>296000</v>
      </c>
      <c r="S290" s="53">
        <f t="shared" si="40"/>
        <v>0</v>
      </c>
      <c r="T290" s="53"/>
      <c r="U290" s="100"/>
      <c r="V290" s="100"/>
      <c r="W290" s="100"/>
      <c r="X290" s="100"/>
      <c r="Y290" s="100"/>
      <c r="Z290" s="100"/>
      <c r="AA290" s="100"/>
      <c r="AB290" s="100"/>
      <c r="AC290" s="101"/>
      <c r="AD290" s="100"/>
      <c r="AE290" s="100"/>
      <c r="AF290" s="100"/>
      <c r="AG290" s="102"/>
      <c r="AH290" s="100"/>
      <c r="AI290" s="100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107" t="s">
        <v>635</v>
      </c>
    </row>
    <row r="291" spans="1:57" ht="15.75" customHeight="1">
      <c r="A291" s="1" t="s">
        <v>631</v>
      </c>
      <c r="B291" s="1" t="s">
        <v>280</v>
      </c>
      <c r="C291" s="1" t="s">
        <v>281</v>
      </c>
      <c r="D291" s="1" t="s">
        <v>658</v>
      </c>
      <c r="E291" s="1" t="s">
        <v>659</v>
      </c>
      <c r="F291" s="47"/>
      <c r="G291" s="48"/>
      <c r="H291" s="48"/>
      <c r="I291" s="48"/>
      <c r="J291" s="48"/>
      <c r="K291" s="83" t="s">
        <v>668</v>
      </c>
      <c r="L291" s="84" t="s">
        <v>669</v>
      </c>
      <c r="M291" s="51" t="s">
        <v>127</v>
      </c>
      <c r="N291" s="51">
        <v>2</v>
      </c>
      <c r="O291" s="56" t="e">
        <f t="shared" si="39"/>
        <v>#VALUE!</v>
      </c>
      <c r="P291" s="53">
        <v>50000</v>
      </c>
      <c r="Q291" s="54" t="s">
        <v>128</v>
      </c>
      <c r="R291" s="53">
        <v>148000</v>
      </c>
      <c r="S291" s="53">
        <f t="shared" si="40"/>
        <v>0</v>
      </c>
      <c r="T291" s="53"/>
      <c r="U291" s="100"/>
      <c r="V291" s="100"/>
      <c r="W291" s="100"/>
      <c r="X291" s="100"/>
      <c r="Y291" s="100"/>
      <c r="Z291" s="100"/>
      <c r="AA291" s="100"/>
      <c r="AB291" s="100"/>
      <c r="AC291" s="101"/>
      <c r="AD291" s="100"/>
      <c r="AE291" s="100"/>
      <c r="AF291" s="100"/>
      <c r="AG291" s="102"/>
      <c r="AH291" s="100"/>
      <c r="AI291" s="100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107" t="s">
        <v>635</v>
      </c>
    </row>
    <row r="292" spans="1:57" ht="15.75" customHeight="1">
      <c r="A292" s="1" t="s">
        <v>631</v>
      </c>
      <c r="B292" s="1" t="s">
        <v>280</v>
      </c>
      <c r="C292" s="1" t="s">
        <v>281</v>
      </c>
      <c r="D292" s="1" t="s">
        <v>658</v>
      </c>
      <c r="E292" s="1" t="s">
        <v>659</v>
      </c>
      <c r="F292" s="47"/>
      <c r="G292" s="48"/>
      <c r="H292" s="48"/>
      <c r="I292" s="48"/>
      <c r="J292" s="48"/>
      <c r="K292" s="83" t="s">
        <v>670</v>
      </c>
      <c r="L292" s="84" t="s">
        <v>671</v>
      </c>
      <c r="M292" s="51" t="s">
        <v>127</v>
      </c>
      <c r="N292" s="51">
        <v>2</v>
      </c>
      <c r="O292" s="56" t="e">
        <f t="shared" si="39"/>
        <v>#VALUE!</v>
      </c>
      <c r="P292" s="53">
        <v>100000</v>
      </c>
      <c r="Q292" s="54" t="s">
        <v>128</v>
      </c>
      <c r="R292" s="53">
        <v>296000</v>
      </c>
      <c r="S292" s="53">
        <f t="shared" si="40"/>
        <v>0</v>
      </c>
      <c r="T292" s="53"/>
      <c r="U292" s="100"/>
      <c r="V292" s="100"/>
      <c r="W292" s="100"/>
      <c r="X292" s="100"/>
      <c r="Y292" s="100"/>
      <c r="Z292" s="100"/>
      <c r="AA292" s="100"/>
      <c r="AB292" s="100"/>
      <c r="AC292" s="101"/>
      <c r="AD292" s="100"/>
      <c r="AE292" s="100"/>
      <c r="AF292" s="100"/>
      <c r="AG292" s="102"/>
      <c r="AH292" s="100"/>
      <c r="AI292" s="100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107" t="s">
        <v>635</v>
      </c>
    </row>
    <row r="293" spans="1:57" ht="15.75" customHeight="1">
      <c r="A293" s="1" t="s">
        <v>631</v>
      </c>
      <c r="B293" s="1" t="s">
        <v>280</v>
      </c>
      <c r="C293" s="1" t="s">
        <v>281</v>
      </c>
      <c r="D293" s="1" t="s">
        <v>658</v>
      </c>
      <c r="E293" s="1" t="s">
        <v>659</v>
      </c>
      <c r="F293" s="47"/>
      <c r="G293" s="48"/>
      <c r="H293" s="48"/>
      <c r="I293" s="48"/>
      <c r="J293" s="48"/>
      <c r="K293" s="83" t="s">
        <v>672</v>
      </c>
      <c r="L293" s="84" t="s">
        <v>673</v>
      </c>
      <c r="M293" s="51" t="s">
        <v>127</v>
      </c>
      <c r="N293" s="51">
        <v>2</v>
      </c>
      <c r="O293" s="56" t="e">
        <f t="shared" si="39"/>
        <v>#VALUE!</v>
      </c>
      <c r="P293" s="53">
        <v>50000</v>
      </c>
      <c r="Q293" s="54" t="s">
        <v>128</v>
      </c>
      <c r="R293" s="53">
        <v>148000</v>
      </c>
      <c r="S293" s="53">
        <f t="shared" si="40"/>
        <v>74000</v>
      </c>
      <c r="T293" s="53"/>
      <c r="U293" s="100"/>
      <c r="V293" s="53"/>
      <c r="W293" s="53"/>
      <c r="X293" s="53"/>
      <c r="Y293" s="53"/>
      <c r="Z293" s="53"/>
      <c r="AA293" s="53"/>
      <c r="AB293" s="53"/>
      <c r="AC293" s="104"/>
      <c r="AD293" s="53">
        <v>74000</v>
      </c>
      <c r="AE293" s="53" t="s">
        <v>131</v>
      </c>
      <c r="AF293" s="53"/>
      <c r="AG293" s="102"/>
      <c r="AH293" s="100"/>
      <c r="AI293" s="100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107" t="s">
        <v>635</v>
      </c>
    </row>
    <row r="294" spans="1:57" ht="15.75" customHeight="1">
      <c r="A294" s="1" t="s">
        <v>631</v>
      </c>
      <c r="B294" s="1" t="s">
        <v>280</v>
      </c>
      <c r="C294" s="1" t="s">
        <v>281</v>
      </c>
      <c r="D294" s="1" t="s">
        <v>658</v>
      </c>
      <c r="E294" s="1" t="s">
        <v>659</v>
      </c>
      <c r="F294" s="47"/>
      <c r="G294" s="48"/>
      <c r="H294" s="48"/>
      <c r="I294" s="48"/>
      <c r="J294" s="48"/>
      <c r="K294" s="83" t="s">
        <v>674</v>
      </c>
      <c r="L294" s="84" t="s">
        <v>675</v>
      </c>
      <c r="M294" s="51" t="s">
        <v>127</v>
      </c>
      <c r="N294" s="51">
        <v>2</v>
      </c>
      <c r="O294" s="56" t="e">
        <f t="shared" si="39"/>
        <v>#VALUE!</v>
      </c>
      <c r="P294" s="53">
        <v>200000</v>
      </c>
      <c r="Q294" s="54" t="s">
        <v>128</v>
      </c>
      <c r="R294" s="53">
        <v>592000</v>
      </c>
      <c r="S294" s="53">
        <f t="shared" si="40"/>
        <v>0</v>
      </c>
      <c r="T294" s="53"/>
      <c r="U294" s="100"/>
      <c r="V294" s="100"/>
      <c r="W294" s="100"/>
      <c r="X294" s="100"/>
      <c r="Y294" s="100"/>
      <c r="Z294" s="100"/>
      <c r="AA294" s="100"/>
      <c r="AB294" s="100"/>
      <c r="AC294" s="101"/>
      <c r="AD294" s="100"/>
      <c r="AE294" s="100"/>
      <c r="AF294" s="100"/>
      <c r="AG294" s="102"/>
      <c r="AH294" s="100"/>
      <c r="AI294" s="100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107" t="s">
        <v>635</v>
      </c>
    </row>
    <row r="295" spans="1:57" ht="15.75" customHeight="1">
      <c r="A295" s="1" t="s">
        <v>631</v>
      </c>
      <c r="B295" s="1" t="s">
        <v>280</v>
      </c>
      <c r="C295" s="1" t="s">
        <v>281</v>
      </c>
      <c r="D295" s="1" t="s">
        <v>658</v>
      </c>
      <c r="E295" s="1" t="s">
        <v>659</v>
      </c>
      <c r="F295" s="47"/>
      <c r="G295" s="48"/>
      <c r="H295" s="48"/>
      <c r="I295" s="48"/>
      <c r="J295" s="48"/>
      <c r="K295" s="83" t="s">
        <v>676</v>
      </c>
      <c r="L295" s="84" t="s">
        <v>677</v>
      </c>
      <c r="M295" s="51" t="s">
        <v>127</v>
      </c>
      <c r="N295" s="51">
        <v>2</v>
      </c>
      <c r="O295" s="56" t="e">
        <f t="shared" si="39"/>
        <v>#VALUE!</v>
      </c>
      <c r="P295" s="53">
        <v>50000</v>
      </c>
      <c r="Q295" s="54" t="s">
        <v>128</v>
      </c>
      <c r="R295" s="53">
        <v>148000</v>
      </c>
      <c r="S295" s="53">
        <f t="shared" si="40"/>
        <v>0</v>
      </c>
      <c r="T295" s="53"/>
      <c r="U295" s="100"/>
      <c r="V295" s="100"/>
      <c r="W295" s="100"/>
      <c r="X295" s="100"/>
      <c r="Y295" s="100"/>
      <c r="Z295" s="100"/>
      <c r="AA295" s="100"/>
      <c r="AB295" s="100"/>
      <c r="AC295" s="101"/>
      <c r="AD295" s="100"/>
      <c r="AE295" s="100"/>
      <c r="AF295" s="100"/>
      <c r="AG295" s="102"/>
      <c r="AH295" s="100"/>
      <c r="AI295" s="100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107" t="s">
        <v>635</v>
      </c>
    </row>
    <row r="296" spans="1:57" ht="15.75" customHeight="1">
      <c r="A296" s="1" t="s">
        <v>631</v>
      </c>
      <c r="B296" s="1" t="s">
        <v>280</v>
      </c>
      <c r="C296" s="1" t="s">
        <v>281</v>
      </c>
      <c r="D296" s="1" t="s">
        <v>658</v>
      </c>
      <c r="E296" s="1" t="s">
        <v>659</v>
      </c>
      <c r="F296" s="47"/>
      <c r="G296" s="48"/>
      <c r="H296" s="48"/>
      <c r="I296" s="48"/>
      <c r="J296" s="48"/>
      <c r="K296" s="83" t="s">
        <v>678</v>
      </c>
      <c r="L296" s="84" t="s">
        <v>679</v>
      </c>
      <c r="M296" s="51" t="s">
        <v>127</v>
      </c>
      <c r="N296" s="51">
        <v>2</v>
      </c>
      <c r="O296" s="56" t="e">
        <f t="shared" si="39"/>
        <v>#VALUE!</v>
      </c>
      <c r="P296" s="53">
        <v>200000</v>
      </c>
      <c r="Q296" s="54" t="s">
        <v>128</v>
      </c>
      <c r="R296" s="53">
        <v>592000</v>
      </c>
      <c r="S296" s="53">
        <f t="shared" si="40"/>
        <v>0</v>
      </c>
      <c r="T296" s="53"/>
      <c r="U296" s="100"/>
      <c r="V296" s="100"/>
      <c r="W296" s="100"/>
      <c r="X296" s="100"/>
      <c r="Y296" s="100"/>
      <c r="Z296" s="100"/>
      <c r="AA296" s="100"/>
      <c r="AB296" s="100"/>
      <c r="AC296" s="101"/>
      <c r="AD296" s="100"/>
      <c r="AE296" s="100"/>
      <c r="AF296" s="100"/>
      <c r="AG296" s="102"/>
      <c r="AH296" s="100"/>
      <c r="AI296" s="100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107" t="s">
        <v>635</v>
      </c>
    </row>
    <row r="297" spans="1:57" ht="15.75" customHeight="1">
      <c r="A297" s="1" t="s">
        <v>631</v>
      </c>
      <c r="B297" s="1" t="s">
        <v>280</v>
      </c>
      <c r="C297" s="1" t="s">
        <v>281</v>
      </c>
      <c r="D297" s="1" t="s">
        <v>658</v>
      </c>
      <c r="E297" s="1" t="s">
        <v>659</v>
      </c>
      <c r="F297" s="47"/>
      <c r="G297" s="48"/>
      <c r="H297" s="48"/>
      <c r="I297" s="48"/>
      <c r="J297" s="48"/>
      <c r="K297" s="83" t="s">
        <v>680</v>
      </c>
      <c r="L297" s="84" t="s">
        <v>681</v>
      </c>
      <c r="M297" s="51" t="s">
        <v>127</v>
      </c>
      <c r="N297" s="51">
        <v>2</v>
      </c>
      <c r="O297" s="56" t="e">
        <f t="shared" si="39"/>
        <v>#VALUE!</v>
      </c>
      <c r="P297" s="53">
        <v>50000</v>
      </c>
      <c r="Q297" s="54" t="s">
        <v>128</v>
      </c>
      <c r="R297" s="53">
        <v>148000</v>
      </c>
      <c r="S297" s="53">
        <f t="shared" si="40"/>
        <v>0</v>
      </c>
      <c r="T297" s="53"/>
      <c r="U297" s="100"/>
      <c r="V297" s="100"/>
      <c r="W297" s="100"/>
      <c r="X297" s="100"/>
      <c r="Y297" s="100"/>
      <c r="Z297" s="100"/>
      <c r="AA297" s="100"/>
      <c r="AB297" s="100"/>
      <c r="AC297" s="101"/>
      <c r="AD297" s="100"/>
      <c r="AE297" s="100"/>
      <c r="AF297" s="100"/>
      <c r="AG297" s="102"/>
      <c r="AH297" s="100"/>
      <c r="AI297" s="100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107" t="s">
        <v>635</v>
      </c>
    </row>
    <row r="298" spans="1:57" ht="15.75" customHeight="1">
      <c r="A298" s="1" t="s">
        <v>631</v>
      </c>
      <c r="B298" s="1" t="s">
        <v>280</v>
      </c>
      <c r="C298" s="1" t="s">
        <v>281</v>
      </c>
      <c r="D298" s="1" t="s">
        <v>658</v>
      </c>
      <c r="E298" s="1" t="s">
        <v>659</v>
      </c>
      <c r="F298" s="47"/>
      <c r="G298" s="48"/>
      <c r="H298" s="48"/>
      <c r="I298" s="48"/>
      <c r="J298" s="48"/>
      <c r="K298" s="83" t="s">
        <v>682</v>
      </c>
      <c r="L298" s="84" t="s">
        <v>683</v>
      </c>
      <c r="M298" s="51" t="s">
        <v>127</v>
      </c>
      <c r="N298" s="51">
        <v>2</v>
      </c>
      <c r="O298" s="56" t="e">
        <f t="shared" si="39"/>
        <v>#VALUE!</v>
      </c>
      <c r="P298" s="53">
        <v>100000</v>
      </c>
      <c r="Q298" s="54" t="s">
        <v>128</v>
      </c>
      <c r="R298" s="53">
        <v>296000</v>
      </c>
      <c r="S298" s="53">
        <f t="shared" si="40"/>
        <v>0</v>
      </c>
      <c r="T298" s="53"/>
      <c r="U298" s="100"/>
      <c r="V298" s="100"/>
      <c r="W298" s="100"/>
      <c r="X298" s="100"/>
      <c r="Y298" s="100"/>
      <c r="Z298" s="100"/>
      <c r="AA298" s="100"/>
      <c r="AB298" s="100"/>
      <c r="AC298" s="101"/>
      <c r="AD298" s="100"/>
      <c r="AE298" s="100"/>
      <c r="AF298" s="100"/>
      <c r="AG298" s="102"/>
      <c r="AH298" s="100"/>
      <c r="AI298" s="100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107" t="s">
        <v>635</v>
      </c>
    </row>
    <row r="299" spans="1:57" ht="15.75" customHeight="1">
      <c r="A299" s="1" t="s">
        <v>631</v>
      </c>
      <c r="B299" s="1" t="s">
        <v>280</v>
      </c>
      <c r="C299" s="1" t="s">
        <v>281</v>
      </c>
      <c r="D299" s="1" t="s">
        <v>658</v>
      </c>
      <c r="E299" s="1" t="s">
        <v>659</v>
      </c>
      <c r="F299" s="47"/>
      <c r="G299" s="48"/>
      <c r="H299" s="48"/>
      <c r="I299" s="48"/>
      <c r="J299" s="48"/>
      <c r="K299" s="83" t="s">
        <v>684</v>
      </c>
      <c r="L299" s="84" t="s">
        <v>685</v>
      </c>
      <c r="M299" s="51" t="s">
        <v>127</v>
      </c>
      <c r="N299" s="51">
        <v>2</v>
      </c>
      <c r="O299" s="56" t="e">
        <f t="shared" si="39"/>
        <v>#VALUE!</v>
      </c>
      <c r="P299" s="53">
        <v>180000</v>
      </c>
      <c r="Q299" s="54" t="s">
        <v>128</v>
      </c>
      <c r="R299" s="53">
        <v>532800</v>
      </c>
      <c r="S299" s="53">
        <f t="shared" si="40"/>
        <v>0</v>
      </c>
      <c r="T299" s="53"/>
      <c r="U299" s="100"/>
      <c r="V299" s="100"/>
      <c r="W299" s="100"/>
      <c r="X299" s="100"/>
      <c r="Y299" s="100"/>
      <c r="Z299" s="100"/>
      <c r="AA299" s="100"/>
      <c r="AB299" s="100"/>
      <c r="AC299" s="101"/>
      <c r="AD299" s="100"/>
      <c r="AE299" s="100"/>
      <c r="AF299" s="100"/>
      <c r="AG299" s="102"/>
      <c r="AH299" s="100"/>
      <c r="AI299" s="100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107" t="s">
        <v>635</v>
      </c>
    </row>
    <row r="300" spans="1:57" ht="15.75" customHeight="1">
      <c r="A300" s="1" t="s">
        <v>631</v>
      </c>
      <c r="B300" s="1" t="s">
        <v>280</v>
      </c>
      <c r="C300" s="1" t="s">
        <v>281</v>
      </c>
      <c r="D300" s="1" t="s">
        <v>658</v>
      </c>
      <c r="E300" s="1" t="s">
        <v>659</v>
      </c>
      <c r="F300" s="47"/>
      <c r="G300" s="48"/>
      <c r="H300" s="48"/>
      <c r="I300" s="48"/>
      <c r="J300" s="48"/>
      <c r="K300" s="83" t="s">
        <v>686</v>
      </c>
      <c r="L300" s="84" t="s">
        <v>687</v>
      </c>
      <c r="M300" s="51" t="s">
        <v>127</v>
      </c>
      <c r="N300" s="51">
        <v>2</v>
      </c>
      <c r="O300" s="56" t="e">
        <f t="shared" si="39"/>
        <v>#VALUE!</v>
      </c>
      <c r="P300" s="53">
        <v>100000</v>
      </c>
      <c r="Q300" s="54" t="s">
        <v>128</v>
      </c>
      <c r="R300" s="53">
        <v>296000</v>
      </c>
      <c r="S300" s="53">
        <f t="shared" si="40"/>
        <v>0</v>
      </c>
      <c r="T300" s="53"/>
      <c r="U300" s="100"/>
      <c r="V300" s="100"/>
      <c r="W300" s="100"/>
      <c r="X300" s="100"/>
      <c r="Y300" s="100"/>
      <c r="Z300" s="100"/>
      <c r="AA300" s="100"/>
      <c r="AB300" s="100"/>
      <c r="AC300" s="101"/>
      <c r="AD300" s="100"/>
      <c r="AE300" s="100"/>
      <c r="AF300" s="100"/>
      <c r="AG300" s="102"/>
      <c r="AH300" s="100"/>
      <c r="AI300" s="100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107" t="s">
        <v>635</v>
      </c>
    </row>
    <row r="301" spans="1:57" ht="15.75" customHeight="1">
      <c r="A301" s="1" t="s">
        <v>631</v>
      </c>
      <c r="B301" s="1" t="s">
        <v>280</v>
      </c>
      <c r="C301" s="1" t="s">
        <v>281</v>
      </c>
      <c r="D301" s="1" t="s">
        <v>658</v>
      </c>
      <c r="E301" s="1" t="s">
        <v>659</v>
      </c>
      <c r="F301" s="47"/>
      <c r="G301" s="48"/>
      <c r="H301" s="48"/>
      <c r="I301" s="48"/>
      <c r="J301" s="48"/>
      <c r="K301" s="83" t="s">
        <v>688</v>
      </c>
      <c r="L301" s="84" t="s">
        <v>689</v>
      </c>
      <c r="M301" s="51" t="s">
        <v>127</v>
      </c>
      <c r="N301" s="51">
        <v>2</v>
      </c>
      <c r="O301" s="56" t="e">
        <f t="shared" si="39"/>
        <v>#VALUE!</v>
      </c>
      <c r="P301" s="53">
        <v>50000</v>
      </c>
      <c r="Q301" s="54" t="s">
        <v>128</v>
      </c>
      <c r="R301" s="53">
        <v>148000</v>
      </c>
      <c r="S301" s="53">
        <f t="shared" si="40"/>
        <v>0</v>
      </c>
      <c r="T301" s="53"/>
      <c r="U301" s="100"/>
      <c r="V301" s="100"/>
      <c r="W301" s="100"/>
      <c r="X301" s="100"/>
      <c r="Y301" s="100"/>
      <c r="Z301" s="100"/>
      <c r="AA301" s="100"/>
      <c r="AB301" s="100"/>
      <c r="AC301" s="101"/>
      <c r="AD301" s="100"/>
      <c r="AE301" s="100"/>
      <c r="AF301" s="100"/>
      <c r="AG301" s="102"/>
      <c r="AH301" s="100"/>
      <c r="AI301" s="100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107" t="s">
        <v>635</v>
      </c>
    </row>
    <row r="302" spans="1:57" ht="15.75" customHeight="1">
      <c r="A302" s="1" t="s">
        <v>631</v>
      </c>
      <c r="B302" s="1" t="s">
        <v>280</v>
      </c>
      <c r="C302" s="1" t="s">
        <v>281</v>
      </c>
      <c r="D302" s="1" t="s">
        <v>658</v>
      </c>
      <c r="E302" s="1" t="s">
        <v>659</v>
      </c>
      <c r="F302" s="47"/>
      <c r="G302" s="48"/>
      <c r="H302" s="48"/>
      <c r="I302" s="48"/>
      <c r="J302" s="48"/>
      <c r="K302" s="83" t="s">
        <v>146</v>
      </c>
      <c r="L302" s="84" t="s">
        <v>690</v>
      </c>
      <c r="M302" s="51" t="s">
        <v>127</v>
      </c>
      <c r="N302" s="51">
        <v>2</v>
      </c>
      <c r="O302" s="56" t="e">
        <f t="shared" si="39"/>
        <v>#VALUE!</v>
      </c>
      <c r="P302" s="53">
        <v>100000</v>
      </c>
      <c r="Q302" s="54" t="s">
        <v>128</v>
      </c>
      <c r="R302" s="53">
        <v>296000</v>
      </c>
      <c r="S302" s="53">
        <f t="shared" si="40"/>
        <v>0</v>
      </c>
      <c r="T302" s="53"/>
      <c r="U302" s="100"/>
      <c r="V302" s="100"/>
      <c r="W302" s="100"/>
      <c r="X302" s="100"/>
      <c r="Y302" s="100"/>
      <c r="Z302" s="100"/>
      <c r="AA302" s="100"/>
      <c r="AB302" s="100"/>
      <c r="AC302" s="101"/>
      <c r="AD302" s="100"/>
      <c r="AE302" s="100"/>
      <c r="AF302" s="100"/>
      <c r="AG302" s="102"/>
      <c r="AH302" s="100"/>
      <c r="AI302" s="100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107" t="s">
        <v>635</v>
      </c>
    </row>
    <row r="303" spans="1:57" ht="15.75" customHeight="1">
      <c r="A303" s="1" t="s">
        <v>631</v>
      </c>
      <c r="B303" s="1" t="s">
        <v>280</v>
      </c>
      <c r="C303" s="1" t="s">
        <v>281</v>
      </c>
      <c r="D303" s="1" t="s">
        <v>658</v>
      </c>
      <c r="E303" s="1" t="s">
        <v>659</v>
      </c>
      <c r="F303" s="47"/>
      <c r="G303" s="48"/>
      <c r="H303" s="48"/>
      <c r="I303" s="48"/>
      <c r="J303" s="48"/>
      <c r="K303" s="83" t="s">
        <v>148</v>
      </c>
      <c r="L303" s="84" t="s">
        <v>691</v>
      </c>
      <c r="M303" s="51" t="s">
        <v>127</v>
      </c>
      <c r="N303" s="51">
        <v>2</v>
      </c>
      <c r="O303" s="56" t="e">
        <f t="shared" si="39"/>
        <v>#VALUE!</v>
      </c>
      <c r="P303" s="53">
        <v>50000</v>
      </c>
      <c r="Q303" s="54" t="s">
        <v>128</v>
      </c>
      <c r="R303" s="53">
        <v>148000</v>
      </c>
      <c r="S303" s="53">
        <f t="shared" si="40"/>
        <v>0</v>
      </c>
      <c r="T303" s="53"/>
      <c r="U303" s="100"/>
      <c r="V303" s="100"/>
      <c r="W303" s="100"/>
      <c r="X303" s="100"/>
      <c r="Y303" s="100"/>
      <c r="Z303" s="100"/>
      <c r="AA303" s="100"/>
      <c r="AB303" s="100"/>
      <c r="AC303" s="101"/>
      <c r="AD303" s="100"/>
      <c r="AE303" s="100"/>
      <c r="AF303" s="100"/>
      <c r="AG303" s="102"/>
      <c r="AH303" s="100"/>
      <c r="AI303" s="100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107" t="s">
        <v>635</v>
      </c>
    </row>
    <row r="304" spans="1:57" ht="15.75" customHeight="1">
      <c r="A304" s="1" t="s">
        <v>631</v>
      </c>
      <c r="B304" s="1" t="s">
        <v>280</v>
      </c>
      <c r="C304" s="1" t="s">
        <v>281</v>
      </c>
      <c r="D304" s="1" t="s">
        <v>658</v>
      </c>
      <c r="E304" s="1" t="s">
        <v>659</v>
      </c>
      <c r="F304" s="47"/>
      <c r="G304" s="48"/>
      <c r="H304" s="48"/>
      <c r="I304" s="48"/>
      <c r="J304" s="48"/>
      <c r="K304" s="83" t="s">
        <v>692</v>
      </c>
      <c r="L304" s="84" t="s">
        <v>693</v>
      </c>
      <c r="M304" s="51" t="s">
        <v>127</v>
      </c>
      <c r="N304" s="51">
        <v>2</v>
      </c>
      <c r="O304" s="56" t="e">
        <f t="shared" si="39"/>
        <v>#VALUE!</v>
      </c>
      <c r="P304" s="53">
        <v>50000</v>
      </c>
      <c r="Q304" s="54" t="s">
        <v>128</v>
      </c>
      <c r="R304" s="53">
        <v>148000</v>
      </c>
      <c r="S304" s="53">
        <f t="shared" si="40"/>
        <v>0</v>
      </c>
      <c r="T304" s="53"/>
      <c r="U304" s="100"/>
      <c r="V304" s="100"/>
      <c r="W304" s="100"/>
      <c r="X304" s="100"/>
      <c r="Y304" s="100"/>
      <c r="Z304" s="100"/>
      <c r="AA304" s="100"/>
      <c r="AB304" s="100"/>
      <c r="AC304" s="101"/>
      <c r="AD304" s="100"/>
      <c r="AE304" s="100"/>
      <c r="AF304" s="100"/>
      <c r="AG304" s="102"/>
      <c r="AH304" s="100"/>
      <c r="AI304" s="100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107" t="s">
        <v>635</v>
      </c>
    </row>
    <row r="305" spans="1:57" ht="15.75" customHeight="1">
      <c r="A305" s="1" t="s">
        <v>631</v>
      </c>
      <c r="B305" s="1" t="s">
        <v>280</v>
      </c>
      <c r="C305" s="1" t="s">
        <v>281</v>
      </c>
      <c r="D305" s="1" t="s">
        <v>658</v>
      </c>
      <c r="E305" s="1" t="s">
        <v>659</v>
      </c>
      <c r="F305" s="47"/>
      <c r="G305" s="48"/>
      <c r="H305" s="48"/>
      <c r="I305" s="48"/>
      <c r="J305" s="48"/>
      <c r="K305" s="83" t="s">
        <v>694</v>
      </c>
      <c r="L305" s="84" t="s">
        <v>695</v>
      </c>
      <c r="M305" s="51" t="s">
        <v>127</v>
      </c>
      <c r="N305" s="51">
        <v>2</v>
      </c>
      <c r="O305" s="56" t="e">
        <f t="shared" si="39"/>
        <v>#VALUE!</v>
      </c>
      <c r="P305" s="53">
        <v>100000</v>
      </c>
      <c r="Q305" s="54" t="s">
        <v>128</v>
      </c>
      <c r="R305" s="53">
        <v>296000</v>
      </c>
      <c r="S305" s="53">
        <f t="shared" si="40"/>
        <v>0</v>
      </c>
      <c r="T305" s="53"/>
      <c r="U305" s="100"/>
      <c r="V305" s="100"/>
      <c r="W305" s="100"/>
      <c r="X305" s="100"/>
      <c r="Y305" s="100"/>
      <c r="Z305" s="100"/>
      <c r="AA305" s="100"/>
      <c r="AB305" s="100"/>
      <c r="AC305" s="101"/>
      <c r="AD305" s="100"/>
      <c r="AE305" s="100"/>
      <c r="AF305" s="100"/>
      <c r="AG305" s="102"/>
      <c r="AH305" s="100"/>
      <c r="AI305" s="100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107" t="s">
        <v>635</v>
      </c>
    </row>
    <row r="306" spans="1:57" ht="15.75" customHeight="1">
      <c r="A306" s="1" t="s">
        <v>696</v>
      </c>
      <c r="B306" s="1" t="s">
        <v>280</v>
      </c>
      <c r="C306" s="1" t="s">
        <v>281</v>
      </c>
      <c r="D306" s="1"/>
      <c r="E306" s="1"/>
      <c r="F306" s="15" t="s">
        <v>696</v>
      </c>
      <c r="G306" s="16"/>
      <c r="H306" s="16"/>
      <c r="I306" s="16"/>
      <c r="J306" s="16"/>
      <c r="K306" s="96"/>
      <c r="L306" s="18"/>
      <c r="M306" s="20"/>
      <c r="N306" s="20"/>
      <c r="O306" s="20"/>
      <c r="P306" s="21"/>
      <c r="Q306" s="22"/>
      <c r="R306" s="21">
        <f t="shared" ref="R306:S306" si="41">R307</f>
        <v>40400</v>
      </c>
      <c r="S306" s="21">
        <f t="shared" si="41"/>
        <v>0</v>
      </c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97"/>
      <c r="AF306" s="97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</row>
    <row r="307" spans="1:57" ht="15.75" customHeight="1">
      <c r="A307" s="1" t="s">
        <v>696</v>
      </c>
      <c r="B307" s="1" t="s">
        <v>280</v>
      </c>
      <c r="C307" s="1" t="s">
        <v>281</v>
      </c>
      <c r="D307" s="1"/>
      <c r="E307" s="1"/>
      <c r="F307" s="23"/>
      <c r="G307" s="24" t="s">
        <v>280</v>
      </c>
      <c r="H307" s="24"/>
      <c r="I307" s="24"/>
      <c r="J307" s="24"/>
      <c r="K307" s="74"/>
      <c r="L307" s="75"/>
      <c r="M307" s="26"/>
      <c r="N307" s="26"/>
      <c r="O307" s="26"/>
      <c r="P307" s="27"/>
      <c r="Q307" s="28"/>
      <c r="R307" s="27">
        <f t="shared" ref="R307:S307" si="42">R308</f>
        <v>40400</v>
      </c>
      <c r="S307" s="27">
        <f t="shared" si="42"/>
        <v>0</v>
      </c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</row>
    <row r="308" spans="1:57" ht="15.75" customHeight="1">
      <c r="A308" s="1" t="s">
        <v>696</v>
      </c>
      <c r="B308" s="1" t="s">
        <v>280</v>
      </c>
      <c r="C308" s="1" t="s">
        <v>281</v>
      </c>
      <c r="D308" s="1"/>
      <c r="E308" s="1"/>
      <c r="F308" s="29"/>
      <c r="G308" s="30"/>
      <c r="H308" s="30" t="s">
        <v>281</v>
      </c>
      <c r="I308" s="30"/>
      <c r="J308" s="30"/>
      <c r="K308" s="76"/>
      <c r="L308" s="77"/>
      <c r="M308" s="32"/>
      <c r="N308" s="32"/>
      <c r="O308" s="32"/>
      <c r="P308" s="33"/>
      <c r="Q308" s="34"/>
      <c r="R308" s="33">
        <f t="shared" ref="R308:S308" si="43">R309</f>
        <v>40400</v>
      </c>
      <c r="S308" s="33">
        <f t="shared" si="43"/>
        <v>0</v>
      </c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</row>
    <row r="309" spans="1:57" ht="15.75" customHeight="1">
      <c r="A309" s="1" t="s">
        <v>696</v>
      </c>
      <c r="B309" s="1" t="s">
        <v>280</v>
      </c>
      <c r="C309" s="1" t="s">
        <v>281</v>
      </c>
      <c r="D309" s="1" t="s">
        <v>697</v>
      </c>
      <c r="E309" s="1"/>
      <c r="F309" s="35"/>
      <c r="G309" s="36"/>
      <c r="H309" s="36"/>
      <c r="I309" s="36" t="s">
        <v>697</v>
      </c>
      <c r="J309" s="36"/>
      <c r="K309" s="78"/>
      <c r="L309" s="79"/>
      <c r="M309" s="38"/>
      <c r="N309" s="38"/>
      <c r="O309" s="38"/>
      <c r="P309" s="39"/>
      <c r="Q309" s="40"/>
      <c r="R309" s="39">
        <f t="shared" ref="R309:S309" si="44">R310+R312</f>
        <v>40400</v>
      </c>
      <c r="S309" s="39">
        <f t="shared" si="44"/>
        <v>0</v>
      </c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</row>
    <row r="310" spans="1:57" ht="15.75" customHeight="1">
      <c r="A310" s="1" t="s">
        <v>696</v>
      </c>
      <c r="B310" s="1" t="s">
        <v>280</v>
      </c>
      <c r="C310" s="1" t="s">
        <v>281</v>
      </c>
      <c r="D310" s="1"/>
      <c r="E310" s="1" t="s">
        <v>698</v>
      </c>
      <c r="F310" s="41"/>
      <c r="G310" s="42"/>
      <c r="H310" s="42"/>
      <c r="I310" s="42"/>
      <c r="J310" s="42" t="s">
        <v>698</v>
      </c>
      <c r="K310" s="80"/>
      <c r="L310" s="81"/>
      <c r="M310" s="60"/>
      <c r="N310" s="60"/>
      <c r="O310" s="60"/>
      <c r="P310" s="45"/>
      <c r="Q310" s="46"/>
      <c r="R310" s="45">
        <f t="shared" ref="R310:S310" si="45">R311</f>
        <v>10500</v>
      </c>
      <c r="S310" s="45">
        <f t="shared" si="45"/>
        <v>0</v>
      </c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82"/>
      <c r="AF310" s="82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ht="15.75" customHeight="1">
      <c r="A311" s="1" t="s">
        <v>696</v>
      </c>
      <c r="B311" s="1" t="s">
        <v>280</v>
      </c>
      <c r="C311" s="1" t="s">
        <v>281</v>
      </c>
      <c r="D311" s="1" t="s">
        <v>275</v>
      </c>
      <c r="E311" s="1" t="s">
        <v>698</v>
      </c>
      <c r="F311" s="47"/>
      <c r="G311" s="48"/>
      <c r="H311" s="48"/>
      <c r="I311" s="48"/>
      <c r="J311" s="48"/>
      <c r="K311" s="83" t="s">
        <v>699</v>
      </c>
      <c r="L311" s="84" t="s">
        <v>700</v>
      </c>
      <c r="M311" s="51" t="s">
        <v>127</v>
      </c>
      <c r="N311" s="51">
        <v>2</v>
      </c>
      <c r="O311" s="56" t="e">
        <f>M311-R311</f>
        <v>#VALUE!</v>
      </c>
      <c r="P311" s="53">
        <v>2000</v>
      </c>
      <c r="Q311" s="54" t="s">
        <v>159</v>
      </c>
      <c r="R311" s="53">
        <v>10500</v>
      </c>
      <c r="S311" s="53">
        <f>U311+X311+AA311+AD311+AG311+AJ311+AM311+AP311+AS311+AV311+AY311+BB311</f>
        <v>0</v>
      </c>
      <c r="T311" s="53"/>
      <c r="U311" s="100"/>
      <c r="V311" s="100"/>
      <c r="W311" s="100"/>
      <c r="X311" s="100"/>
      <c r="Y311" s="100"/>
      <c r="Z311" s="100"/>
      <c r="AA311" s="100"/>
      <c r="AB311" s="100"/>
      <c r="AC311" s="101"/>
      <c r="AD311" s="100"/>
      <c r="AE311" s="100"/>
      <c r="AF311" s="100"/>
      <c r="AG311" s="102"/>
      <c r="AH311" s="100"/>
      <c r="AI311" s="100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ht="15.75" customHeight="1">
      <c r="A312" s="1" t="s">
        <v>696</v>
      </c>
      <c r="B312" s="1" t="s">
        <v>280</v>
      </c>
      <c r="C312" s="1" t="s">
        <v>281</v>
      </c>
      <c r="D312" s="1"/>
      <c r="E312" s="1" t="s">
        <v>701</v>
      </c>
      <c r="F312" s="41"/>
      <c r="G312" s="42"/>
      <c r="H312" s="42"/>
      <c r="I312" s="42"/>
      <c r="J312" s="42" t="s">
        <v>701</v>
      </c>
      <c r="K312" s="80"/>
      <c r="L312" s="81"/>
      <c r="M312" s="60"/>
      <c r="N312" s="60"/>
      <c r="O312" s="60"/>
      <c r="P312" s="45"/>
      <c r="Q312" s="46"/>
      <c r="R312" s="45">
        <f t="shared" ref="R312:S312" si="46">SUM(R313:R315)</f>
        <v>29900</v>
      </c>
      <c r="S312" s="45">
        <f t="shared" si="46"/>
        <v>0</v>
      </c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91"/>
      <c r="AF312" s="91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ht="15.75" customHeight="1">
      <c r="A313" s="1" t="s">
        <v>696</v>
      </c>
      <c r="B313" s="1" t="s">
        <v>280</v>
      </c>
      <c r="C313" s="1" t="s">
        <v>281</v>
      </c>
      <c r="D313" s="1" t="s">
        <v>275</v>
      </c>
      <c r="E313" s="1" t="s">
        <v>701</v>
      </c>
      <c r="F313" s="47"/>
      <c r="G313" s="48"/>
      <c r="H313" s="48"/>
      <c r="I313" s="48"/>
      <c r="J313" s="48"/>
      <c r="K313" s="83" t="s">
        <v>702</v>
      </c>
      <c r="L313" s="84" t="s">
        <v>703</v>
      </c>
      <c r="M313" s="51" t="s">
        <v>127</v>
      </c>
      <c r="N313" s="51">
        <v>2</v>
      </c>
      <c r="O313" s="56" t="e">
        <f t="shared" ref="O313:O315" si="47">M313-R313</f>
        <v>#VALUE!</v>
      </c>
      <c r="P313" s="53">
        <v>187</v>
      </c>
      <c r="Q313" s="54" t="s">
        <v>159</v>
      </c>
      <c r="R313" s="53">
        <v>2700</v>
      </c>
      <c r="S313" s="53">
        <f t="shared" ref="S313:S315" si="48">U313+X313+AA313+AD313+AG313+AJ313+AM313+AP313+AS313+AV313+AY313+BB313</f>
        <v>0</v>
      </c>
      <c r="T313" s="53"/>
      <c r="U313" s="100"/>
      <c r="V313" s="100"/>
      <c r="W313" s="100"/>
      <c r="X313" s="100"/>
      <c r="Y313" s="100"/>
      <c r="Z313" s="100"/>
      <c r="AA313" s="100"/>
      <c r="AB313" s="100"/>
      <c r="AC313" s="101"/>
      <c r="AD313" s="100"/>
      <c r="AE313" s="100"/>
      <c r="AF313" s="100"/>
      <c r="AG313" s="102"/>
      <c r="AH313" s="100"/>
      <c r="AI313" s="100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ht="15.75" customHeight="1">
      <c r="A314" s="1" t="s">
        <v>696</v>
      </c>
      <c r="B314" s="1" t="s">
        <v>280</v>
      </c>
      <c r="C314" s="1" t="s">
        <v>281</v>
      </c>
      <c r="D314" s="1" t="s">
        <v>275</v>
      </c>
      <c r="E314" s="1" t="s">
        <v>701</v>
      </c>
      <c r="F314" s="47"/>
      <c r="G314" s="48"/>
      <c r="H314" s="48"/>
      <c r="I314" s="48"/>
      <c r="J314" s="48"/>
      <c r="K314" s="83" t="s">
        <v>704</v>
      </c>
      <c r="L314" s="84" t="s">
        <v>705</v>
      </c>
      <c r="M314" s="51" t="s">
        <v>127</v>
      </c>
      <c r="N314" s="51">
        <v>2</v>
      </c>
      <c r="O314" s="56" t="e">
        <f t="shared" si="47"/>
        <v>#VALUE!</v>
      </c>
      <c r="P314" s="53">
        <v>691</v>
      </c>
      <c r="Q314" s="54" t="s">
        <v>159</v>
      </c>
      <c r="R314" s="53">
        <v>1600</v>
      </c>
      <c r="S314" s="53">
        <f t="shared" si="48"/>
        <v>0</v>
      </c>
      <c r="T314" s="53"/>
      <c r="U314" s="100"/>
      <c r="V314" s="100"/>
      <c r="W314" s="100"/>
      <c r="X314" s="100"/>
      <c r="Y314" s="100"/>
      <c r="Z314" s="100"/>
      <c r="AA314" s="100"/>
      <c r="AB314" s="100"/>
      <c r="AC314" s="101"/>
      <c r="AD314" s="100"/>
      <c r="AE314" s="100"/>
      <c r="AF314" s="100"/>
      <c r="AG314" s="102"/>
      <c r="AH314" s="100"/>
      <c r="AI314" s="100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ht="15.75" customHeight="1">
      <c r="A315" s="1" t="s">
        <v>696</v>
      </c>
      <c r="B315" s="1" t="s">
        <v>280</v>
      </c>
      <c r="C315" s="1" t="s">
        <v>281</v>
      </c>
      <c r="D315" s="1" t="s">
        <v>275</v>
      </c>
      <c r="E315" s="1" t="s">
        <v>701</v>
      </c>
      <c r="F315" s="47"/>
      <c r="G315" s="48"/>
      <c r="H315" s="48"/>
      <c r="I315" s="48"/>
      <c r="J315" s="48"/>
      <c r="K315" s="83" t="s">
        <v>706</v>
      </c>
      <c r="L315" s="84" t="s">
        <v>707</v>
      </c>
      <c r="M315" s="51" t="s">
        <v>127</v>
      </c>
      <c r="N315" s="51">
        <v>2</v>
      </c>
      <c r="O315" s="56" t="e">
        <f t="shared" si="47"/>
        <v>#VALUE!</v>
      </c>
      <c r="P315" s="53">
        <v>77</v>
      </c>
      <c r="Q315" s="54" t="s">
        <v>159</v>
      </c>
      <c r="R315" s="53">
        <v>25600</v>
      </c>
      <c r="S315" s="53">
        <f t="shared" si="48"/>
        <v>0</v>
      </c>
      <c r="T315" s="53"/>
      <c r="U315" s="100"/>
      <c r="V315" s="100"/>
      <c r="W315" s="100"/>
      <c r="X315" s="100"/>
      <c r="Y315" s="100"/>
      <c r="Z315" s="100"/>
      <c r="AA315" s="100"/>
      <c r="AB315" s="100"/>
      <c r="AC315" s="101"/>
      <c r="AD315" s="100"/>
      <c r="AE315" s="100"/>
      <c r="AF315" s="100"/>
      <c r="AG315" s="102"/>
      <c r="AH315" s="100"/>
      <c r="AI315" s="100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ht="15.75" customHeight="1">
      <c r="A316" s="1" t="s">
        <v>708</v>
      </c>
      <c r="B316" s="1" t="s">
        <v>280</v>
      </c>
      <c r="C316" s="1" t="s">
        <v>281</v>
      </c>
      <c r="D316" s="1"/>
      <c r="E316" s="1"/>
      <c r="F316" s="15" t="s">
        <v>708</v>
      </c>
      <c r="G316" s="16"/>
      <c r="H316" s="16"/>
      <c r="I316" s="16"/>
      <c r="J316" s="16"/>
      <c r="K316" s="96"/>
      <c r="L316" s="18"/>
      <c r="M316" s="20"/>
      <c r="N316" s="20"/>
      <c r="O316" s="20"/>
      <c r="P316" s="21"/>
      <c r="Q316" s="22"/>
      <c r="R316" s="21">
        <f t="shared" ref="R316:S316" si="49">R317</f>
        <v>5835000</v>
      </c>
      <c r="S316" s="21">
        <f t="shared" si="49"/>
        <v>0</v>
      </c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97"/>
      <c r="AF316" s="97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</row>
    <row r="317" spans="1:57" ht="15.75" customHeight="1">
      <c r="A317" s="1" t="s">
        <v>708</v>
      </c>
      <c r="B317" s="1" t="s">
        <v>280</v>
      </c>
      <c r="C317" s="1" t="s">
        <v>281</v>
      </c>
      <c r="D317" s="1"/>
      <c r="E317" s="1"/>
      <c r="F317" s="23"/>
      <c r="G317" s="24" t="s">
        <v>280</v>
      </c>
      <c r="H317" s="24"/>
      <c r="I317" s="24"/>
      <c r="J317" s="24"/>
      <c r="K317" s="74"/>
      <c r="L317" s="75"/>
      <c r="M317" s="26"/>
      <c r="N317" s="26"/>
      <c r="O317" s="26"/>
      <c r="P317" s="27"/>
      <c r="Q317" s="28"/>
      <c r="R317" s="27">
        <f t="shared" ref="R317:S317" si="50">R318</f>
        <v>5835000</v>
      </c>
      <c r="S317" s="27">
        <f t="shared" si="50"/>
        <v>0</v>
      </c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</row>
    <row r="318" spans="1:57" ht="15.75" customHeight="1">
      <c r="A318" s="1" t="s">
        <v>708</v>
      </c>
      <c r="B318" s="1" t="s">
        <v>280</v>
      </c>
      <c r="C318" s="1" t="s">
        <v>281</v>
      </c>
      <c r="D318" s="1"/>
      <c r="E318" s="1"/>
      <c r="F318" s="29"/>
      <c r="G318" s="30"/>
      <c r="H318" s="30" t="s">
        <v>281</v>
      </c>
      <c r="I318" s="30"/>
      <c r="J318" s="30"/>
      <c r="K318" s="76"/>
      <c r="L318" s="77"/>
      <c r="M318" s="32"/>
      <c r="N318" s="32"/>
      <c r="O318" s="32"/>
      <c r="P318" s="33"/>
      <c r="Q318" s="34"/>
      <c r="R318" s="33">
        <f t="shared" ref="R318:S318" si="51">R319</f>
        <v>5835000</v>
      </c>
      <c r="S318" s="33">
        <f t="shared" si="51"/>
        <v>0</v>
      </c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</row>
    <row r="319" spans="1:57" ht="15.75" customHeight="1">
      <c r="A319" s="1" t="s">
        <v>708</v>
      </c>
      <c r="B319" s="1" t="s">
        <v>280</v>
      </c>
      <c r="C319" s="1" t="s">
        <v>281</v>
      </c>
      <c r="D319" s="1" t="s">
        <v>282</v>
      </c>
      <c r="E319" s="1"/>
      <c r="F319" s="35"/>
      <c r="G319" s="36"/>
      <c r="H319" s="36"/>
      <c r="I319" s="36" t="s">
        <v>282</v>
      </c>
      <c r="J319" s="36"/>
      <c r="K319" s="78"/>
      <c r="L319" s="79"/>
      <c r="M319" s="38"/>
      <c r="N319" s="38"/>
      <c r="O319" s="38"/>
      <c r="P319" s="39"/>
      <c r="Q319" s="40"/>
      <c r="R319" s="39">
        <f t="shared" ref="R319:S319" si="52">R320</f>
        <v>5835000</v>
      </c>
      <c r="S319" s="39">
        <f t="shared" si="52"/>
        <v>0</v>
      </c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</row>
    <row r="320" spans="1:57" ht="15.75" customHeight="1">
      <c r="A320" s="1" t="s">
        <v>708</v>
      </c>
      <c r="B320" s="1" t="s">
        <v>280</v>
      </c>
      <c r="C320" s="1" t="s">
        <v>281</v>
      </c>
      <c r="D320" s="1"/>
      <c r="E320" s="1" t="s">
        <v>709</v>
      </c>
      <c r="F320" s="41"/>
      <c r="G320" s="42"/>
      <c r="H320" s="42"/>
      <c r="I320" s="42"/>
      <c r="J320" s="42" t="s">
        <v>709</v>
      </c>
      <c r="K320" s="80"/>
      <c r="L320" s="81"/>
      <c r="M320" s="60"/>
      <c r="N320" s="60"/>
      <c r="O320" s="60"/>
      <c r="P320" s="45"/>
      <c r="Q320" s="46"/>
      <c r="R320" s="45">
        <f t="shared" ref="R320:S320" si="53">R321</f>
        <v>5835000</v>
      </c>
      <c r="S320" s="45">
        <f t="shared" si="53"/>
        <v>0</v>
      </c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82"/>
      <c r="AF320" s="82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ht="15.75" customHeight="1">
      <c r="A321" s="1" t="s">
        <v>708</v>
      </c>
      <c r="B321" s="1" t="s">
        <v>280</v>
      </c>
      <c r="C321" s="1" t="s">
        <v>281</v>
      </c>
      <c r="D321" s="1" t="s">
        <v>282</v>
      </c>
      <c r="E321" s="1" t="s">
        <v>709</v>
      </c>
      <c r="F321" s="47"/>
      <c r="G321" s="48"/>
      <c r="H321" s="48"/>
      <c r="I321" s="48"/>
      <c r="J321" s="48"/>
      <c r="K321" s="83" t="s">
        <v>710</v>
      </c>
      <c r="L321" s="84" t="s">
        <v>711</v>
      </c>
      <c r="M321" s="51" t="s">
        <v>127</v>
      </c>
      <c r="N321" s="51"/>
      <c r="O321" s="62" t="e">
        <f>M321-R321</f>
        <v>#VALUE!</v>
      </c>
      <c r="P321" s="53">
        <v>1</v>
      </c>
      <c r="Q321" s="54" t="s">
        <v>6</v>
      </c>
      <c r="R321" s="53">
        <v>5835000</v>
      </c>
      <c r="S321" s="53">
        <f>U321+X321+AA321+AD321+AG321+AJ321+AM321+AP321+AS321+AV321+AY321+BB321</f>
        <v>0</v>
      </c>
      <c r="T321" s="53"/>
      <c r="U321" s="100"/>
      <c r="V321" s="100"/>
      <c r="W321" s="100"/>
      <c r="X321" s="100"/>
      <c r="Y321" s="100"/>
      <c r="Z321" s="100"/>
      <c r="AA321" s="100"/>
      <c r="AB321" s="100"/>
      <c r="AC321" s="101"/>
      <c r="AD321" s="100"/>
      <c r="AE321" s="100"/>
      <c r="AF321" s="100"/>
      <c r="AG321" s="102"/>
      <c r="AH321" s="100"/>
      <c r="AI321" s="100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ht="15.75" customHeight="1">
      <c r="A322" s="1" t="s">
        <v>712</v>
      </c>
      <c r="B322" s="1" t="s">
        <v>280</v>
      </c>
      <c r="C322" s="1" t="s">
        <v>281</v>
      </c>
      <c r="D322" s="1"/>
      <c r="E322" s="1"/>
      <c r="F322" s="15" t="s">
        <v>712</v>
      </c>
      <c r="G322" s="16"/>
      <c r="H322" s="16"/>
      <c r="I322" s="16"/>
      <c r="J322" s="16"/>
      <c r="K322" s="96"/>
      <c r="L322" s="18"/>
      <c r="M322" s="20"/>
      <c r="N322" s="20"/>
      <c r="O322" s="20"/>
      <c r="P322" s="21"/>
      <c r="Q322" s="22"/>
      <c r="R322" s="21">
        <f t="shared" ref="R322:S322" si="54">R323</f>
        <v>72677800</v>
      </c>
      <c r="S322" s="21">
        <f t="shared" si="54"/>
        <v>201530.49</v>
      </c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97"/>
      <c r="AF322" s="97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</row>
    <row r="323" spans="1:57" ht="15.75" customHeight="1">
      <c r="A323" s="1" t="s">
        <v>712</v>
      </c>
      <c r="B323" s="1" t="s">
        <v>280</v>
      </c>
      <c r="C323" s="1" t="s">
        <v>281</v>
      </c>
      <c r="D323" s="1"/>
      <c r="E323" s="1"/>
      <c r="F323" s="23"/>
      <c r="G323" s="24" t="s">
        <v>280</v>
      </c>
      <c r="H323" s="24"/>
      <c r="I323" s="24"/>
      <c r="J323" s="24"/>
      <c r="K323" s="74"/>
      <c r="L323" s="75"/>
      <c r="M323" s="26"/>
      <c r="N323" s="26"/>
      <c r="O323" s="26"/>
      <c r="P323" s="27"/>
      <c r="Q323" s="28"/>
      <c r="R323" s="27">
        <f t="shared" ref="R323:S323" si="55">R324</f>
        <v>72677800</v>
      </c>
      <c r="S323" s="27">
        <f t="shared" si="55"/>
        <v>201530.49</v>
      </c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</row>
    <row r="324" spans="1:57" ht="15.75" customHeight="1">
      <c r="A324" s="1" t="s">
        <v>712</v>
      </c>
      <c r="B324" s="1" t="s">
        <v>280</v>
      </c>
      <c r="C324" s="1" t="s">
        <v>713</v>
      </c>
      <c r="D324" s="1"/>
      <c r="E324" s="1"/>
      <c r="F324" s="29"/>
      <c r="G324" s="30"/>
      <c r="H324" s="30" t="s">
        <v>713</v>
      </c>
      <c r="I324" s="30"/>
      <c r="J324" s="30"/>
      <c r="K324" s="76"/>
      <c r="L324" s="77"/>
      <c r="M324" s="32"/>
      <c r="N324" s="32"/>
      <c r="O324" s="32"/>
      <c r="P324" s="33"/>
      <c r="Q324" s="34"/>
      <c r="R324" s="33">
        <f t="shared" ref="R324:S324" si="56">R325</f>
        <v>72677800</v>
      </c>
      <c r="S324" s="33">
        <f t="shared" si="56"/>
        <v>201530.49</v>
      </c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</row>
    <row r="325" spans="1:57" ht="15.75" customHeight="1">
      <c r="A325" s="1" t="s">
        <v>712</v>
      </c>
      <c r="B325" s="1" t="s">
        <v>280</v>
      </c>
      <c r="C325" s="1" t="s">
        <v>713</v>
      </c>
      <c r="D325" s="1" t="s">
        <v>714</v>
      </c>
      <c r="E325" s="1"/>
      <c r="F325" s="35"/>
      <c r="G325" s="36"/>
      <c r="H325" s="36"/>
      <c r="I325" s="36" t="s">
        <v>714</v>
      </c>
      <c r="J325" s="36"/>
      <c r="K325" s="78"/>
      <c r="L325" s="79"/>
      <c r="M325" s="38"/>
      <c r="N325" s="38"/>
      <c r="O325" s="38"/>
      <c r="P325" s="39"/>
      <c r="Q325" s="40"/>
      <c r="R325" s="39">
        <f t="shared" ref="R325:S325" si="57">R326+R349+R358</f>
        <v>72677800</v>
      </c>
      <c r="S325" s="39">
        <f t="shared" si="57"/>
        <v>201530.49</v>
      </c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</row>
    <row r="326" spans="1:57" ht="15.75" customHeight="1">
      <c r="A326" s="1" t="s">
        <v>712</v>
      </c>
      <c r="B326" s="1" t="s">
        <v>280</v>
      </c>
      <c r="C326" s="1" t="s">
        <v>713</v>
      </c>
      <c r="D326" s="1"/>
      <c r="E326" s="1" t="s">
        <v>715</v>
      </c>
      <c r="F326" s="41"/>
      <c r="G326" s="42"/>
      <c r="H326" s="42"/>
      <c r="I326" s="42"/>
      <c r="J326" s="42" t="s">
        <v>715</v>
      </c>
      <c r="K326" s="80"/>
      <c r="L326" s="81"/>
      <c r="M326" s="60"/>
      <c r="N326" s="60"/>
      <c r="O326" s="60"/>
      <c r="P326" s="45"/>
      <c r="Q326" s="46"/>
      <c r="R326" s="45">
        <f t="shared" ref="R326:S326" si="58">SUM(R327:R348)</f>
        <v>19563900</v>
      </c>
      <c r="S326" s="45">
        <f t="shared" si="58"/>
        <v>189155.49</v>
      </c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82"/>
      <c r="AF326" s="82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ht="15.75" customHeight="1">
      <c r="A327" s="1" t="s">
        <v>712</v>
      </c>
      <c r="B327" s="1" t="s">
        <v>280</v>
      </c>
      <c r="C327" s="1" t="s">
        <v>713</v>
      </c>
      <c r="D327" s="1" t="s">
        <v>714</v>
      </c>
      <c r="E327" s="1" t="s">
        <v>715</v>
      </c>
      <c r="F327" s="47"/>
      <c r="G327" s="48"/>
      <c r="H327" s="48"/>
      <c r="I327" s="48"/>
      <c r="J327" s="48"/>
      <c r="K327" s="83" t="s">
        <v>716</v>
      </c>
      <c r="L327" s="84" t="s">
        <v>717</v>
      </c>
      <c r="M327" s="51" t="s">
        <v>127</v>
      </c>
      <c r="N327" s="51">
        <v>2</v>
      </c>
      <c r="O327" s="56" t="e">
        <f t="shared" ref="O327:O348" si="59">M327-R327</f>
        <v>#VALUE!</v>
      </c>
      <c r="P327" s="53">
        <v>176</v>
      </c>
      <c r="Q327" s="54" t="s">
        <v>718</v>
      </c>
      <c r="R327" s="53">
        <v>1041900</v>
      </c>
      <c r="S327" s="53">
        <f t="shared" ref="S327:S348" si="60">U327+X327+AA327+AD327+AG327+AJ327+AM327+AP327+AS327+AV327+AY327+BB327</f>
        <v>0</v>
      </c>
      <c r="T327" s="53"/>
      <c r="U327" s="100"/>
      <c r="V327" s="100"/>
      <c r="W327" s="100"/>
      <c r="X327" s="100"/>
      <c r="Y327" s="100"/>
      <c r="Z327" s="100"/>
      <c r="AA327" s="100"/>
      <c r="AB327" s="100"/>
      <c r="AC327" s="101"/>
      <c r="AD327" s="100"/>
      <c r="AE327" s="100"/>
      <c r="AF327" s="100"/>
      <c r="AG327" s="102"/>
      <c r="AH327" s="100"/>
      <c r="AI327" s="100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ht="15.75" customHeight="1">
      <c r="A328" s="1" t="s">
        <v>712</v>
      </c>
      <c r="B328" s="1" t="s">
        <v>280</v>
      </c>
      <c r="C328" s="1" t="s">
        <v>713</v>
      </c>
      <c r="D328" s="1" t="s">
        <v>714</v>
      </c>
      <c r="E328" s="1" t="s">
        <v>715</v>
      </c>
      <c r="F328" s="47"/>
      <c r="G328" s="48"/>
      <c r="H328" s="48"/>
      <c r="I328" s="48"/>
      <c r="J328" s="48"/>
      <c r="K328" s="83" t="s">
        <v>719</v>
      </c>
      <c r="L328" s="84" t="s">
        <v>720</v>
      </c>
      <c r="M328" s="51" t="s">
        <v>127</v>
      </c>
      <c r="N328" s="51">
        <v>2</v>
      </c>
      <c r="O328" s="56" t="e">
        <f t="shared" si="59"/>
        <v>#VALUE!</v>
      </c>
      <c r="P328" s="53">
        <v>208</v>
      </c>
      <c r="Q328" s="54" t="s">
        <v>718</v>
      </c>
      <c r="R328" s="53">
        <v>1231400</v>
      </c>
      <c r="S328" s="53">
        <f t="shared" si="60"/>
        <v>0</v>
      </c>
      <c r="T328" s="53"/>
      <c r="U328" s="100"/>
      <c r="V328" s="100"/>
      <c r="W328" s="100"/>
      <c r="X328" s="100"/>
      <c r="Y328" s="100"/>
      <c r="Z328" s="100"/>
      <c r="AA328" s="100"/>
      <c r="AB328" s="100"/>
      <c r="AC328" s="101"/>
      <c r="AD328" s="100"/>
      <c r="AE328" s="100"/>
      <c r="AF328" s="100"/>
      <c r="AG328" s="102"/>
      <c r="AH328" s="100"/>
      <c r="AI328" s="100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ht="15.75" customHeight="1">
      <c r="A329" s="1" t="s">
        <v>712</v>
      </c>
      <c r="B329" s="1" t="s">
        <v>280</v>
      </c>
      <c r="C329" s="1" t="s">
        <v>713</v>
      </c>
      <c r="D329" s="1" t="s">
        <v>714</v>
      </c>
      <c r="E329" s="1" t="s">
        <v>715</v>
      </c>
      <c r="F329" s="47"/>
      <c r="G329" s="48"/>
      <c r="H329" s="48"/>
      <c r="I329" s="48"/>
      <c r="J329" s="48"/>
      <c r="K329" s="83" t="s">
        <v>721</v>
      </c>
      <c r="L329" s="84" t="s">
        <v>722</v>
      </c>
      <c r="M329" s="51" t="s">
        <v>127</v>
      </c>
      <c r="N329" s="51">
        <v>2</v>
      </c>
      <c r="O329" s="56" t="e">
        <f t="shared" si="59"/>
        <v>#VALUE!</v>
      </c>
      <c r="P329" s="53">
        <v>37</v>
      </c>
      <c r="Q329" s="54" t="s">
        <v>718</v>
      </c>
      <c r="R329" s="53">
        <v>219000</v>
      </c>
      <c r="S329" s="53">
        <f t="shared" si="60"/>
        <v>0</v>
      </c>
      <c r="T329" s="53"/>
      <c r="U329" s="100"/>
      <c r="V329" s="100"/>
      <c r="W329" s="100"/>
      <c r="X329" s="100"/>
      <c r="Y329" s="100"/>
      <c r="Z329" s="100"/>
      <c r="AA329" s="100"/>
      <c r="AB329" s="100"/>
      <c r="AC329" s="101"/>
      <c r="AD329" s="100"/>
      <c r="AE329" s="100"/>
      <c r="AF329" s="100"/>
      <c r="AG329" s="102"/>
      <c r="AH329" s="100"/>
      <c r="AI329" s="100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ht="15.75" customHeight="1">
      <c r="A330" s="1" t="s">
        <v>712</v>
      </c>
      <c r="B330" s="1" t="s">
        <v>280</v>
      </c>
      <c r="C330" s="1" t="s">
        <v>713</v>
      </c>
      <c r="D330" s="1" t="s">
        <v>714</v>
      </c>
      <c r="E330" s="1" t="s">
        <v>715</v>
      </c>
      <c r="F330" s="47"/>
      <c r="G330" s="48"/>
      <c r="H330" s="48"/>
      <c r="I330" s="48"/>
      <c r="J330" s="48"/>
      <c r="K330" s="83" t="s">
        <v>723</v>
      </c>
      <c r="L330" s="84" t="s">
        <v>724</v>
      </c>
      <c r="M330" s="51" t="s">
        <v>127</v>
      </c>
      <c r="N330" s="51">
        <v>2</v>
      </c>
      <c r="O330" s="56" t="e">
        <f t="shared" si="59"/>
        <v>#VALUE!</v>
      </c>
      <c r="P330" s="53">
        <v>100</v>
      </c>
      <c r="Q330" s="54" t="s">
        <v>718</v>
      </c>
      <c r="R330" s="53">
        <v>592000</v>
      </c>
      <c r="S330" s="53">
        <f t="shared" si="60"/>
        <v>0</v>
      </c>
      <c r="T330" s="53"/>
      <c r="U330" s="100"/>
      <c r="V330" s="100"/>
      <c r="W330" s="100"/>
      <c r="X330" s="100"/>
      <c r="Y330" s="100"/>
      <c r="Z330" s="100"/>
      <c r="AA330" s="100"/>
      <c r="AB330" s="100"/>
      <c r="AC330" s="101"/>
      <c r="AD330" s="100"/>
      <c r="AE330" s="100"/>
      <c r="AF330" s="100"/>
      <c r="AG330" s="102"/>
      <c r="AH330" s="100"/>
      <c r="AI330" s="100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ht="15.75" customHeight="1">
      <c r="A331" s="1" t="s">
        <v>712</v>
      </c>
      <c r="B331" s="1" t="s">
        <v>280</v>
      </c>
      <c r="C331" s="1" t="s">
        <v>713</v>
      </c>
      <c r="D331" s="1" t="s">
        <v>714</v>
      </c>
      <c r="E331" s="1" t="s">
        <v>715</v>
      </c>
      <c r="F331" s="47"/>
      <c r="G331" s="48"/>
      <c r="H331" s="48"/>
      <c r="I331" s="48"/>
      <c r="J331" s="48"/>
      <c r="K331" s="83" t="s">
        <v>725</v>
      </c>
      <c r="L331" s="84" t="s">
        <v>726</v>
      </c>
      <c r="M331" s="51" t="s">
        <v>127</v>
      </c>
      <c r="N331" s="51">
        <v>2</v>
      </c>
      <c r="O331" s="56" t="e">
        <f t="shared" si="59"/>
        <v>#VALUE!</v>
      </c>
      <c r="P331" s="53">
        <v>129</v>
      </c>
      <c r="Q331" s="54" t="s">
        <v>718</v>
      </c>
      <c r="R331" s="53">
        <v>763700</v>
      </c>
      <c r="S331" s="53">
        <f t="shared" si="60"/>
        <v>0</v>
      </c>
      <c r="T331" s="53"/>
      <c r="U331" s="100"/>
      <c r="V331" s="100"/>
      <c r="W331" s="100"/>
      <c r="X331" s="100"/>
      <c r="Y331" s="100"/>
      <c r="Z331" s="100"/>
      <c r="AA331" s="100"/>
      <c r="AB331" s="100"/>
      <c r="AC331" s="101"/>
      <c r="AD331" s="100"/>
      <c r="AE331" s="100"/>
      <c r="AF331" s="100"/>
      <c r="AG331" s="102"/>
      <c r="AH331" s="100"/>
      <c r="AI331" s="100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ht="15.75" customHeight="1">
      <c r="A332" s="1" t="s">
        <v>712</v>
      </c>
      <c r="B332" s="1" t="s">
        <v>280</v>
      </c>
      <c r="C332" s="1" t="s">
        <v>713</v>
      </c>
      <c r="D332" s="1" t="s">
        <v>714</v>
      </c>
      <c r="E332" s="1" t="s">
        <v>715</v>
      </c>
      <c r="F332" s="47"/>
      <c r="G332" s="48"/>
      <c r="H332" s="48"/>
      <c r="I332" s="48"/>
      <c r="J332" s="48"/>
      <c r="K332" s="83" t="s">
        <v>727</v>
      </c>
      <c r="L332" s="84" t="s">
        <v>728</v>
      </c>
      <c r="M332" s="51" t="s">
        <v>127</v>
      </c>
      <c r="N332" s="51">
        <v>2</v>
      </c>
      <c r="O332" s="56" t="e">
        <f t="shared" si="59"/>
        <v>#VALUE!</v>
      </c>
      <c r="P332" s="53">
        <v>193</v>
      </c>
      <c r="Q332" s="54" t="s">
        <v>718</v>
      </c>
      <c r="R332" s="53">
        <v>1142600</v>
      </c>
      <c r="S332" s="53">
        <f t="shared" si="60"/>
        <v>0</v>
      </c>
      <c r="T332" s="53"/>
      <c r="U332" s="100"/>
      <c r="V332" s="100"/>
      <c r="W332" s="100"/>
      <c r="X332" s="100"/>
      <c r="Y332" s="100"/>
      <c r="Z332" s="100"/>
      <c r="AA332" s="100"/>
      <c r="AB332" s="100"/>
      <c r="AC332" s="101"/>
      <c r="AD332" s="100"/>
      <c r="AE332" s="100"/>
      <c r="AF332" s="100"/>
      <c r="AG332" s="102"/>
      <c r="AH332" s="100"/>
      <c r="AI332" s="100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ht="15.75" customHeight="1">
      <c r="A333" s="1" t="s">
        <v>712</v>
      </c>
      <c r="B333" s="1" t="s">
        <v>280</v>
      </c>
      <c r="C333" s="1" t="s">
        <v>713</v>
      </c>
      <c r="D333" s="1" t="s">
        <v>714</v>
      </c>
      <c r="E333" s="1" t="s">
        <v>715</v>
      </c>
      <c r="F333" s="47"/>
      <c r="G333" s="48"/>
      <c r="H333" s="48"/>
      <c r="I333" s="48"/>
      <c r="J333" s="48"/>
      <c r="K333" s="83" t="s">
        <v>729</v>
      </c>
      <c r="L333" s="84" t="s">
        <v>730</v>
      </c>
      <c r="M333" s="51" t="s">
        <v>127</v>
      </c>
      <c r="N333" s="51">
        <v>2</v>
      </c>
      <c r="O333" s="56" t="e">
        <f t="shared" si="59"/>
        <v>#VALUE!</v>
      </c>
      <c r="P333" s="53">
        <v>203</v>
      </c>
      <c r="Q333" s="54" t="s">
        <v>718</v>
      </c>
      <c r="R333" s="53">
        <v>1201700</v>
      </c>
      <c r="S333" s="53">
        <f t="shared" si="60"/>
        <v>0</v>
      </c>
      <c r="T333" s="53"/>
      <c r="U333" s="100"/>
      <c r="V333" s="100"/>
      <c r="W333" s="100"/>
      <c r="X333" s="100"/>
      <c r="Y333" s="100"/>
      <c r="Z333" s="100"/>
      <c r="AA333" s="100"/>
      <c r="AB333" s="100"/>
      <c r="AC333" s="101"/>
      <c r="AD333" s="100"/>
      <c r="AE333" s="100"/>
      <c r="AF333" s="100"/>
      <c r="AG333" s="102"/>
      <c r="AH333" s="100"/>
      <c r="AI333" s="100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ht="15.75" customHeight="1">
      <c r="A334" s="1" t="s">
        <v>712</v>
      </c>
      <c r="B334" s="1" t="s">
        <v>280</v>
      </c>
      <c r="C334" s="1" t="s">
        <v>713</v>
      </c>
      <c r="D334" s="1" t="s">
        <v>714</v>
      </c>
      <c r="E334" s="1" t="s">
        <v>715</v>
      </c>
      <c r="F334" s="47"/>
      <c r="G334" s="48"/>
      <c r="H334" s="48"/>
      <c r="I334" s="48"/>
      <c r="J334" s="48"/>
      <c r="K334" s="83" t="s">
        <v>731</v>
      </c>
      <c r="L334" s="84" t="s">
        <v>732</v>
      </c>
      <c r="M334" s="51" t="s">
        <v>127</v>
      </c>
      <c r="N334" s="51">
        <v>2</v>
      </c>
      <c r="O334" s="56" t="e">
        <f t="shared" si="59"/>
        <v>#VALUE!</v>
      </c>
      <c r="P334" s="53">
        <v>135</v>
      </c>
      <c r="Q334" s="54" t="s">
        <v>718</v>
      </c>
      <c r="R334" s="53">
        <v>836800</v>
      </c>
      <c r="S334" s="53">
        <f t="shared" si="60"/>
        <v>0</v>
      </c>
      <c r="T334" s="53"/>
      <c r="U334" s="100"/>
      <c r="V334" s="100"/>
      <c r="W334" s="100"/>
      <c r="X334" s="100"/>
      <c r="Y334" s="100"/>
      <c r="Z334" s="100"/>
      <c r="AA334" s="100"/>
      <c r="AB334" s="100"/>
      <c r="AC334" s="101"/>
      <c r="AD334" s="100"/>
      <c r="AE334" s="100"/>
      <c r="AF334" s="100"/>
      <c r="AG334" s="102"/>
      <c r="AH334" s="100"/>
      <c r="AI334" s="100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ht="15.75" customHeight="1">
      <c r="A335" s="1" t="s">
        <v>712</v>
      </c>
      <c r="B335" s="1" t="s">
        <v>280</v>
      </c>
      <c r="C335" s="1" t="s">
        <v>713</v>
      </c>
      <c r="D335" s="1" t="s">
        <v>714</v>
      </c>
      <c r="E335" s="1" t="s">
        <v>715</v>
      </c>
      <c r="F335" s="47"/>
      <c r="G335" s="48"/>
      <c r="H335" s="48"/>
      <c r="I335" s="48"/>
      <c r="J335" s="48"/>
      <c r="K335" s="83" t="s">
        <v>733</v>
      </c>
      <c r="L335" s="84" t="s">
        <v>734</v>
      </c>
      <c r="M335" s="51" t="s">
        <v>127</v>
      </c>
      <c r="N335" s="51">
        <v>2</v>
      </c>
      <c r="O335" s="56" t="e">
        <f t="shared" si="59"/>
        <v>#VALUE!</v>
      </c>
      <c r="P335" s="53">
        <v>173</v>
      </c>
      <c r="Q335" s="54" t="s">
        <v>718</v>
      </c>
      <c r="R335" s="53">
        <v>1024200</v>
      </c>
      <c r="S335" s="53">
        <f t="shared" si="60"/>
        <v>0</v>
      </c>
      <c r="T335" s="53"/>
      <c r="U335" s="100"/>
      <c r="V335" s="100"/>
      <c r="W335" s="100"/>
      <c r="X335" s="100"/>
      <c r="Y335" s="100"/>
      <c r="Z335" s="100"/>
      <c r="AA335" s="100"/>
      <c r="AB335" s="100"/>
      <c r="AC335" s="101"/>
      <c r="AD335" s="100"/>
      <c r="AE335" s="100"/>
      <c r="AF335" s="100"/>
      <c r="AG335" s="102"/>
      <c r="AH335" s="100"/>
      <c r="AI335" s="100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ht="15.75" customHeight="1">
      <c r="A336" s="1" t="s">
        <v>712</v>
      </c>
      <c r="B336" s="1" t="s">
        <v>280</v>
      </c>
      <c r="C336" s="1" t="s">
        <v>713</v>
      </c>
      <c r="D336" s="1" t="s">
        <v>714</v>
      </c>
      <c r="E336" s="1" t="s">
        <v>715</v>
      </c>
      <c r="F336" s="47"/>
      <c r="G336" s="48"/>
      <c r="H336" s="48"/>
      <c r="I336" s="48"/>
      <c r="J336" s="48"/>
      <c r="K336" s="83" t="s">
        <v>735</v>
      </c>
      <c r="L336" s="84" t="s">
        <v>736</v>
      </c>
      <c r="M336" s="51" t="s">
        <v>127</v>
      </c>
      <c r="N336" s="51">
        <v>2</v>
      </c>
      <c r="O336" s="56" t="e">
        <f t="shared" si="59"/>
        <v>#VALUE!</v>
      </c>
      <c r="P336" s="53">
        <v>95</v>
      </c>
      <c r="Q336" s="54" t="s">
        <v>718</v>
      </c>
      <c r="R336" s="53">
        <v>562400</v>
      </c>
      <c r="S336" s="53">
        <f t="shared" si="60"/>
        <v>0</v>
      </c>
      <c r="T336" s="53"/>
      <c r="U336" s="100"/>
      <c r="V336" s="100"/>
      <c r="W336" s="100"/>
      <c r="X336" s="100"/>
      <c r="Y336" s="100"/>
      <c r="Z336" s="100"/>
      <c r="AA336" s="100"/>
      <c r="AB336" s="100"/>
      <c r="AC336" s="101"/>
      <c r="AD336" s="100"/>
      <c r="AE336" s="100"/>
      <c r="AF336" s="100"/>
      <c r="AG336" s="102"/>
      <c r="AH336" s="100"/>
      <c r="AI336" s="100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ht="15.75" customHeight="1">
      <c r="A337" s="1" t="s">
        <v>712</v>
      </c>
      <c r="B337" s="1" t="s">
        <v>280</v>
      </c>
      <c r="C337" s="1" t="s">
        <v>713</v>
      </c>
      <c r="D337" s="1" t="s">
        <v>714</v>
      </c>
      <c r="E337" s="1" t="s">
        <v>715</v>
      </c>
      <c r="F337" s="47"/>
      <c r="G337" s="48"/>
      <c r="H337" s="48"/>
      <c r="I337" s="48"/>
      <c r="J337" s="48"/>
      <c r="K337" s="83" t="s">
        <v>737</v>
      </c>
      <c r="L337" s="84" t="s">
        <v>738</v>
      </c>
      <c r="M337" s="51" t="s">
        <v>127</v>
      </c>
      <c r="N337" s="51">
        <v>2</v>
      </c>
      <c r="O337" s="56" t="e">
        <f t="shared" si="59"/>
        <v>#VALUE!</v>
      </c>
      <c r="P337" s="53">
        <v>176</v>
      </c>
      <c r="Q337" s="54" t="s">
        <v>718</v>
      </c>
      <c r="R337" s="53">
        <v>1041900</v>
      </c>
      <c r="S337" s="53">
        <f t="shared" si="60"/>
        <v>0</v>
      </c>
      <c r="T337" s="53"/>
      <c r="U337" s="100"/>
      <c r="V337" s="100"/>
      <c r="W337" s="100"/>
      <c r="X337" s="100"/>
      <c r="Y337" s="100"/>
      <c r="Z337" s="100"/>
      <c r="AA337" s="100"/>
      <c r="AB337" s="100"/>
      <c r="AC337" s="101"/>
      <c r="AD337" s="100"/>
      <c r="AE337" s="100"/>
      <c r="AF337" s="100"/>
      <c r="AG337" s="102"/>
      <c r="AH337" s="100"/>
      <c r="AI337" s="100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ht="15.75" customHeight="1">
      <c r="A338" s="1" t="s">
        <v>712</v>
      </c>
      <c r="B338" s="1" t="s">
        <v>280</v>
      </c>
      <c r="C338" s="1" t="s">
        <v>713</v>
      </c>
      <c r="D338" s="1" t="s">
        <v>714</v>
      </c>
      <c r="E338" s="1" t="s">
        <v>715</v>
      </c>
      <c r="F338" s="47"/>
      <c r="G338" s="48"/>
      <c r="H338" s="48"/>
      <c r="I338" s="48"/>
      <c r="J338" s="48"/>
      <c r="K338" s="83" t="s">
        <v>739</v>
      </c>
      <c r="L338" s="84" t="s">
        <v>740</v>
      </c>
      <c r="M338" s="51" t="s">
        <v>127</v>
      </c>
      <c r="N338" s="51">
        <v>2</v>
      </c>
      <c r="O338" s="56" t="e">
        <f t="shared" si="59"/>
        <v>#VALUE!</v>
      </c>
      <c r="P338" s="53">
        <v>174</v>
      </c>
      <c r="Q338" s="54" t="s">
        <v>718</v>
      </c>
      <c r="R338" s="53">
        <v>1030100</v>
      </c>
      <c r="S338" s="53">
        <f t="shared" si="60"/>
        <v>189155.49</v>
      </c>
      <c r="T338" s="53"/>
      <c r="U338" s="53">
        <v>0</v>
      </c>
      <c r="V338" s="53" t="s">
        <v>129</v>
      </c>
      <c r="W338" s="53">
        <v>1</v>
      </c>
      <c r="X338" s="53">
        <v>0</v>
      </c>
      <c r="Y338" s="53" t="s">
        <v>129</v>
      </c>
      <c r="Z338" s="53">
        <v>1</v>
      </c>
      <c r="AA338" s="53">
        <v>0</v>
      </c>
      <c r="AB338" s="53" t="s">
        <v>130</v>
      </c>
      <c r="AC338" s="104">
        <v>1</v>
      </c>
      <c r="AD338" s="53">
        <v>70740</v>
      </c>
      <c r="AE338" s="53" t="s">
        <v>131</v>
      </c>
      <c r="AF338" s="53">
        <v>1</v>
      </c>
      <c r="AG338" s="88">
        <f>8567.49+109848</f>
        <v>118415.49</v>
      </c>
      <c r="AH338" s="53" t="s">
        <v>131</v>
      </c>
      <c r="AI338" s="53">
        <v>1</v>
      </c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ht="15.75" customHeight="1">
      <c r="A339" s="1" t="s">
        <v>712</v>
      </c>
      <c r="B339" s="1" t="s">
        <v>280</v>
      </c>
      <c r="C339" s="1" t="s">
        <v>713</v>
      </c>
      <c r="D339" s="1" t="s">
        <v>714</v>
      </c>
      <c r="E339" s="1" t="s">
        <v>715</v>
      </c>
      <c r="F339" s="47"/>
      <c r="G339" s="48"/>
      <c r="H339" s="48"/>
      <c r="I339" s="48"/>
      <c r="J339" s="48"/>
      <c r="K339" s="83" t="s">
        <v>741</v>
      </c>
      <c r="L339" s="84" t="s">
        <v>742</v>
      </c>
      <c r="M339" s="51" t="s">
        <v>127</v>
      </c>
      <c r="N339" s="51">
        <v>2</v>
      </c>
      <c r="O339" s="56" t="e">
        <f t="shared" si="59"/>
        <v>#VALUE!</v>
      </c>
      <c r="P339" s="53">
        <v>100</v>
      </c>
      <c r="Q339" s="54" t="s">
        <v>718</v>
      </c>
      <c r="R339" s="53">
        <v>592000</v>
      </c>
      <c r="S339" s="53">
        <f t="shared" si="60"/>
        <v>0</v>
      </c>
      <c r="T339" s="53"/>
      <c r="U339" s="100"/>
      <c r="V339" s="100"/>
      <c r="W339" s="100"/>
      <c r="X339" s="100"/>
      <c r="Y339" s="100"/>
      <c r="Z339" s="100"/>
      <c r="AA339" s="100"/>
      <c r="AB339" s="100"/>
      <c r="AC339" s="101"/>
      <c r="AD339" s="100"/>
      <c r="AE339" s="100"/>
      <c r="AF339" s="100"/>
      <c r="AG339" s="102"/>
      <c r="AH339" s="100"/>
      <c r="AI339" s="100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ht="15.75" customHeight="1">
      <c r="A340" s="1" t="s">
        <v>712</v>
      </c>
      <c r="B340" s="1" t="s">
        <v>280</v>
      </c>
      <c r="C340" s="1" t="s">
        <v>713</v>
      </c>
      <c r="D340" s="1" t="s">
        <v>714</v>
      </c>
      <c r="E340" s="1" t="s">
        <v>715</v>
      </c>
      <c r="F340" s="47"/>
      <c r="G340" s="48"/>
      <c r="H340" s="48"/>
      <c r="I340" s="48"/>
      <c r="J340" s="48"/>
      <c r="K340" s="83" t="s">
        <v>743</v>
      </c>
      <c r="L340" s="84" t="s">
        <v>744</v>
      </c>
      <c r="M340" s="51" t="s">
        <v>127</v>
      </c>
      <c r="N340" s="51">
        <v>2</v>
      </c>
      <c r="O340" s="56" t="e">
        <f t="shared" si="59"/>
        <v>#VALUE!</v>
      </c>
      <c r="P340" s="53">
        <v>59</v>
      </c>
      <c r="Q340" s="54" t="s">
        <v>718</v>
      </c>
      <c r="R340" s="53">
        <v>349300</v>
      </c>
      <c r="S340" s="53">
        <f t="shared" si="60"/>
        <v>0</v>
      </c>
      <c r="T340" s="53"/>
      <c r="U340" s="100"/>
      <c r="V340" s="100"/>
      <c r="W340" s="100"/>
      <c r="X340" s="100"/>
      <c r="Y340" s="100"/>
      <c r="Z340" s="100"/>
      <c r="AA340" s="100"/>
      <c r="AB340" s="100"/>
      <c r="AC340" s="101"/>
      <c r="AD340" s="100"/>
      <c r="AE340" s="100"/>
      <c r="AF340" s="100"/>
      <c r="AG340" s="102"/>
      <c r="AH340" s="100"/>
      <c r="AI340" s="100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ht="15.75" customHeight="1">
      <c r="A341" s="1" t="s">
        <v>712</v>
      </c>
      <c r="B341" s="1" t="s">
        <v>280</v>
      </c>
      <c r="C341" s="1" t="s">
        <v>713</v>
      </c>
      <c r="D341" s="1" t="s">
        <v>714</v>
      </c>
      <c r="E341" s="1" t="s">
        <v>715</v>
      </c>
      <c r="F341" s="47"/>
      <c r="G341" s="48"/>
      <c r="H341" s="48"/>
      <c r="I341" s="48"/>
      <c r="J341" s="48"/>
      <c r="K341" s="83" t="s">
        <v>745</v>
      </c>
      <c r="L341" s="84" t="s">
        <v>746</v>
      </c>
      <c r="M341" s="51" t="s">
        <v>127</v>
      </c>
      <c r="N341" s="51">
        <v>2</v>
      </c>
      <c r="O341" s="56" t="e">
        <f t="shared" si="59"/>
        <v>#VALUE!</v>
      </c>
      <c r="P341" s="53">
        <v>39</v>
      </c>
      <c r="Q341" s="54" t="s">
        <v>718</v>
      </c>
      <c r="R341" s="53">
        <v>230900</v>
      </c>
      <c r="S341" s="53">
        <f t="shared" si="60"/>
        <v>0</v>
      </c>
      <c r="T341" s="53"/>
      <c r="U341" s="100"/>
      <c r="V341" s="100"/>
      <c r="W341" s="100"/>
      <c r="X341" s="100"/>
      <c r="Y341" s="100"/>
      <c r="Z341" s="100"/>
      <c r="AA341" s="100"/>
      <c r="AB341" s="100"/>
      <c r="AC341" s="101"/>
      <c r="AD341" s="100"/>
      <c r="AE341" s="100"/>
      <c r="AF341" s="100"/>
      <c r="AG341" s="102"/>
      <c r="AH341" s="100"/>
      <c r="AI341" s="100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ht="15.75" customHeight="1">
      <c r="A342" s="1" t="s">
        <v>712</v>
      </c>
      <c r="B342" s="1" t="s">
        <v>280</v>
      </c>
      <c r="C342" s="1" t="s">
        <v>713</v>
      </c>
      <c r="D342" s="1" t="s">
        <v>714</v>
      </c>
      <c r="E342" s="1" t="s">
        <v>715</v>
      </c>
      <c r="F342" s="47"/>
      <c r="G342" s="48"/>
      <c r="H342" s="48"/>
      <c r="I342" s="48"/>
      <c r="J342" s="48"/>
      <c r="K342" s="83" t="s">
        <v>747</v>
      </c>
      <c r="L342" s="84" t="s">
        <v>748</v>
      </c>
      <c r="M342" s="51" t="s">
        <v>127</v>
      </c>
      <c r="N342" s="51">
        <v>2</v>
      </c>
      <c r="O342" s="56" t="e">
        <f t="shared" si="59"/>
        <v>#VALUE!</v>
      </c>
      <c r="P342" s="53">
        <v>176</v>
      </c>
      <c r="Q342" s="54" t="s">
        <v>718</v>
      </c>
      <c r="R342" s="53">
        <v>1380100</v>
      </c>
      <c r="S342" s="53">
        <f t="shared" si="60"/>
        <v>0</v>
      </c>
      <c r="T342" s="53"/>
      <c r="U342" s="100"/>
      <c r="V342" s="100"/>
      <c r="W342" s="100"/>
      <c r="X342" s="100"/>
      <c r="Y342" s="100"/>
      <c r="Z342" s="100"/>
      <c r="AA342" s="100"/>
      <c r="AB342" s="100"/>
      <c r="AC342" s="101"/>
      <c r="AD342" s="100"/>
      <c r="AE342" s="100"/>
      <c r="AF342" s="100"/>
      <c r="AG342" s="102"/>
      <c r="AH342" s="100"/>
      <c r="AI342" s="100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ht="15.75" customHeight="1">
      <c r="A343" s="1" t="s">
        <v>712</v>
      </c>
      <c r="B343" s="1" t="s">
        <v>280</v>
      </c>
      <c r="C343" s="1" t="s">
        <v>713</v>
      </c>
      <c r="D343" s="1" t="s">
        <v>714</v>
      </c>
      <c r="E343" s="1" t="s">
        <v>715</v>
      </c>
      <c r="F343" s="47"/>
      <c r="G343" s="48"/>
      <c r="H343" s="48"/>
      <c r="I343" s="48"/>
      <c r="J343" s="48"/>
      <c r="K343" s="83" t="s">
        <v>749</v>
      </c>
      <c r="L343" s="84" t="s">
        <v>750</v>
      </c>
      <c r="M343" s="51" t="s">
        <v>127</v>
      </c>
      <c r="N343" s="51">
        <v>2</v>
      </c>
      <c r="O343" s="56" t="e">
        <f t="shared" si="59"/>
        <v>#VALUE!</v>
      </c>
      <c r="P343" s="53">
        <v>148</v>
      </c>
      <c r="Q343" s="54" t="s">
        <v>718</v>
      </c>
      <c r="R343" s="53">
        <v>876200</v>
      </c>
      <c r="S343" s="53">
        <f t="shared" si="60"/>
        <v>0</v>
      </c>
      <c r="T343" s="53"/>
      <c r="U343" s="100"/>
      <c r="V343" s="100"/>
      <c r="W343" s="100"/>
      <c r="X343" s="100"/>
      <c r="Y343" s="100"/>
      <c r="Z343" s="100"/>
      <c r="AA343" s="100"/>
      <c r="AB343" s="100"/>
      <c r="AC343" s="101"/>
      <c r="AD343" s="100"/>
      <c r="AE343" s="100"/>
      <c r="AF343" s="100"/>
      <c r="AG343" s="102"/>
      <c r="AH343" s="100"/>
      <c r="AI343" s="100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ht="15.75" customHeight="1">
      <c r="A344" s="1" t="s">
        <v>712</v>
      </c>
      <c r="B344" s="1" t="s">
        <v>280</v>
      </c>
      <c r="C344" s="1" t="s">
        <v>713</v>
      </c>
      <c r="D344" s="1" t="s">
        <v>714</v>
      </c>
      <c r="E344" s="1" t="s">
        <v>715</v>
      </c>
      <c r="F344" s="47"/>
      <c r="G344" s="48"/>
      <c r="H344" s="48"/>
      <c r="I344" s="48"/>
      <c r="J344" s="48"/>
      <c r="K344" s="83" t="s">
        <v>751</v>
      </c>
      <c r="L344" s="84" t="s">
        <v>752</v>
      </c>
      <c r="M344" s="51" t="s">
        <v>127</v>
      </c>
      <c r="N344" s="51">
        <v>2</v>
      </c>
      <c r="O344" s="56" t="e">
        <f t="shared" si="59"/>
        <v>#VALUE!</v>
      </c>
      <c r="P344" s="53">
        <v>134</v>
      </c>
      <c r="Q344" s="54" t="s">
        <v>718</v>
      </c>
      <c r="R344" s="53">
        <v>1281800</v>
      </c>
      <c r="S344" s="53">
        <f t="shared" si="60"/>
        <v>0</v>
      </c>
      <c r="T344" s="53"/>
      <c r="U344" s="100"/>
      <c r="V344" s="100"/>
      <c r="W344" s="100"/>
      <c r="X344" s="100"/>
      <c r="Y344" s="100"/>
      <c r="Z344" s="100"/>
      <c r="AA344" s="100"/>
      <c r="AB344" s="100"/>
      <c r="AC344" s="101"/>
      <c r="AD344" s="100"/>
      <c r="AE344" s="100"/>
      <c r="AF344" s="100"/>
      <c r="AG344" s="102"/>
      <c r="AH344" s="100"/>
      <c r="AI344" s="100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ht="15.75" customHeight="1">
      <c r="A345" s="1" t="s">
        <v>712</v>
      </c>
      <c r="B345" s="1" t="s">
        <v>280</v>
      </c>
      <c r="C345" s="1" t="s">
        <v>713</v>
      </c>
      <c r="D345" s="1" t="s">
        <v>714</v>
      </c>
      <c r="E345" s="1" t="s">
        <v>715</v>
      </c>
      <c r="F345" s="47"/>
      <c r="G345" s="48"/>
      <c r="H345" s="48"/>
      <c r="I345" s="48"/>
      <c r="J345" s="48"/>
      <c r="K345" s="83" t="s">
        <v>753</v>
      </c>
      <c r="L345" s="84" t="s">
        <v>754</v>
      </c>
      <c r="M345" s="51" t="s">
        <v>127</v>
      </c>
      <c r="N345" s="51">
        <v>2</v>
      </c>
      <c r="O345" s="56" t="e">
        <f t="shared" si="59"/>
        <v>#VALUE!</v>
      </c>
      <c r="P345" s="53">
        <v>78</v>
      </c>
      <c r="Q345" s="54" t="s">
        <v>718</v>
      </c>
      <c r="R345" s="53">
        <v>574500</v>
      </c>
      <c r="S345" s="53">
        <f t="shared" si="60"/>
        <v>0</v>
      </c>
      <c r="T345" s="53"/>
      <c r="U345" s="100"/>
      <c r="V345" s="100"/>
      <c r="W345" s="100"/>
      <c r="X345" s="100"/>
      <c r="Y345" s="100"/>
      <c r="Z345" s="100"/>
      <c r="AA345" s="100"/>
      <c r="AB345" s="100"/>
      <c r="AC345" s="101"/>
      <c r="AD345" s="100"/>
      <c r="AE345" s="100"/>
      <c r="AF345" s="100"/>
      <c r="AG345" s="102"/>
      <c r="AH345" s="100"/>
      <c r="AI345" s="100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ht="15.75" customHeight="1">
      <c r="A346" s="1" t="s">
        <v>712</v>
      </c>
      <c r="B346" s="1" t="s">
        <v>280</v>
      </c>
      <c r="C346" s="1" t="s">
        <v>713</v>
      </c>
      <c r="D346" s="1" t="s">
        <v>714</v>
      </c>
      <c r="E346" s="1" t="s">
        <v>715</v>
      </c>
      <c r="F346" s="47"/>
      <c r="G346" s="48"/>
      <c r="H346" s="48"/>
      <c r="I346" s="48"/>
      <c r="J346" s="48"/>
      <c r="K346" s="83" t="s">
        <v>755</v>
      </c>
      <c r="L346" s="84" t="s">
        <v>756</v>
      </c>
      <c r="M346" s="51" t="s">
        <v>127</v>
      </c>
      <c r="N346" s="51">
        <v>2</v>
      </c>
      <c r="O346" s="56" t="e">
        <f t="shared" si="59"/>
        <v>#VALUE!</v>
      </c>
      <c r="P346" s="53">
        <v>114</v>
      </c>
      <c r="Q346" s="54" t="s">
        <v>718</v>
      </c>
      <c r="R346" s="53">
        <v>750000</v>
      </c>
      <c r="S346" s="53">
        <f t="shared" si="60"/>
        <v>0</v>
      </c>
      <c r="T346" s="53"/>
      <c r="U346" s="100"/>
      <c r="V346" s="100"/>
      <c r="W346" s="100"/>
      <c r="X346" s="100"/>
      <c r="Y346" s="100"/>
      <c r="Z346" s="100"/>
      <c r="AA346" s="100"/>
      <c r="AB346" s="100"/>
      <c r="AC346" s="101"/>
      <c r="AD346" s="100"/>
      <c r="AE346" s="100"/>
      <c r="AF346" s="100"/>
      <c r="AG346" s="102"/>
      <c r="AH346" s="100"/>
      <c r="AI346" s="100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ht="15.75" customHeight="1">
      <c r="A347" s="1" t="s">
        <v>712</v>
      </c>
      <c r="B347" s="1" t="s">
        <v>280</v>
      </c>
      <c r="C347" s="1" t="s">
        <v>713</v>
      </c>
      <c r="D347" s="1" t="s">
        <v>714</v>
      </c>
      <c r="E347" s="1" t="s">
        <v>715</v>
      </c>
      <c r="F347" s="47"/>
      <c r="G347" s="48"/>
      <c r="H347" s="48"/>
      <c r="I347" s="48"/>
      <c r="J347" s="48"/>
      <c r="K347" s="83" t="s">
        <v>757</v>
      </c>
      <c r="L347" s="84" t="s">
        <v>758</v>
      </c>
      <c r="M347" s="51" t="s">
        <v>127</v>
      </c>
      <c r="N347" s="51">
        <v>2</v>
      </c>
      <c r="O347" s="56" t="e">
        <f t="shared" si="59"/>
        <v>#VALUE!</v>
      </c>
      <c r="P347" s="53">
        <v>189</v>
      </c>
      <c r="Q347" s="54" t="s">
        <v>718</v>
      </c>
      <c r="R347" s="53">
        <v>1118900</v>
      </c>
      <c r="S347" s="53">
        <f t="shared" si="60"/>
        <v>0</v>
      </c>
      <c r="T347" s="53"/>
      <c r="U347" s="100"/>
      <c r="V347" s="100"/>
      <c r="W347" s="100"/>
      <c r="X347" s="100"/>
      <c r="Y347" s="100"/>
      <c r="Z347" s="100"/>
      <c r="AA347" s="100"/>
      <c r="AB347" s="100"/>
      <c r="AC347" s="101"/>
      <c r="AD347" s="100"/>
      <c r="AE347" s="100"/>
      <c r="AF347" s="100"/>
      <c r="AG347" s="102"/>
      <c r="AH347" s="100"/>
      <c r="AI347" s="100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ht="15.75" customHeight="1">
      <c r="A348" s="1" t="s">
        <v>712</v>
      </c>
      <c r="B348" s="1" t="s">
        <v>280</v>
      </c>
      <c r="C348" s="1" t="s">
        <v>713</v>
      </c>
      <c r="D348" s="1" t="s">
        <v>714</v>
      </c>
      <c r="E348" s="1" t="s">
        <v>715</v>
      </c>
      <c r="F348" s="47"/>
      <c r="G348" s="48"/>
      <c r="H348" s="48"/>
      <c r="I348" s="48"/>
      <c r="J348" s="48"/>
      <c r="K348" s="83" t="s">
        <v>759</v>
      </c>
      <c r="L348" s="84" t="s">
        <v>760</v>
      </c>
      <c r="M348" s="51" t="s">
        <v>127</v>
      </c>
      <c r="N348" s="51">
        <v>2</v>
      </c>
      <c r="O348" s="56" t="e">
        <f t="shared" si="59"/>
        <v>#VALUE!</v>
      </c>
      <c r="P348" s="53">
        <v>164</v>
      </c>
      <c r="Q348" s="54" t="s">
        <v>718</v>
      </c>
      <c r="R348" s="53">
        <v>1722500</v>
      </c>
      <c r="S348" s="53">
        <f t="shared" si="60"/>
        <v>0</v>
      </c>
      <c r="T348" s="53"/>
      <c r="U348" s="100"/>
      <c r="V348" s="100"/>
      <c r="W348" s="100"/>
      <c r="X348" s="100"/>
      <c r="Y348" s="100"/>
      <c r="Z348" s="100"/>
      <c r="AA348" s="100"/>
      <c r="AB348" s="100"/>
      <c r="AC348" s="101"/>
      <c r="AD348" s="100"/>
      <c r="AE348" s="100"/>
      <c r="AF348" s="100"/>
      <c r="AG348" s="102"/>
      <c r="AH348" s="100"/>
      <c r="AI348" s="100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ht="15.75" customHeight="1">
      <c r="A349" s="1" t="s">
        <v>712</v>
      </c>
      <c r="B349" s="1" t="s">
        <v>280</v>
      </c>
      <c r="C349" s="1" t="s">
        <v>713</v>
      </c>
      <c r="D349" s="1"/>
      <c r="E349" s="1" t="s">
        <v>761</v>
      </c>
      <c r="F349" s="41"/>
      <c r="G349" s="42"/>
      <c r="H349" s="42"/>
      <c r="I349" s="42"/>
      <c r="J349" s="42" t="s">
        <v>761</v>
      </c>
      <c r="K349" s="80"/>
      <c r="L349" s="81"/>
      <c r="M349" s="60"/>
      <c r="N349" s="60"/>
      <c r="O349" s="60"/>
      <c r="P349" s="45"/>
      <c r="Q349" s="46"/>
      <c r="R349" s="45">
        <f t="shared" ref="R349:S349" si="61">SUM(R350:R357)</f>
        <v>50382200</v>
      </c>
      <c r="S349" s="45">
        <f t="shared" si="61"/>
        <v>0</v>
      </c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91"/>
      <c r="AF349" s="91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</row>
    <row r="350" spans="1:57" ht="15.75" customHeight="1">
      <c r="A350" s="1" t="s">
        <v>712</v>
      </c>
      <c r="B350" s="1" t="s">
        <v>280</v>
      </c>
      <c r="C350" s="1" t="s">
        <v>713</v>
      </c>
      <c r="D350" s="1" t="s">
        <v>714</v>
      </c>
      <c r="E350" s="1" t="s">
        <v>761</v>
      </c>
      <c r="F350" s="47"/>
      <c r="G350" s="48"/>
      <c r="H350" s="48"/>
      <c r="I350" s="48"/>
      <c r="J350" s="48"/>
      <c r="K350" s="83" t="s">
        <v>762</v>
      </c>
      <c r="L350" s="84" t="s">
        <v>763</v>
      </c>
      <c r="M350" s="51" t="s">
        <v>127</v>
      </c>
      <c r="N350" s="51">
        <v>2</v>
      </c>
      <c r="O350" s="56" t="e">
        <f t="shared" ref="O350:O357" si="62">M350-R350</f>
        <v>#VALUE!</v>
      </c>
      <c r="P350" s="53">
        <v>257</v>
      </c>
      <c r="Q350" s="54" t="s">
        <v>718</v>
      </c>
      <c r="R350" s="53">
        <v>509000</v>
      </c>
      <c r="S350" s="53">
        <f t="shared" ref="S350:S357" si="63">U350+X350+AA350+AD350+AG350+AJ350+AM350+AP350+AS350+AV350+AY350+BB350</f>
        <v>0</v>
      </c>
      <c r="T350" s="53"/>
      <c r="U350" s="100"/>
      <c r="V350" s="100"/>
      <c r="W350" s="100"/>
      <c r="X350" s="100"/>
      <c r="Y350" s="100"/>
      <c r="Z350" s="100"/>
      <c r="AA350" s="100"/>
      <c r="AB350" s="100"/>
      <c r="AC350" s="101"/>
      <c r="AD350" s="100"/>
      <c r="AE350" s="100"/>
      <c r="AF350" s="100"/>
      <c r="AG350" s="102"/>
      <c r="AH350" s="100"/>
      <c r="AI350" s="100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ht="15.75" customHeight="1">
      <c r="A351" s="1" t="s">
        <v>712</v>
      </c>
      <c r="B351" s="1" t="s">
        <v>280</v>
      </c>
      <c r="C351" s="1" t="s">
        <v>713</v>
      </c>
      <c r="D351" s="1" t="s">
        <v>714</v>
      </c>
      <c r="E351" s="1" t="s">
        <v>761</v>
      </c>
      <c r="F351" s="47"/>
      <c r="G351" s="48"/>
      <c r="H351" s="48"/>
      <c r="I351" s="48"/>
      <c r="J351" s="48"/>
      <c r="K351" s="83" t="s">
        <v>764</v>
      </c>
      <c r="L351" s="84" t="s">
        <v>765</v>
      </c>
      <c r="M351" s="51" t="s">
        <v>127</v>
      </c>
      <c r="N351" s="51"/>
      <c r="O351" s="62" t="e">
        <f t="shared" si="62"/>
        <v>#VALUE!</v>
      </c>
      <c r="P351" s="53">
        <v>8</v>
      </c>
      <c r="Q351" s="54" t="s">
        <v>718</v>
      </c>
      <c r="R351" s="53">
        <v>295200</v>
      </c>
      <c r="S351" s="53">
        <f t="shared" si="63"/>
        <v>0</v>
      </c>
      <c r="T351" s="53"/>
      <c r="U351" s="100"/>
      <c r="V351" s="100"/>
      <c r="W351" s="100"/>
      <c r="X351" s="100"/>
      <c r="Y351" s="100"/>
      <c r="Z351" s="100"/>
      <c r="AA351" s="100"/>
      <c r="AB351" s="100"/>
      <c r="AC351" s="101"/>
      <c r="AD351" s="100"/>
      <c r="AE351" s="100"/>
      <c r="AF351" s="100"/>
      <c r="AG351" s="102"/>
      <c r="AH351" s="100"/>
      <c r="AI351" s="100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ht="15.75" customHeight="1">
      <c r="A352" s="1" t="s">
        <v>712</v>
      </c>
      <c r="B352" s="1" t="s">
        <v>280</v>
      </c>
      <c r="C352" s="1" t="s">
        <v>713</v>
      </c>
      <c r="D352" s="1" t="s">
        <v>714</v>
      </c>
      <c r="E352" s="1" t="s">
        <v>761</v>
      </c>
      <c r="F352" s="47"/>
      <c r="G352" s="48"/>
      <c r="H352" s="48"/>
      <c r="I352" s="48"/>
      <c r="J352" s="48"/>
      <c r="K352" s="83" t="s">
        <v>766</v>
      </c>
      <c r="L352" s="84" t="s">
        <v>767</v>
      </c>
      <c r="M352" s="51" t="s">
        <v>127</v>
      </c>
      <c r="N352" s="51">
        <v>2</v>
      </c>
      <c r="O352" s="56" t="e">
        <f t="shared" si="62"/>
        <v>#VALUE!</v>
      </c>
      <c r="P352" s="53">
        <v>189</v>
      </c>
      <c r="Q352" s="54" t="s">
        <v>718</v>
      </c>
      <c r="R352" s="53">
        <v>1212400</v>
      </c>
      <c r="S352" s="53">
        <f t="shared" si="63"/>
        <v>0</v>
      </c>
      <c r="T352" s="53"/>
      <c r="U352" s="100"/>
      <c r="V352" s="100"/>
      <c r="W352" s="100"/>
      <c r="X352" s="100"/>
      <c r="Y352" s="100"/>
      <c r="Z352" s="100"/>
      <c r="AA352" s="100"/>
      <c r="AB352" s="100"/>
      <c r="AC352" s="101"/>
      <c r="AD352" s="100"/>
      <c r="AE352" s="100"/>
      <c r="AF352" s="100"/>
      <c r="AG352" s="102"/>
      <c r="AH352" s="100"/>
      <c r="AI352" s="100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ht="15.75" customHeight="1">
      <c r="A353" s="1" t="s">
        <v>712</v>
      </c>
      <c r="B353" s="1" t="s">
        <v>280</v>
      </c>
      <c r="C353" s="1" t="s">
        <v>713</v>
      </c>
      <c r="D353" s="1" t="s">
        <v>714</v>
      </c>
      <c r="E353" s="1" t="s">
        <v>761</v>
      </c>
      <c r="F353" s="47"/>
      <c r="G353" s="48"/>
      <c r="H353" s="48"/>
      <c r="I353" s="48"/>
      <c r="J353" s="48"/>
      <c r="K353" s="83" t="s">
        <v>768</v>
      </c>
      <c r="L353" s="84" t="s">
        <v>769</v>
      </c>
      <c r="M353" s="51" t="s">
        <v>127</v>
      </c>
      <c r="N353" s="51">
        <v>2</v>
      </c>
      <c r="O353" s="56" t="e">
        <f t="shared" si="62"/>
        <v>#VALUE!</v>
      </c>
      <c r="P353" s="53">
        <v>318</v>
      </c>
      <c r="Q353" s="54" t="s">
        <v>718</v>
      </c>
      <c r="R353" s="53">
        <v>4715300</v>
      </c>
      <c r="S353" s="53">
        <f t="shared" si="63"/>
        <v>0</v>
      </c>
      <c r="T353" s="53"/>
      <c r="U353" s="100"/>
      <c r="V353" s="100"/>
      <c r="W353" s="100"/>
      <c r="X353" s="100"/>
      <c r="Y353" s="100"/>
      <c r="Z353" s="100"/>
      <c r="AA353" s="100"/>
      <c r="AB353" s="100"/>
      <c r="AC353" s="101"/>
      <c r="AD353" s="100"/>
      <c r="AE353" s="100"/>
      <c r="AF353" s="100"/>
      <c r="AG353" s="102"/>
      <c r="AH353" s="100"/>
      <c r="AI353" s="100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ht="15.75" customHeight="1">
      <c r="A354" s="1" t="s">
        <v>712</v>
      </c>
      <c r="B354" s="1" t="s">
        <v>280</v>
      </c>
      <c r="C354" s="1" t="s">
        <v>713</v>
      </c>
      <c r="D354" s="1" t="s">
        <v>714</v>
      </c>
      <c r="E354" s="1" t="s">
        <v>761</v>
      </c>
      <c r="F354" s="47"/>
      <c r="G354" s="48"/>
      <c r="H354" s="48"/>
      <c r="I354" s="48"/>
      <c r="J354" s="48"/>
      <c r="K354" s="83" t="s">
        <v>770</v>
      </c>
      <c r="L354" s="84" t="s">
        <v>771</v>
      </c>
      <c r="M354" s="51" t="s">
        <v>127</v>
      </c>
      <c r="N354" s="51"/>
      <c r="O354" s="62" t="e">
        <f t="shared" si="62"/>
        <v>#VALUE!</v>
      </c>
      <c r="P354" s="53">
        <v>13</v>
      </c>
      <c r="Q354" s="54" t="s">
        <v>718</v>
      </c>
      <c r="R354" s="53">
        <v>479700</v>
      </c>
      <c r="S354" s="53">
        <f t="shared" si="63"/>
        <v>0</v>
      </c>
      <c r="T354" s="53"/>
      <c r="U354" s="100"/>
      <c r="V354" s="100"/>
      <c r="W354" s="100"/>
      <c r="X354" s="100"/>
      <c r="Y354" s="100"/>
      <c r="Z354" s="100"/>
      <c r="AA354" s="100"/>
      <c r="AB354" s="100"/>
      <c r="AC354" s="101"/>
      <c r="AD354" s="100"/>
      <c r="AE354" s="100"/>
      <c r="AF354" s="100"/>
      <c r="AG354" s="102"/>
      <c r="AH354" s="100"/>
      <c r="AI354" s="100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ht="15.75" customHeight="1">
      <c r="A355" s="1" t="s">
        <v>712</v>
      </c>
      <c r="B355" s="1" t="s">
        <v>280</v>
      </c>
      <c r="C355" s="1" t="s">
        <v>713</v>
      </c>
      <c r="D355" s="1" t="s">
        <v>714</v>
      </c>
      <c r="E355" s="1" t="s">
        <v>761</v>
      </c>
      <c r="F355" s="47"/>
      <c r="G355" s="48"/>
      <c r="H355" s="48"/>
      <c r="I355" s="48"/>
      <c r="J355" s="48"/>
      <c r="K355" s="83" t="s">
        <v>772</v>
      </c>
      <c r="L355" s="84" t="s">
        <v>773</v>
      </c>
      <c r="M355" s="51" t="s">
        <v>127</v>
      </c>
      <c r="N355" s="51">
        <v>2</v>
      </c>
      <c r="O355" s="56" t="e">
        <f t="shared" si="62"/>
        <v>#VALUE!</v>
      </c>
      <c r="P355" s="53">
        <v>83</v>
      </c>
      <c r="Q355" s="54" t="s">
        <v>718</v>
      </c>
      <c r="R355" s="53">
        <v>164300</v>
      </c>
      <c r="S355" s="53">
        <f t="shared" si="63"/>
        <v>0</v>
      </c>
      <c r="T355" s="53"/>
      <c r="U355" s="100"/>
      <c r="V355" s="100"/>
      <c r="W355" s="100"/>
      <c r="X355" s="100"/>
      <c r="Y355" s="100"/>
      <c r="Z355" s="100"/>
      <c r="AA355" s="100"/>
      <c r="AB355" s="100"/>
      <c r="AC355" s="101"/>
      <c r="AD355" s="100"/>
      <c r="AE355" s="100"/>
      <c r="AF355" s="100"/>
      <c r="AG355" s="102"/>
      <c r="AH355" s="100"/>
      <c r="AI355" s="100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ht="15.75" customHeight="1">
      <c r="A356" s="1" t="s">
        <v>712</v>
      </c>
      <c r="B356" s="1" t="s">
        <v>280</v>
      </c>
      <c r="C356" s="1" t="s">
        <v>713</v>
      </c>
      <c r="D356" s="1" t="s">
        <v>714</v>
      </c>
      <c r="E356" s="1" t="s">
        <v>761</v>
      </c>
      <c r="F356" s="47"/>
      <c r="G356" s="48"/>
      <c r="H356" s="48"/>
      <c r="I356" s="48"/>
      <c r="J356" s="48"/>
      <c r="K356" s="83" t="s">
        <v>774</v>
      </c>
      <c r="L356" s="84" t="s">
        <v>775</v>
      </c>
      <c r="M356" s="51" t="s">
        <v>127</v>
      </c>
      <c r="N356" s="51">
        <v>2</v>
      </c>
      <c r="O356" s="56" t="e">
        <f t="shared" si="62"/>
        <v>#VALUE!</v>
      </c>
      <c r="P356" s="53">
        <v>1326</v>
      </c>
      <c r="Q356" s="54" t="s">
        <v>718</v>
      </c>
      <c r="R356" s="53">
        <v>29199900</v>
      </c>
      <c r="S356" s="53">
        <f t="shared" si="63"/>
        <v>0</v>
      </c>
      <c r="T356" s="53"/>
      <c r="U356" s="100"/>
      <c r="V356" s="100"/>
      <c r="W356" s="100"/>
      <c r="X356" s="100"/>
      <c r="Y356" s="100"/>
      <c r="Z356" s="100"/>
      <c r="AA356" s="100"/>
      <c r="AB356" s="100"/>
      <c r="AC356" s="101"/>
      <c r="AD356" s="100"/>
      <c r="AE356" s="100"/>
      <c r="AF356" s="100"/>
      <c r="AG356" s="102"/>
      <c r="AH356" s="100"/>
      <c r="AI356" s="100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ht="15.75" customHeight="1">
      <c r="A357" s="1" t="s">
        <v>712</v>
      </c>
      <c r="B357" s="1" t="s">
        <v>280</v>
      </c>
      <c r="C357" s="1" t="s">
        <v>713</v>
      </c>
      <c r="D357" s="1" t="s">
        <v>714</v>
      </c>
      <c r="E357" s="1" t="s">
        <v>761</v>
      </c>
      <c r="F357" s="47"/>
      <c r="G357" s="48"/>
      <c r="H357" s="48"/>
      <c r="I357" s="48"/>
      <c r="J357" s="48"/>
      <c r="K357" s="83" t="s">
        <v>776</v>
      </c>
      <c r="L357" s="84" t="s">
        <v>777</v>
      </c>
      <c r="M357" s="51" t="s">
        <v>127</v>
      </c>
      <c r="N357" s="51">
        <v>2</v>
      </c>
      <c r="O357" s="56" t="e">
        <f t="shared" si="62"/>
        <v>#VALUE!</v>
      </c>
      <c r="P357" s="53">
        <v>659</v>
      </c>
      <c r="Q357" s="54" t="s">
        <v>718</v>
      </c>
      <c r="R357" s="53">
        <v>13806400</v>
      </c>
      <c r="S357" s="53">
        <f t="shared" si="63"/>
        <v>0</v>
      </c>
      <c r="T357" s="53"/>
      <c r="U357" s="100"/>
      <c r="V357" s="100"/>
      <c r="W357" s="100"/>
      <c r="X357" s="100"/>
      <c r="Y357" s="100"/>
      <c r="Z357" s="100"/>
      <c r="AA357" s="100"/>
      <c r="AB357" s="100"/>
      <c r="AC357" s="101"/>
      <c r="AD357" s="100"/>
      <c r="AE357" s="100"/>
      <c r="AF357" s="100"/>
      <c r="AG357" s="102"/>
      <c r="AH357" s="100"/>
      <c r="AI357" s="100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ht="15.75" customHeight="1">
      <c r="A358" s="1" t="s">
        <v>712</v>
      </c>
      <c r="B358" s="1" t="s">
        <v>280</v>
      </c>
      <c r="C358" s="1" t="s">
        <v>713</v>
      </c>
      <c r="D358" s="1"/>
      <c r="E358" s="1" t="s">
        <v>778</v>
      </c>
      <c r="F358" s="41"/>
      <c r="G358" s="42"/>
      <c r="H358" s="42"/>
      <c r="I358" s="42"/>
      <c r="J358" s="42" t="s">
        <v>778</v>
      </c>
      <c r="K358" s="80"/>
      <c r="L358" s="81"/>
      <c r="M358" s="60"/>
      <c r="N358" s="60"/>
      <c r="O358" s="60"/>
      <c r="P358" s="45"/>
      <c r="Q358" s="46"/>
      <c r="R358" s="45">
        <f t="shared" ref="R358:S358" si="64">SUM(R359:R372)</f>
        <v>2731700</v>
      </c>
      <c r="S358" s="45">
        <f t="shared" si="64"/>
        <v>12375</v>
      </c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91"/>
      <c r="AF358" s="91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</row>
    <row r="359" spans="1:57" ht="15.75" customHeight="1">
      <c r="A359" s="1" t="s">
        <v>712</v>
      </c>
      <c r="B359" s="1" t="s">
        <v>280</v>
      </c>
      <c r="C359" s="1" t="s">
        <v>713</v>
      </c>
      <c r="D359" s="1" t="s">
        <v>714</v>
      </c>
      <c r="E359" s="1" t="s">
        <v>778</v>
      </c>
      <c r="F359" s="47"/>
      <c r="G359" s="48"/>
      <c r="H359" s="48"/>
      <c r="I359" s="48"/>
      <c r="J359" s="48"/>
      <c r="K359" s="83" t="s">
        <v>779</v>
      </c>
      <c r="L359" s="84" t="s">
        <v>780</v>
      </c>
      <c r="M359" s="51" t="s">
        <v>127</v>
      </c>
      <c r="N359" s="51">
        <v>2</v>
      </c>
      <c r="O359" s="56" t="e">
        <f t="shared" ref="O359:O372" si="65">M359-R359</f>
        <v>#VALUE!</v>
      </c>
      <c r="P359" s="53">
        <v>3200</v>
      </c>
      <c r="Q359" s="54" t="s">
        <v>159</v>
      </c>
      <c r="R359" s="53">
        <v>163200</v>
      </c>
      <c r="S359" s="53">
        <f t="shared" ref="S359:S372" si="66">U359+X359+AA359+AD359+AG359+AJ359+AM359+AP359+AS359+AV359+AY359+BB359</f>
        <v>0</v>
      </c>
      <c r="T359" s="53"/>
      <c r="U359" s="100"/>
      <c r="V359" s="100"/>
      <c r="W359" s="100"/>
      <c r="X359" s="100"/>
      <c r="Y359" s="100"/>
      <c r="Z359" s="100"/>
      <c r="AA359" s="100"/>
      <c r="AB359" s="100"/>
      <c r="AC359" s="101"/>
      <c r="AD359" s="100"/>
      <c r="AE359" s="100"/>
      <c r="AF359" s="100"/>
      <c r="AG359" s="102"/>
      <c r="AH359" s="100"/>
      <c r="AI359" s="100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ht="15.75" customHeight="1">
      <c r="A360" s="1" t="s">
        <v>712</v>
      </c>
      <c r="B360" s="1" t="s">
        <v>280</v>
      </c>
      <c r="C360" s="1" t="s">
        <v>713</v>
      </c>
      <c r="D360" s="1" t="s">
        <v>714</v>
      </c>
      <c r="E360" s="1" t="s">
        <v>778</v>
      </c>
      <c r="F360" s="47"/>
      <c r="G360" s="48"/>
      <c r="H360" s="48"/>
      <c r="I360" s="48"/>
      <c r="J360" s="48"/>
      <c r="K360" s="83" t="s">
        <v>781</v>
      </c>
      <c r="L360" s="84" t="s">
        <v>782</v>
      </c>
      <c r="M360" s="51" t="s">
        <v>127</v>
      </c>
      <c r="N360" s="51">
        <v>2</v>
      </c>
      <c r="O360" s="56" t="e">
        <f t="shared" si="65"/>
        <v>#VALUE!</v>
      </c>
      <c r="P360" s="53">
        <v>3350</v>
      </c>
      <c r="Q360" s="54" t="s">
        <v>159</v>
      </c>
      <c r="R360" s="53">
        <v>168800</v>
      </c>
      <c r="S360" s="53">
        <f t="shared" si="66"/>
        <v>0</v>
      </c>
      <c r="T360" s="53"/>
      <c r="U360" s="100"/>
      <c r="V360" s="100"/>
      <c r="W360" s="100"/>
      <c r="X360" s="100"/>
      <c r="Y360" s="100"/>
      <c r="Z360" s="100"/>
      <c r="AA360" s="100"/>
      <c r="AB360" s="100"/>
      <c r="AC360" s="101"/>
      <c r="AD360" s="100"/>
      <c r="AE360" s="100"/>
      <c r="AF360" s="100"/>
      <c r="AG360" s="102"/>
      <c r="AH360" s="100"/>
      <c r="AI360" s="100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ht="15.75" customHeight="1">
      <c r="A361" s="1" t="s">
        <v>712</v>
      </c>
      <c r="B361" s="1" t="s">
        <v>280</v>
      </c>
      <c r="C361" s="1" t="s">
        <v>713</v>
      </c>
      <c r="D361" s="1" t="s">
        <v>714</v>
      </c>
      <c r="E361" s="1" t="s">
        <v>778</v>
      </c>
      <c r="F361" s="47"/>
      <c r="G361" s="48"/>
      <c r="H361" s="48"/>
      <c r="I361" s="48"/>
      <c r="J361" s="48"/>
      <c r="K361" s="83" t="s">
        <v>783</v>
      </c>
      <c r="L361" s="84" t="s">
        <v>784</v>
      </c>
      <c r="M361" s="51" t="s">
        <v>127</v>
      </c>
      <c r="N361" s="51">
        <v>2</v>
      </c>
      <c r="O361" s="56" t="e">
        <f t="shared" si="65"/>
        <v>#VALUE!</v>
      </c>
      <c r="P361" s="53">
        <v>3200</v>
      </c>
      <c r="Q361" s="54" t="s">
        <v>159</v>
      </c>
      <c r="R361" s="53">
        <v>163200</v>
      </c>
      <c r="S361" s="53">
        <f t="shared" si="66"/>
        <v>0</v>
      </c>
      <c r="T361" s="53"/>
      <c r="U361" s="100"/>
      <c r="V361" s="100"/>
      <c r="W361" s="100"/>
      <c r="X361" s="100"/>
      <c r="Y361" s="100"/>
      <c r="Z361" s="100"/>
      <c r="AA361" s="100"/>
      <c r="AB361" s="100"/>
      <c r="AC361" s="101"/>
      <c r="AD361" s="100"/>
      <c r="AE361" s="100"/>
      <c r="AF361" s="100"/>
      <c r="AG361" s="102"/>
      <c r="AH361" s="100"/>
      <c r="AI361" s="100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ht="15.75" customHeight="1">
      <c r="A362" s="1" t="s">
        <v>712</v>
      </c>
      <c r="B362" s="1" t="s">
        <v>280</v>
      </c>
      <c r="C362" s="1" t="s">
        <v>713</v>
      </c>
      <c r="D362" s="1" t="s">
        <v>714</v>
      </c>
      <c r="E362" s="1" t="s">
        <v>778</v>
      </c>
      <c r="F362" s="47"/>
      <c r="G362" s="48"/>
      <c r="H362" s="48"/>
      <c r="I362" s="48"/>
      <c r="J362" s="48"/>
      <c r="K362" s="83" t="s">
        <v>785</v>
      </c>
      <c r="L362" s="84" t="s">
        <v>786</v>
      </c>
      <c r="M362" s="51" t="s">
        <v>127</v>
      </c>
      <c r="N362" s="51">
        <v>2</v>
      </c>
      <c r="O362" s="56" t="e">
        <f t="shared" si="65"/>
        <v>#VALUE!</v>
      </c>
      <c r="P362" s="53">
        <v>3200</v>
      </c>
      <c r="Q362" s="54" t="s">
        <v>159</v>
      </c>
      <c r="R362" s="53">
        <v>163200</v>
      </c>
      <c r="S362" s="53">
        <f t="shared" si="66"/>
        <v>0</v>
      </c>
      <c r="T362" s="53"/>
      <c r="U362" s="100"/>
      <c r="V362" s="100"/>
      <c r="W362" s="100"/>
      <c r="X362" s="100"/>
      <c r="Y362" s="100"/>
      <c r="Z362" s="100"/>
      <c r="AA362" s="100"/>
      <c r="AB362" s="100"/>
      <c r="AC362" s="101"/>
      <c r="AD362" s="100"/>
      <c r="AE362" s="100"/>
      <c r="AF362" s="100"/>
      <c r="AG362" s="102"/>
      <c r="AH362" s="100"/>
      <c r="AI362" s="100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ht="15.75" customHeight="1">
      <c r="A363" s="1" t="s">
        <v>712</v>
      </c>
      <c r="B363" s="1" t="s">
        <v>280</v>
      </c>
      <c r="C363" s="1" t="s">
        <v>713</v>
      </c>
      <c r="D363" s="1" t="s">
        <v>714</v>
      </c>
      <c r="E363" s="1" t="s">
        <v>778</v>
      </c>
      <c r="F363" s="47"/>
      <c r="G363" s="48"/>
      <c r="H363" s="48"/>
      <c r="I363" s="48"/>
      <c r="J363" s="48"/>
      <c r="K363" s="83" t="s">
        <v>787</v>
      </c>
      <c r="L363" s="84" t="s">
        <v>788</v>
      </c>
      <c r="M363" s="51" t="s">
        <v>127</v>
      </c>
      <c r="N363" s="51">
        <v>2</v>
      </c>
      <c r="O363" s="56" t="e">
        <f t="shared" si="65"/>
        <v>#VALUE!</v>
      </c>
      <c r="P363" s="53">
        <v>4100</v>
      </c>
      <c r="Q363" s="54" t="s">
        <v>159</v>
      </c>
      <c r="R363" s="53">
        <v>382500</v>
      </c>
      <c r="S363" s="53">
        <f t="shared" si="66"/>
        <v>0</v>
      </c>
      <c r="T363" s="53"/>
      <c r="U363" s="100"/>
      <c r="V363" s="100"/>
      <c r="W363" s="100"/>
      <c r="X363" s="100"/>
      <c r="Y363" s="100"/>
      <c r="Z363" s="100"/>
      <c r="AA363" s="100"/>
      <c r="AB363" s="100"/>
      <c r="AC363" s="101"/>
      <c r="AD363" s="100"/>
      <c r="AE363" s="100"/>
      <c r="AF363" s="100"/>
      <c r="AG363" s="102"/>
      <c r="AH363" s="100"/>
      <c r="AI363" s="100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ht="15.75" customHeight="1">
      <c r="A364" s="1" t="s">
        <v>712</v>
      </c>
      <c r="B364" s="1" t="s">
        <v>280</v>
      </c>
      <c r="C364" s="1" t="s">
        <v>713</v>
      </c>
      <c r="D364" s="1" t="s">
        <v>714</v>
      </c>
      <c r="E364" s="1" t="s">
        <v>778</v>
      </c>
      <c r="F364" s="47"/>
      <c r="G364" s="48"/>
      <c r="H364" s="48"/>
      <c r="I364" s="48"/>
      <c r="J364" s="48"/>
      <c r="K364" s="83" t="s">
        <v>789</v>
      </c>
      <c r="L364" s="84" t="s">
        <v>790</v>
      </c>
      <c r="M364" s="51" t="s">
        <v>127</v>
      </c>
      <c r="N364" s="51">
        <v>2</v>
      </c>
      <c r="O364" s="56" t="e">
        <f t="shared" si="65"/>
        <v>#VALUE!</v>
      </c>
      <c r="P364" s="53">
        <v>3200</v>
      </c>
      <c r="Q364" s="54" t="s">
        <v>159</v>
      </c>
      <c r="R364" s="53">
        <v>163200</v>
      </c>
      <c r="S364" s="53">
        <f t="shared" si="66"/>
        <v>0</v>
      </c>
      <c r="T364" s="53"/>
      <c r="U364" s="100"/>
      <c r="V364" s="100"/>
      <c r="W364" s="100"/>
      <c r="X364" s="100"/>
      <c r="Y364" s="100"/>
      <c r="Z364" s="100"/>
      <c r="AA364" s="100"/>
      <c r="AB364" s="100"/>
      <c r="AC364" s="101"/>
      <c r="AD364" s="100"/>
      <c r="AE364" s="100"/>
      <c r="AF364" s="100"/>
      <c r="AG364" s="102"/>
      <c r="AH364" s="100"/>
      <c r="AI364" s="100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ht="15.75" customHeight="1">
      <c r="A365" s="1" t="s">
        <v>712</v>
      </c>
      <c r="B365" s="1" t="s">
        <v>280</v>
      </c>
      <c r="C365" s="1" t="s">
        <v>713</v>
      </c>
      <c r="D365" s="1" t="s">
        <v>714</v>
      </c>
      <c r="E365" s="1" t="s">
        <v>778</v>
      </c>
      <c r="F365" s="47"/>
      <c r="G365" s="48"/>
      <c r="H365" s="48"/>
      <c r="I365" s="48"/>
      <c r="J365" s="48"/>
      <c r="K365" s="83" t="s">
        <v>791</v>
      </c>
      <c r="L365" s="84" t="s">
        <v>792</v>
      </c>
      <c r="M365" s="51" t="s">
        <v>127</v>
      </c>
      <c r="N365" s="51">
        <v>2</v>
      </c>
      <c r="O365" s="56" t="e">
        <f t="shared" si="65"/>
        <v>#VALUE!</v>
      </c>
      <c r="P365" s="53">
        <v>3500</v>
      </c>
      <c r="Q365" s="54" t="s">
        <v>159</v>
      </c>
      <c r="R365" s="53">
        <v>178500</v>
      </c>
      <c r="S365" s="53">
        <f t="shared" si="66"/>
        <v>12375</v>
      </c>
      <c r="T365" s="53"/>
      <c r="U365" s="53">
        <v>0</v>
      </c>
      <c r="V365" s="53" t="s">
        <v>129</v>
      </c>
      <c r="W365" s="53">
        <v>1</v>
      </c>
      <c r="X365" s="53">
        <v>0</v>
      </c>
      <c r="Y365" s="53" t="s">
        <v>129</v>
      </c>
      <c r="Z365" s="53">
        <v>1</v>
      </c>
      <c r="AA365" s="53">
        <v>0</v>
      </c>
      <c r="AB365" s="53" t="s">
        <v>130</v>
      </c>
      <c r="AC365" s="104">
        <v>1</v>
      </c>
      <c r="AD365" s="53">
        <v>4375</v>
      </c>
      <c r="AE365" s="53" t="s">
        <v>131</v>
      </c>
      <c r="AF365" s="53">
        <v>1</v>
      </c>
      <c r="AG365" s="88">
        <f>12375-4375</f>
        <v>8000</v>
      </c>
      <c r="AH365" s="53" t="s">
        <v>131</v>
      </c>
      <c r="AI365" s="53">
        <v>1</v>
      </c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ht="15.75" customHeight="1">
      <c r="A366" s="1" t="s">
        <v>712</v>
      </c>
      <c r="B366" s="1" t="s">
        <v>280</v>
      </c>
      <c r="C366" s="1" t="s">
        <v>713</v>
      </c>
      <c r="D366" s="1" t="s">
        <v>714</v>
      </c>
      <c r="E366" s="1" t="s">
        <v>778</v>
      </c>
      <c r="F366" s="47"/>
      <c r="G366" s="48"/>
      <c r="H366" s="48"/>
      <c r="I366" s="48"/>
      <c r="J366" s="48"/>
      <c r="K366" s="83" t="s">
        <v>793</v>
      </c>
      <c r="L366" s="84" t="s">
        <v>794</v>
      </c>
      <c r="M366" s="51" t="s">
        <v>127</v>
      </c>
      <c r="N366" s="51">
        <v>2</v>
      </c>
      <c r="O366" s="56" t="e">
        <f t="shared" si="65"/>
        <v>#VALUE!</v>
      </c>
      <c r="P366" s="53">
        <v>3200</v>
      </c>
      <c r="Q366" s="54" t="s">
        <v>159</v>
      </c>
      <c r="R366" s="53">
        <v>163200</v>
      </c>
      <c r="S366" s="53">
        <f t="shared" si="66"/>
        <v>0</v>
      </c>
      <c r="T366" s="53"/>
      <c r="U366" s="100"/>
      <c r="V366" s="100"/>
      <c r="W366" s="100"/>
      <c r="X366" s="100"/>
      <c r="Y366" s="100"/>
      <c r="Z366" s="100"/>
      <c r="AA366" s="100"/>
      <c r="AB366" s="100"/>
      <c r="AC366" s="101"/>
      <c r="AD366" s="100"/>
      <c r="AE366" s="100"/>
      <c r="AF366" s="100"/>
      <c r="AG366" s="102"/>
      <c r="AH366" s="100"/>
      <c r="AI366" s="100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ht="15.75" customHeight="1">
      <c r="A367" s="1" t="s">
        <v>712</v>
      </c>
      <c r="B367" s="1" t="s">
        <v>280</v>
      </c>
      <c r="C367" s="1" t="s">
        <v>713</v>
      </c>
      <c r="D367" s="1" t="s">
        <v>714</v>
      </c>
      <c r="E367" s="1" t="s">
        <v>778</v>
      </c>
      <c r="F367" s="47"/>
      <c r="G367" s="48"/>
      <c r="H367" s="48"/>
      <c r="I367" s="48"/>
      <c r="J367" s="48"/>
      <c r="K367" s="83" t="s">
        <v>795</v>
      </c>
      <c r="L367" s="84" t="s">
        <v>796</v>
      </c>
      <c r="M367" s="51" t="s">
        <v>127</v>
      </c>
      <c r="N367" s="51">
        <v>2</v>
      </c>
      <c r="O367" s="56" t="e">
        <f t="shared" si="65"/>
        <v>#VALUE!</v>
      </c>
      <c r="P367" s="53">
        <v>3200</v>
      </c>
      <c r="Q367" s="54" t="s">
        <v>159</v>
      </c>
      <c r="R367" s="53">
        <v>163200</v>
      </c>
      <c r="S367" s="53">
        <f t="shared" si="66"/>
        <v>0</v>
      </c>
      <c r="T367" s="53"/>
      <c r="U367" s="100"/>
      <c r="V367" s="100"/>
      <c r="W367" s="100"/>
      <c r="X367" s="100"/>
      <c r="Y367" s="100"/>
      <c r="Z367" s="100"/>
      <c r="AA367" s="100"/>
      <c r="AB367" s="100"/>
      <c r="AC367" s="101"/>
      <c r="AD367" s="100"/>
      <c r="AE367" s="100"/>
      <c r="AF367" s="100"/>
      <c r="AG367" s="102"/>
      <c r="AH367" s="100"/>
      <c r="AI367" s="100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ht="15.75" customHeight="1">
      <c r="A368" s="1" t="s">
        <v>712</v>
      </c>
      <c r="B368" s="1" t="s">
        <v>280</v>
      </c>
      <c r="C368" s="1" t="s">
        <v>713</v>
      </c>
      <c r="D368" s="1" t="s">
        <v>714</v>
      </c>
      <c r="E368" s="1" t="s">
        <v>778</v>
      </c>
      <c r="F368" s="47"/>
      <c r="G368" s="48"/>
      <c r="H368" s="48"/>
      <c r="I368" s="48"/>
      <c r="J368" s="48"/>
      <c r="K368" s="83" t="s">
        <v>797</v>
      </c>
      <c r="L368" s="84" t="s">
        <v>798</v>
      </c>
      <c r="M368" s="51" t="s">
        <v>127</v>
      </c>
      <c r="N368" s="51">
        <v>2</v>
      </c>
      <c r="O368" s="56" t="e">
        <f t="shared" si="65"/>
        <v>#VALUE!</v>
      </c>
      <c r="P368" s="53">
        <v>3200</v>
      </c>
      <c r="Q368" s="54" t="s">
        <v>159</v>
      </c>
      <c r="R368" s="53">
        <v>163200</v>
      </c>
      <c r="S368" s="53">
        <f t="shared" si="66"/>
        <v>0</v>
      </c>
      <c r="T368" s="53"/>
      <c r="U368" s="100"/>
      <c r="V368" s="100"/>
      <c r="W368" s="100"/>
      <c r="X368" s="100"/>
      <c r="Y368" s="100"/>
      <c r="Z368" s="100"/>
      <c r="AA368" s="100"/>
      <c r="AB368" s="100"/>
      <c r="AC368" s="101"/>
      <c r="AD368" s="100"/>
      <c r="AE368" s="100"/>
      <c r="AF368" s="100"/>
      <c r="AG368" s="102"/>
      <c r="AH368" s="100"/>
      <c r="AI368" s="100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ht="15.75" customHeight="1">
      <c r="A369" s="1" t="s">
        <v>712</v>
      </c>
      <c r="B369" s="1" t="s">
        <v>280</v>
      </c>
      <c r="C369" s="1" t="s">
        <v>713</v>
      </c>
      <c r="D369" s="1" t="s">
        <v>714</v>
      </c>
      <c r="E369" s="1" t="s">
        <v>778</v>
      </c>
      <c r="F369" s="47"/>
      <c r="G369" s="48"/>
      <c r="H369" s="48"/>
      <c r="I369" s="48"/>
      <c r="J369" s="48"/>
      <c r="K369" s="83" t="s">
        <v>799</v>
      </c>
      <c r="L369" s="84" t="s">
        <v>800</v>
      </c>
      <c r="M369" s="51" t="s">
        <v>127</v>
      </c>
      <c r="N369" s="51">
        <v>2</v>
      </c>
      <c r="O369" s="56" t="e">
        <f t="shared" si="65"/>
        <v>#VALUE!</v>
      </c>
      <c r="P369" s="53">
        <v>3000</v>
      </c>
      <c r="Q369" s="54" t="s">
        <v>159</v>
      </c>
      <c r="R369" s="53">
        <v>153000</v>
      </c>
      <c r="S369" s="53">
        <f t="shared" si="66"/>
        <v>0</v>
      </c>
      <c r="T369" s="53"/>
      <c r="U369" s="100"/>
      <c r="V369" s="100"/>
      <c r="W369" s="100"/>
      <c r="X369" s="100"/>
      <c r="Y369" s="100"/>
      <c r="Z369" s="100"/>
      <c r="AA369" s="100"/>
      <c r="AB369" s="100"/>
      <c r="AC369" s="101"/>
      <c r="AD369" s="100"/>
      <c r="AE369" s="100"/>
      <c r="AF369" s="100"/>
      <c r="AG369" s="102"/>
      <c r="AH369" s="100"/>
      <c r="AI369" s="100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ht="15.75" customHeight="1">
      <c r="A370" s="1" t="s">
        <v>712</v>
      </c>
      <c r="B370" s="1" t="s">
        <v>280</v>
      </c>
      <c r="C370" s="1" t="s">
        <v>713</v>
      </c>
      <c r="D370" s="1" t="s">
        <v>714</v>
      </c>
      <c r="E370" s="1" t="s">
        <v>778</v>
      </c>
      <c r="F370" s="47"/>
      <c r="G370" s="48"/>
      <c r="H370" s="48"/>
      <c r="I370" s="48"/>
      <c r="J370" s="48"/>
      <c r="K370" s="83" t="s">
        <v>801</v>
      </c>
      <c r="L370" s="84" t="s">
        <v>802</v>
      </c>
      <c r="M370" s="51" t="s">
        <v>127</v>
      </c>
      <c r="N370" s="51">
        <v>2</v>
      </c>
      <c r="O370" s="56" t="e">
        <f t="shared" si="65"/>
        <v>#VALUE!</v>
      </c>
      <c r="P370" s="53">
        <v>6700</v>
      </c>
      <c r="Q370" s="54" t="s">
        <v>159</v>
      </c>
      <c r="R370" s="53">
        <v>341700</v>
      </c>
      <c r="S370" s="53">
        <f t="shared" si="66"/>
        <v>0</v>
      </c>
      <c r="T370" s="53"/>
      <c r="U370" s="100"/>
      <c r="V370" s="100"/>
      <c r="W370" s="100"/>
      <c r="X370" s="100"/>
      <c r="Y370" s="100"/>
      <c r="Z370" s="100"/>
      <c r="AA370" s="100"/>
      <c r="AB370" s="100"/>
      <c r="AC370" s="101"/>
      <c r="AD370" s="100"/>
      <c r="AE370" s="100"/>
      <c r="AF370" s="100"/>
      <c r="AG370" s="102"/>
      <c r="AH370" s="100"/>
      <c r="AI370" s="100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ht="15.75" customHeight="1">
      <c r="A371" s="1" t="s">
        <v>712</v>
      </c>
      <c r="B371" s="1" t="s">
        <v>280</v>
      </c>
      <c r="C371" s="1" t="s">
        <v>713</v>
      </c>
      <c r="D371" s="1" t="s">
        <v>714</v>
      </c>
      <c r="E371" s="1" t="s">
        <v>778</v>
      </c>
      <c r="F371" s="47"/>
      <c r="G371" s="48"/>
      <c r="H371" s="48"/>
      <c r="I371" s="48"/>
      <c r="J371" s="48"/>
      <c r="K371" s="83" t="s">
        <v>803</v>
      </c>
      <c r="L371" s="84" t="s">
        <v>804</v>
      </c>
      <c r="M371" s="51" t="s">
        <v>127</v>
      </c>
      <c r="N371" s="51">
        <v>2</v>
      </c>
      <c r="O371" s="56" t="e">
        <f t="shared" si="65"/>
        <v>#VALUE!</v>
      </c>
      <c r="P371" s="53">
        <v>3300</v>
      </c>
      <c r="Q371" s="54" t="s">
        <v>159</v>
      </c>
      <c r="R371" s="53">
        <v>186300</v>
      </c>
      <c r="S371" s="53">
        <f t="shared" si="66"/>
        <v>0</v>
      </c>
      <c r="T371" s="53"/>
      <c r="U371" s="100"/>
      <c r="V371" s="100"/>
      <c r="W371" s="100"/>
      <c r="X371" s="100"/>
      <c r="Y371" s="100"/>
      <c r="Z371" s="100"/>
      <c r="AA371" s="100"/>
      <c r="AB371" s="100"/>
      <c r="AC371" s="101"/>
      <c r="AD371" s="100"/>
      <c r="AE371" s="100"/>
      <c r="AF371" s="100"/>
      <c r="AG371" s="102"/>
      <c r="AH371" s="100"/>
      <c r="AI371" s="100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ht="15.75" customHeight="1">
      <c r="A372" s="1" t="s">
        <v>712</v>
      </c>
      <c r="B372" s="1" t="s">
        <v>280</v>
      </c>
      <c r="C372" s="1" t="s">
        <v>713</v>
      </c>
      <c r="D372" s="1" t="s">
        <v>714</v>
      </c>
      <c r="E372" s="1" t="s">
        <v>778</v>
      </c>
      <c r="F372" s="47"/>
      <c r="G372" s="48"/>
      <c r="H372" s="48"/>
      <c r="I372" s="48"/>
      <c r="J372" s="48"/>
      <c r="K372" s="83" t="s">
        <v>805</v>
      </c>
      <c r="L372" s="84" t="s">
        <v>806</v>
      </c>
      <c r="M372" s="51" t="s">
        <v>127</v>
      </c>
      <c r="N372" s="51">
        <v>2</v>
      </c>
      <c r="O372" s="56" t="e">
        <f t="shared" si="65"/>
        <v>#VALUE!</v>
      </c>
      <c r="P372" s="53">
        <v>3500</v>
      </c>
      <c r="Q372" s="54" t="s">
        <v>159</v>
      </c>
      <c r="R372" s="53">
        <v>178500</v>
      </c>
      <c r="S372" s="53">
        <f t="shared" si="66"/>
        <v>0</v>
      </c>
      <c r="T372" s="53"/>
      <c r="U372" s="100"/>
      <c r="V372" s="100"/>
      <c r="W372" s="100"/>
      <c r="X372" s="100"/>
      <c r="Y372" s="100"/>
      <c r="Z372" s="100"/>
      <c r="AA372" s="100"/>
      <c r="AB372" s="100"/>
      <c r="AC372" s="101"/>
      <c r="AD372" s="100"/>
      <c r="AE372" s="100"/>
      <c r="AF372" s="100"/>
      <c r="AG372" s="102"/>
      <c r="AH372" s="100"/>
      <c r="AI372" s="100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ht="15.75" customHeight="1">
      <c r="A373" s="1" t="s">
        <v>807</v>
      </c>
      <c r="B373" s="1" t="s">
        <v>280</v>
      </c>
      <c r="C373" s="1" t="s">
        <v>713</v>
      </c>
      <c r="D373" s="1"/>
      <c r="E373" s="1"/>
      <c r="F373" s="20" t="s">
        <v>807</v>
      </c>
      <c r="G373" s="20"/>
      <c r="H373" s="20"/>
      <c r="I373" s="20"/>
      <c r="J373" s="20"/>
      <c r="K373" s="108"/>
      <c r="L373" s="109"/>
      <c r="M373" s="110"/>
      <c r="N373" s="110"/>
      <c r="O373" s="110"/>
      <c r="P373" s="21"/>
      <c r="Q373" s="22"/>
      <c r="R373" s="21">
        <f t="shared" ref="R373:S373" si="67">R374+R415</f>
        <v>104157100</v>
      </c>
      <c r="S373" s="21">
        <f t="shared" si="67"/>
        <v>52201783.460000001</v>
      </c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97"/>
      <c r="AF373" s="97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</row>
    <row r="374" spans="1:57" ht="15.75" customHeight="1">
      <c r="A374" s="1" t="s">
        <v>807</v>
      </c>
      <c r="B374" s="1" t="s">
        <v>121</v>
      </c>
      <c r="C374" s="1" t="s">
        <v>713</v>
      </c>
      <c r="D374" s="1"/>
      <c r="E374" s="1"/>
      <c r="F374" s="111"/>
      <c r="G374" s="112" t="s">
        <v>121</v>
      </c>
      <c r="H374" s="112"/>
      <c r="I374" s="112"/>
      <c r="J374" s="112"/>
      <c r="K374" s="113"/>
      <c r="L374" s="114"/>
      <c r="M374" s="115"/>
      <c r="N374" s="115"/>
      <c r="O374" s="115"/>
      <c r="P374" s="106"/>
      <c r="Q374" s="116"/>
      <c r="R374" s="106">
        <f t="shared" ref="R374:S374" si="68">R375</f>
        <v>19504900</v>
      </c>
      <c r="S374" s="106">
        <f t="shared" si="68"/>
        <v>16537266.1</v>
      </c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</row>
    <row r="375" spans="1:57" ht="15.75" customHeight="1">
      <c r="A375" s="1" t="s">
        <v>807</v>
      </c>
      <c r="B375" s="1" t="s">
        <v>121</v>
      </c>
      <c r="C375" s="1" t="s">
        <v>122</v>
      </c>
      <c r="D375" s="1"/>
      <c r="E375" s="1"/>
      <c r="F375" s="29"/>
      <c r="G375" s="30"/>
      <c r="H375" s="30" t="s">
        <v>122</v>
      </c>
      <c r="I375" s="30"/>
      <c r="J375" s="30"/>
      <c r="K375" s="117"/>
      <c r="L375" s="118"/>
      <c r="M375" s="119"/>
      <c r="N375" s="119"/>
      <c r="O375" s="119"/>
      <c r="P375" s="33"/>
      <c r="Q375" s="34"/>
      <c r="R375" s="33">
        <f t="shared" ref="R375:S375" si="69">R376+R382+R411</f>
        <v>19504900</v>
      </c>
      <c r="S375" s="33">
        <f t="shared" si="69"/>
        <v>16537266.1</v>
      </c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</row>
    <row r="376" spans="1:57" ht="15.75" customHeight="1">
      <c r="A376" s="1" t="s">
        <v>807</v>
      </c>
      <c r="B376" s="1" t="s">
        <v>121</v>
      </c>
      <c r="C376" s="1" t="s">
        <v>122</v>
      </c>
      <c r="D376" s="1" t="s">
        <v>808</v>
      </c>
      <c r="E376" s="1"/>
      <c r="F376" s="35"/>
      <c r="G376" s="36"/>
      <c r="H376" s="36"/>
      <c r="I376" s="36" t="s">
        <v>808</v>
      </c>
      <c r="J376" s="36"/>
      <c r="K376" s="120"/>
      <c r="L376" s="121"/>
      <c r="M376" s="122"/>
      <c r="N376" s="122"/>
      <c r="O376" s="122"/>
      <c r="P376" s="39"/>
      <c r="Q376" s="40"/>
      <c r="R376" s="39">
        <f t="shared" ref="R376:S376" si="70">R377</f>
        <v>281200</v>
      </c>
      <c r="S376" s="39">
        <f t="shared" si="70"/>
        <v>21262.32</v>
      </c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</row>
    <row r="377" spans="1:57" ht="15.75" customHeight="1">
      <c r="A377" s="1" t="s">
        <v>807</v>
      </c>
      <c r="B377" s="1" t="s">
        <v>121</v>
      </c>
      <c r="C377" s="1" t="s">
        <v>122</v>
      </c>
      <c r="D377" s="1"/>
      <c r="E377" s="1" t="s">
        <v>809</v>
      </c>
      <c r="F377" s="123"/>
      <c r="G377" s="124"/>
      <c r="H377" s="124"/>
      <c r="I377" s="124"/>
      <c r="J377" s="124" t="s">
        <v>809</v>
      </c>
      <c r="K377" s="125"/>
      <c r="L377" s="126"/>
      <c r="M377" s="127"/>
      <c r="N377" s="127"/>
      <c r="O377" s="127"/>
      <c r="P377" s="45"/>
      <c r="Q377" s="46"/>
      <c r="R377" s="45">
        <f t="shared" ref="R377:S377" si="71">SUM(R378:R381)</f>
        <v>281200</v>
      </c>
      <c r="S377" s="45">
        <f t="shared" si="71"/>
        <v>21262.32</v>
      </c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82"/>
      <c r="AF377" s="82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</row>
    <row r="378" spans="1:57" ht="15.75" customHeight="1">
      <c r="A378" s="1" t="s">
        <v>807</v>
      </c>
      <c r="B378" s="1" t="s">
        <v>121</v>
      </c>
      <c r="C378" s="1" t="s">
        <v>122</v>
      </c>
      <c r="D378" s="1" t="s">
        <v>808</v>
      </c>
      <c r="E378" s="1" t="s">
        <v>809</v>
      </c>
      <c r="F378" s="128"/>
      <c r="G378" s="129"/>
      <c r="H378" s="129"/>
      <c r="I378" s="129"/>
      <c r="J378" s="129"/>
      <c r="K378" s="49" t="s">
        <v>810</v>
      </c>
      <c r="L378" s="61" t="s">
        <v>811</v>
      </c>
      <c r="M378" s="51" t="s">
        <v>127</v>
      </c>
      <c r="N378" s="51">
        <v>2</v>
      </c>
      <c r="O378" s="56" t="e">
        <f t="shared" ref="O378:O381" si="72">M378-R378</f>
        <v>#VALUE!</v>
      </c>
      <c r="P378" s="53">
        <v>4</v>
      </c>
      <c r="Q378" s="54" t="s">
        <v>400</v>
      </c>
      <c r="R378" s="53">
        <v>21300</v>
      </c>
      <c r="S378" s="53">
        <f t="shared" ref="S378:S381" si="73">U378+X378+AA378+AD378+AG378+AJ378+AM378+AP378+AS378+AV378+AY378+BB378</f>
        <v>21262.32</v>
      </c>
      <c r="T378" s="53"/>
      <c r="U378" s="100"/>
      <c r="V378" s="100"/>
      <c r="W378" s="100"/>
      <c r="X378" s="100"/>
      <c r="Y378" s="100"/>
      <c r="Z378" s="100"/>
      <c r="AA378" s="100"/>
      <c r="AB378" s="100"/>
      <c r="AC378" s="101"/>
      <c r="AD378" s="100"/>
      <c r="AE378" s="100"/>
      <c r="AF378" s="100"/>
      <c r="AG378" s="88">
        <v>20762.32</v>
      </c>
      <c r="AH378" s="53" t="s">
        <v>131</v>
      </c>
      <c r="AI378" s="55">
        <v>1</v>
      </c>
      <c r="AJ378" s="53">
        <v>500</v>
      </c>
      <c r="AK378" s="53" t="s">
        <v>131</v>
      </c>
      <c r="AL378" s="55">
        <v>1</v>
      </c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ht="15.75" customHeight="1">
      <c r="A379" s="1" t="s">
        <v>807</v>
      </c>
      <c r="B379" s="1" t="s">
        <v>121</v>
      </c>
      <c r="C379" s="1" t="s">
        <v>122</v>
      </c>
      <c r="D379" s="1" t="s">
        <v>808</v>
      </c>
      <c r="E379" s="1" t="s">
        <v>809</v>
      </c>
      <c r="F379" s="128"/>
      <c r="G379" s="129"/>
      <c r="H379" s="129"/>
      <c r="I379" s="129"/>
      <c r="J379" s="129"/>
      <c r="K379" s="49" t="s">
        <v>810</v>
      </c>
      <c r="L379" s="61" t="s">
        <v>811</v>
      </c>
      <c r="M379" s="51" t="s">
        <v>127</v>
      </c>
      <c r="N379" s="51">
        <v>2</v>
      </c>
      <c r="O379" s="56" t="e">
        <f t="shared" si="72"/>
        <v>#VALUE!</v>
      </c>
      <c r="P379" s="53">
        <v>34</v>
      </c>
      <c r="Q379" s="54" t="s">
        <v>400</v>
      </c>
      <c r="R379" s="53">
        <v>180900</v>
      </c>
      <c r="S379" s="53">
        <f t="shared" si="73"/>
        <v>0</v>
      </c>
      <c r="T379" s="53"/>
      <c r="U379" s="100"/>
      <c r="V379" s="100"/>
      <c r="W379" s="100"/>
      <c r="X379" s="100"/>
      <c r="Y379" s="100"/>
      <c r="Z379" s="100"/>
      <c r="AA379" s="100"/>
      <c r="AB379" s="100"/>
      <c r="AC379" s="101"/>
      <c r="AD379" s="100"/>
      <c r="AE379" s="100"/>
      <c r="AF379" s="100"/>
      <c r="AG379" s="88">
        <v>0</v>
      </c>
      <c r="AH379" s="53" t="s">
        <v>131</v>
      </c>
      <c r="AI379" s="55">
        <v>0.8</v>
      </c>
      <c r="AJ379" s="53">
        <v>0</v>
      </c>
      <c r="AK379" s="53" t="s">
        <v>131</v>
      </c>
      <c r="AL379" s="55">
        <v>0.8</v>
      </c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ht="15.75" customHeight="1">
      <c r="A380" s="1" t="s">
        <v>807</v>
      </c>
      <c r="B380" s="1" t="s">
        <v>121</v>
      </c>
      <c r="C380" s="1" t="s">
        <v>122</v>
      </c>
      <c r="D380" s="1" t="s">
        <v>808</v>
      </c>
      <c r="E380" s="1" t="s">
        <v>809</v>
      </c>
      <c r="F380" s="128"/>
      <c r="G380" s="129"/>
      <c r="H380" s="129"/>
      <c r="I380" s="129"/>
      <c r="J380" s="129"/>
      <c r="K380" s="49" t="s">
        <v>812</v>
      </c>
      <c r="L380" s="61" t="s">
        <v>813</v>
      </c>
      <c r="M380" s="51" t="s">
        <v>127</v>
      </c>
      <c r="N380" s="51">
        <v>2</v>
      </c>
      <c r="O380" s="56" t="e">
        <f t="shared" si="72"/>
        <v>#VALUE!</v>
      </c>
      <c r="P380" s="53">
        <v>20</v>
      </c>
      <c r="Q380" s="54" t="s">
        <v>159</v>
      </c>
      <c r="R380" s="53">
        <v>31600</v>
      </c>
      <c r="S380" s="53">
        <f t="shared" si="73"/>
        <v>0</v>
      </c>
      <c r="T380" s="53"/>
      <c r="U380" s="100"/>
      <c r="V380" s="100"/>
      <c r="W380" s="100"/>
      <c r="X380" s="100"/>
      <c r="Y380" s="100"/>
      <c r="Z380" s="100"/>
      <c r="AA380" s="100"/>
      <c r="AB380" s="100"/>
      <c r="AC380" s="101"/>
      <c r="AD380" s="100"/>
      <c r="AE380" s="100"/>
      <c r="AF380" s="100"/>
      <c r="AG380" s="88">
        <v>0</v>
      </c>
      <c r="AH380" s="53" t="s">
        <v>131</v>
      </c>
      <c r="AI380" s="55">
        <v>0.2</v>
      </c>
      <c r="AJ380" s="53">
        <v>0</v>
      </c>
      <c r="AK380" s="53" t="s">
        <v>131</v>
      </c>
      <c r="AL380" s="55">
        <v>0.2</v>
      </c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ht="15.75" customHeight="1">
      <c r="A381" s="1" t="s">
        <v>807</v>
      </c>
      <c r="B381" s="1" t="s">
        <v>121</v>
      </c>
      <c r="C381" s="1" t="s">
        <v>122</v>
      </c>
      <c r="D381" s="1" t="s">
        <v>808</v>
      </c>
      <c r="E381" s="1" t="s">
        <v>809</v>
      </c>
      <c r="F381" s="128"/>
      <c r="G381" s="129"/>
      <c r="H381" s="129"/>
      <c r="I381" s="129"/>
      <c r="J381" s="129"/>
      <c r="K381" s="49" t="s">
        <v>812</v>
      </c>
      <c r="L381" s="61" t="s">
        <v>813</v>
      </c>
      <c r="M381" s="51" t="s">
        <v>127</v>
      </c>
      <c r="N381" s="51">
        <v>2</v>
      </c>
      <c r="O381" s="56" t="e">
        <f t="shared" si="72"/>
        <v>#VALUE!</v>
      </c>
      <c r="P381" s="53">
        <v>30</v>
      </c>
      <c r="Q381" s="54" t="s">
        <v>159</v>
      </c>
      <c r="R381" s="53">
        <v>47400</v>
      </c>
      <c r="S381" s="53">
        <f t="shared" si="73"/>
        <v>0</v>
      </c>
      <c r="T381" s="53"/>
      <c r="U381" s="100"/>
      <c r="V381" s="100"/>
      <c r="W381" s="100"/>
      <c r="X381" s="100"/>
      <c r="Y381" s="100"/>
      <c r="Z381" s="100"/>
      <c r="AA381" s="100"/>
      <c r="AB381" s="100"/>
      <c r="AC381" s="101"/>
      <c r="AD381" s="100"/>
      <c r="AE381" s="100"/>
      <c r="AF381" s="100"/>
      <c r="AG381" s="88">
        <v>0</v>
      </c>
      <c r="AH381" s="53" t="s">
        <v>131</v>
      </c>
      <c r="AI381" s="55">
        <v>0.2</v>
      </c>
      <c r="AJ381" s="53">
        <v>0</v>
      </c>
      <c r="AK381" s="53" t="s">
        <v>131</v>
      </c>
      <c r="AL381" s="55">
        <v>0.2</v>
      </c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ht="15.75" customHeight="1">
      <c r="A382" s="1" t="s">
        <v>807</v>
      </c>
      <c r="B382" s="1" t="s">
        <v>121</v>
      </c>
      <c r="C382" s="1" t="s">
        <v>122</v>
      </c>
      <c r="D382" s="1" t="s">
        <v>123</v>
      </c>
      <c r="E382" s="1"/>
      <c r="F382" s="35"/>
      <c r="G382" s="36"/>
      <c r="H382" s="36"/>
      <c r="I382" s="36" t="s">
        <v>123</v>
      </c>
      <c r="J382" s="36"/>
      <c r="K382" s="120"/>
      <c r="L382" s="121"/>
      <c r="M382" s="122"/>
      <c r="N382" s="122"/>
      <c r="O382" s="122"/>
      <c r="P382" s="39"/>
      <c r="Q382" s="40"/>
      <c r="R382" s="39">
        <f t="shared" ref="R382:S382" si="74">R383+R389+R396+R400+R402</f>
        <v>18157700</v>
      </c>
      <c r="S382" s="39">
        <f t="shared" si="74"/>
        <v>15450688.719999999</v>
      </c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86"/>
      <c r="AF382" s="86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</row>
    <row r="383" spans="1:57" ht="15.75" customHeight="1">
      <c r="A383" s="1" t="s">
        <v>807</v>
      </c>
      <c r="B383" s="1" t="s">
        <v>121</v>
      </c>
      <c r="C383" s="1" t="s">
        <v>122</v>
      </c>
      <c r="D383" s="1"/>
      <c r="E383" s="1" t="s">
        <v>632</v>
      </c>
      <c r="F383" s="41"/>
      <c r="G383" s="42"/>
      <c r="H383" s="42"/>
      <c r="I383" s="42"/>
      <c r="J383" s="42" t="s">
        <v>632</v>
      </c>
      <c r="K383" s="130"/>
      <c r="L383" s="126"/>
      <c r="M383" s="127"/>
      <c r="N383" s="127"/>
      <c r="O383" s="127"/>
      <c r="P383" s="45"/>
      <c r="Q383" s="46"/>
      <c r="R383" s="45">
        <f t="shared" ref="R383:S383" si="75">SUM(R384:R388)</f>
        <v>5479500</v>
      </c>
      <c r="S383" s="45">
        <f t="shared" si="75"/>
        <v>4389975</v>
      </c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82"/>
      <c r="AF383" s="82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</row>
    <row r="384" spans="1:57" ht="15.75" customHeight="1">
      <c r="A384" s="1" t="s">
        <v>807</v>
      </c>
      <c r="B384" s="1" t="s">
        <v>121</v>
      </c>
      <c r="C384" s="1" t="s">
        <v>122</v>
      </c>
      <c r="D384" s="1" t="s">
        <v>123</v>
      </c>
      <c r="E384" s="1" t="s">
        <v>632</v>
      </c>
      <c r="F384" s="128"/>
      <c r="G384" s="129"/>
      <c r="H384" s="129"/>
      <c r="I384" s="129"/>
      <c r="J384" s="129"/>
      <c r="K384" s="49" t="s">
        <v>814</v>
      </c>
      <c r="L384" s="61" t="s">
        <v>815</v>
      </c>
      <c r="M384" s="51" t="s">
        <v>127</v>
      </c>
      <c r="N384" s="51"/>
      <c r="O384" s="62" t="e">
        <f t="shared" ref="O384:O388" si="76">M384-R384</f>
        <v>#VALUE!</v>
      </c>
      <c r="P384" s="53">
        <v>30400</v>
      </c>
      <c r="Q384" s="54" t="s">
        <v>128</v>
      </c>
      <c r="R384" s="53">
        <v>66300</v>
      </c>
      <c r="S384" s="53">
        <f t="shared" ref="S384:S388" si="77">U384+X384+AA384+AD384+AG384+AJ384+AM384+AP384+AS384+AV384+AY384+BB384</f>
        <v>66300</v>
      </c>
      <c r="T384" s="53"/>
      <c r="U384" s="100"/>
      <c r="V384" s="100"/>
      <c r="W384" s="100"/>
      <c r="X384" s="100"/>
      <c r="Y384" s="100"/>
      <c r="Z384" s="100"/>
      <c r="AA384" s="100"/>
      <c r="AB384" s="100"/>
      <c r="AC384" s="101"/>
      <c r="AD384" s="100"/>
      <c r="AE384" s="100"/>
      <c r="AF384" s="100"/>
      <c r="AG384" s="88">
        <v>66300</v>
      </c>
      <c r="AH384" s="53" t="s">
        <v>131</v>
      </c>
      <c r="AI384" s="55">
        <v>0.5</v>
      </c>
      <c r="AJ384" s="53">
        <v>0</v>
      </c>
      <c r="AK384" s="53" t="s">
        <v>131</v>
      </c>
      <c r="AL384" s="55">
        <v>0.5</v>
      </c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ht="15.75" customHeight="1">
      <c r="A385" s="1" t="s">
        <v>807</v>
      </c>
      <c r="B385" s="1" t="s">
        <v>121</v>
      </c>
      <c r="C385" s="1" t="s">
        <v>122</v>
      </c>
      <c r="D385" s="1" t="s">
        <v>123</v>
      </c>
      <c r="E385" s="1" t="s">
        <v>632</v>
      </c>
      <c r="F385" s="128"/>
      <c r="G385" s="129"/>
      <c r="H385" s="129"/>
      <c r="I385" s="129"/>
      <c r="J385" s="129"/>
      <c r="K385" s="49" t="s">
        <v>125</v>
      </c>
      <c r="L385" s="61" t="s">
        <v>126</v>
      </c>
      <c r="M385" s="51" t="s">
        <v>127</v>
      </c>
      <c r="N385" s="51">
        <v>3</v>
      </c>
      <c r="O385" s="52" t="e">
        <f t="shared" si="76"/>
        <v>#VALUE!</v>
      </c>
      <c r="P385" s="53">
        <v>970000</v>
      </c>
      <c r="Q385" s="54" t="s">
        <v>128</v>
      </c>
      <c r="R385" s="53">
        <v>2871200</v>
      </c>
      <c r="S385" s="53">
        <f t="shared" si="77"/>
        <v>1929075</v>
      </c>
      <c r="T385" s="53"/>
      <c r="U385" s="100"/>
      <c r="V385" s="100"/>
      <c r="W385" s="100"/>
      <c r="X385" s="100"/>
      <c r="Y385" s="100"/>
      <c r="Z385" s="100"/>
      <c r="AA385" s="100"/>
      <c r="AB385" s="100"/>
      <c r="AC385" s="101"/>
      <c r="AD385" s="100"/>
      <c r="AE385" s="100"/>
      <c r="AF385" s="100"/>
      <c r="AG385" s="88">
        <v>1750275</v>
      </c>
      <c r="AH385" s="53" t="s">
        <v>131</v>
      </c>
      <c r="AI385" s="55">
        <v>0.5</v>
      </c>
      <c r="AJ385" s="53">
        <v>178800</v>
      </c>
      <c r="AK385" s="53" t="s">
        <v>131</v>
      </c>
      <c r="AL385" s="55">
        <v>0.5</v>
      </c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ht="15.75" customHeight="1">
      <c r="A386" s="1" t="s">
        <v>807</v>
      </c>
      <c r="B386" s="1" t="s">
        <v>121</v>
      </c>
      <c r="C386" s="1" t="s">
        <v>122</v>
      </c>
      <c r="D386" s="1" t="s">
        <v>123</v>
      </c>
      <c r="E386" s="1" t="s">
        <v>632</v>
      </c>
      <c r="F386" s="128"/>
      <c r="G386" s="129"/>
      <c r="H386" s="129"/>
      <c r="I386" s="129"/>
      <c r="J386" s="129"/>
      <c r="K386" s="49" t="s">
        <v>816</v>
      </c>
      <c r="L386" s="61" t="s">
        <v>817</v>
      </c>
      <c r="M386" s="51" t="s">
        <v>127</v>
      </c>
      <c r="N386" s="51">
        <v>2</v>
      </c>
      <c r="O386" s="105" t="e">
        <f t="shared" si="76"/>
        <v>#VALUE!</v>
      </c>
      <c r="P386" s="53">
        <v>262500</v>
      </c>
      <c r="Q386" s="54" t="s">
        <v>128</v>
      </c>
      <c r="R386" s="53">
        <v>777000</v>
      </c>
      <c r="S386" s="53">
        <f t="shared" si="77"/>
        <v>777000</v>
      </c>
      <c r="T386" s="53"/>
      <c r="U386" s="100"/>
      <c r="V386" s="100"/>
      <c r="W386" s="100"/>
      <c r="X386" s="100"/>
      <c r="Y386" s="100"/>
      <c r="Z386" s="100"/>
      <c r="AA386" s="100"/>
      <c r="AB386" s="100"/>
      <c r="AC386" s="101"/>
      <c r="AD386" s="100"/>
      <c r="AE386" s="100"/>
      <c r="AF386" s="100"/>
      <c r="AG386" s="88">
        <v>777000</v>
      </c>
      <c r="AH386" s="53" t="s">
        <v>131</v>
      </c>
      <c r="AI386" s="55">
        <v>0.5</v>
      </c>
      <c r="AJ386" s="53">
        <v>0</v>
      </c>
      <c r="AK386" s="53" t="s">
        <v>131</v>
      </c>
      <c r="AL386" s="55">
        <v>0.5</v>
      </c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ht="15.75" customHeight="1">
      <c r="A387" s="1" t="s">
        <v>807</v>
      </c>
      <c r="B387" s="1" t="s">
        <v>121</v>
      </c>
      <c r="C387" s="1" t="s">
        <v>122</v>
      </c>
      <c r="D387" s="1" t="s">
        <v>123</v>
      </c>
      <c r="E387" s="1" t="s">
        <v>632</v>
      </c>
      <c r="F387" s="128"/>
      <c r="G387" s="129"/>
      <c r="H387" s="129"/>
      <c r="I387" s="129"/>
      <c r="J387" s="129"/>
      <c r="K387" s="49" t="s">
        <v>818</v>
      </c>
      <c r="L387" s="61" t="s">
        <v>819</v>
      </c>
      <c r="M387" s="51" t="s">
        <v>127</v>
      </c>
      <c r="N387" s="51"/>
      <c r="O387" s="62" t="e">
        <f t="shared" si="76"/>
        <v>#VALUE!</v>
      </c>
      <c r="P387" s="53">
        <v>186000</v>
      </c>
      <c r="Q387" s="54" t="s">
        <v>128</v>
      </c>
      <c r="R387" s="53">
        <v>1465600</v>
      </c>
      <c r="S387" s="53">
        <f t="shared" si="77"/>
        <v>1318200</v>
      </c>
      <c r="T387" s="53"/>
      <c r="U387" s="100"/>
      <c r="V387" s="100"/>
      <c r="W387" s="100"/>
      <c r="X387" s="100"/>
      <c r="Y387" s="100"/>
      <c r="Z387" s="100"/>
      <c r="AA387" s="100"/>
      <c r="AB387" s="100"/>
      <c r="AC387" s="101"/>
      <c r="AD387" s="100"/>
      <c r="AE387" s="100"/>
      <c r="AF387" s="100"/>
      <c r="AG387" s="88">
        <v>1318200</v>
      </c>
      <c r="AH387" s="53" t="s">
        <v>131</v>
      </c>
      <c r="AI387" s="55">
        <v>0.5</v>
      </c>
      <c r="AJ387" s="53">
        <v>0</v>
      </c>
      <c r="AK387" s="53" t="s">
        <v>131</v>
      </c>
      <c r="AL387" s="55">
        <v>0.5</v>
      </c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ht="15.75" customHeight="1">
      <c r="A388" s="1" t="s">
        <v>807</v>
      </c>
      <c r="B388" s="1" t="s">
        <v>121</v>
      </c>
      <c r="C388" s="1" t="s">
        <v>122</v>
      </c>
      <c r="D388" s="1" t="s">
        <v>123</v>
      </c>
      <c r="E388" s="1" t="s">
        <v>632</v>
      </c>
      <c r="F388" s="128"/>
      <c r="G388" s="129"/>
      <c r="H388" s="129"/>
      <c r="I388" s="129"/>
      <c r="J388" s="129"/>
      <c r="K388" s="49" t="s">
        <v>820</v>
      </c>
      <c r="L388" s="61" t="s">
        <v>821</v>
      </c>
      <c r="M388" s="51" t="s">
        <v>127</v>
      </c>
      <c r="N388" s="51"/>
      <c r="O388" s="62" t="e">
        <f t="shared" si="76"/>
        <v>#VALUE!</v>
      </c>
      <c r="P388" s="53">
        <v>38000</v>
      </c>
      <c r="Q388" s="54" t="s">
        <v>128</v>
      </c>
      <c r="R388" s="53">
        <v>299400</v>
      </c>
      <c r="S388" s="53">
        <f t="shared" si="77"/>
        <v>299400</v>
      </c>
      <c r="T388" s="53"/>
      <c r="U388" s="100"/>
      <c r="V388" s="100"/>
      <c r="W388" s="100"/>
      <c r="X388" s="100"/>
      <c r="Y388" s="100"/>
      <c r="Z388" s="100"/>
      <c r="AA388" s="100"/>
      <c r="AB388" s="100"/>
      <c r="AC388" s="101"/>
      <c r="AD388" s="100"/>
      <c r="AE388" s="100"/>
      <c r="AF388" s="100"/>
      <c r="AG388" s="88">
        <v>299400</v>
      </c>
      <c r="AH388" s="53" t="s">
        <v>131</v>
      </c>
      <c r="AI388" s="55">
        <v>0.5</v>
      </c>
      <c r="AJ388" s="53">
        <v>0</v>
      </c>
      <c r="AK388" s="53" t="s">
        <v>131</v>
      </c>
      <c r="AL388" s="55">
        <v>0.5</v>
      </c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ht="15.75" customHeight="1">
      <c r="A389" s="1" t="s">
        <v>807</v>
      </c>
      <c r="B389" s="1" t="s">
        <v>121</v>
      </c>
      <c r="C389" s="1" t="s">
        <v>122</v>
      </c>
      <c r="D389" s="1"/>
      <c r="E389" s="1" t="s">
        <v>822</v>
      </c>
      <c r="F389" s="41"/>
      <c r="G389" s="42"/>
      <c r="H389" s="42"/>
      <c r="I389" s="42"/>
      <c r="J389" s="42" t="s">
        <v>822</v>
      </c>
      <c r="K389" s="130"/>
      <c r="L389" s="126"/>
      <c r="M389" s="127"/>
      <c r="N389" s="127"/>
      <c r="O389" s="127"/>
      <c r="P389" s="45"/>
      <c r="Q389" s="46"/>
      <c r="R389" s="45">
        <f t="shared" ref="R389:S389" si="78">SUM(R390:R395)</f>
        <v>3420700</v>
      </c>
      <c r="S389" s="45">
        <f t="shared" si="78"/>
        <v>3420700</v>
      </c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91"/>
      <c r="AF389" s="91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</row>
    <row r="390" spans="1:57" ht="15.75" customHeight="1">
      <c r="A390" s="1" t="s">
        <v>807</v>
      </c>
      <c r="B390" s="1" t="s">
        <v>121</v>
      </c>
      <c r="C390" s="1" t="s">
        <v>122</v>
      </c>
      <c r="D390" s="1" t="s">
        <v>123</v>
      </c>
      <c r="E390" s="1" t="s">
        <v>822</v>
      </c>
      <c r="F390" s="128"/>
      <c r="G390" s="129"/>
      <c r="H390" s="129"/>
      <c r="I390" s="129"/>
      <c r="J390" s="129"/>
      <c r="K390" s="49" t="s">
        <v>125</v>
      </c>
      <c r="L390" s="61" t="s">
        <v>126</v>
      </c>
      <c r="M390" s="51" t="s">
        <v>127</v>
      </c>
      <c r="N390" s="51">
        <v>3</v>
      </c>
      <c r="O390" s="52" t="e">
        <f t="shared" ref="O390:O395" si="79">M390-R390</f>
        <v>#VALUE!</v>
      </c>
      <c r="P390" s="53">
        <v>200000</v>
      </c>
      <c r="Q390" s="54" t="s">
        <v>128</v>
      </c>
      <c r="R390" s="53">
        <v>592000</v>
      </c>
      <c r="S390" s="53">
        <f t="shared" ref="S390:S395" si="80">U390+X390+AA390+AD390+AG390+AJ390+AM390+AP390+AS390+AV390+AY390+BB390</f>
        <v>592000</v>
      </c>
      <c r="T390" s="53"/>
      <c r="U390" s="100"/>
      <c r="V390" s="100"/>
      <c r="W390" s="131"/>
      <c r="X390" s="100"/>
      <c r="Y390" s="100"/>
      <c r="Z390" s="100"/>
      <c r="AA390" s="100"/>
      <c r="AB390" s="100"/>
      <c r="AC390" s="101"/>
      <c r="AD390" s="100"/>
      <c r="AE390" s="100"/>
      <c r="AF390" s="100"/>
      <c r="AG390" s="88">
        <v>592000</v>
      </c>
      <c r="AH390" s="53" t="s">
        <v>131</v>
      </c>
      <c r="AI390" s="55">
        <v>0.5</v>
      </c>
      <c r="AJ390" s="53">
        <v>0</v>
      </c>
      <c r="AK390" s="53" t="s">
        <v>131</v>
      </c>
      <c r="AL390" s="55">
        <v>0.5</v>
      </c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ht="15.75" customHeight="1">
      <c r="A391" s="1" t="s">
        <v>807</v>
      </c>
      <c r="B391" s="1" t="s">
        <v>121</v>
      </c>
      <c r="C391" s="1" t="s">
        <v>122</v>
      </c>
      <c r="D391" s="1" t="s">
        <v>123</v>
      </c>
      <c r="E391" s="1" t="s">
        <v>822</v>
      </c>
      <c r="F391" s="128"/>
      <c r="G391" s="129"/>
      <c r="H391" s="129"/>
      <c r="I391" s="129"/>
      <c r="J391" s="129"/>
      <c r="K391" s="49" t="s">
        <v>816</v>
      </c>
      <c r="L391" s="61" t="s">
        <v>817</v>
      </c>
      <c r="M391" s="51" t="s">
        <v>127</v>
      </c>
      <c r="N391" s="51">
        <v>2</v>
      </c>
      <c r="O391" s="105" t="e">
        <f t="shared" si="79"/>
        <v>#VALUE!</v>
      </c>
      <c r="P391" s="53">
        <v>100000</v>
      </c>
      <c r="Q391" s="54" t="s">
        <v>128</v>
      </c>
      <c r="R391" s="53">
        <v>296000</v>
      </c>
      <c r="S391" s="53">
        <f t="shared" si="80"/>
        <v>296000</v>
      </c>
      <c r="T391" s="53"/>
      <c r="U391" s="100"/>
      <c r="V391" s="100"/>
      <c r="W391" s="131"/>
      <c r="X391" s="100"/>
      <c r="Y391" s="100"/>
      <c r="Z391" s="100"/>
      <c r="AA391" s="100"/>
      <c r="AB391" s="100"/>
      <c r="AC391" s="101"/>
      <c r="AD391" s="100"/>
      <c r="AE391" s="100"/>
      <c r="AF391" s="100"/>
      <c r="AG391" s="88">
        <v>296000</v>
      </c>
      <c r="AH391" s="53" t="s">
        <v>131</v>
      </c>
      <c r="AI391" s="55">
        <v>0.5</v>
      </c>
      <c r="AJ391" s="53">
        <v>0</v>
      </c>
      <c r="AK391" s="53" t="s">
        <v>131</v>
      </c>
      <c r="AL391" s="55">
        <v>0.5</v>
      </c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ht="15.75" customHeight="1">
      <c r="A392" s="1" t="s">
        <v>807</v>
      </c>
      <c r="B392" s="1" t="s">
        <v>121</v>
      </c>
      <c r="C392" s="1" t="s">
        <v>122</v>
      </c>
      <c r="D392" s="1" t="s">
        <v>123</v>
      </c>
      <c r="E392" s="1" t="s">
        <v>822</v>
      </c>
      <c r="F392" s="128"/>
      <c r="G392" s="129"/>
      <c r="H392" s="129"/>
      <c r="I392" s="129"/>
      <c r="J392" s="129"/>
      <c r="K392" s="49" t="s">
        <v>823</v>
      </c>
      <c r="L392" s="61" t="s">
        <v>824</v>
      </c>
      <c r="M392" s="51" t="s">
        <v>127</v>
      </c>
      <c r="N392" s="51"/>
      <c r="O392" s="62" t="e">
        <f t="shared" si="79"/>
        <v>#VALUE!</v>
      </c>
      <c r="P392" s="53">
        <v>260000</v>
      </c>
      <c r="Q392" s="54" t="s">
        <v>128</v>
      </c>
      <c r="R392" s="53">
        <v>2048800</v>
      </c>
      <c r="S392" s="53">
        <f t="shared" si="80"/>
        <v>2048800</v>
      </c>
      <c r="T392" s="53"/>
      <c r="U392" s="100"/>
      <c r="V392" s="100"/>
      <c r="W392" s="131"/>
      <c r="X392" s="100"/>
      <c r="Y392" s="100"/>
      <c r="Z392" s="100"/>
      <c r="AA392" s="100"/>
      <c r="AB392" s="100"/>
      <c r="AC392" s="101"/>
      <c r="AD392" s="100"/>
      <c r="AE392" s="100"/>
      <c r="AF392" s="100"/>
      <c r="AG392" s="88">
        <v>1787000</v>
      </c>
      <c r="AH392" s="53" t="s">
        <v>131</v>
      </c>
      <c r="AI392" s="55">
        <v>0.5</v>
      </c>
      <c r="AJ392" s="53">
        <v>261800</v>
      </c>
      <c r="AK392" s="53" t="s">
        <v>131</v>
      </c>
      <c r="AL392" s="55">
        <v>0.5</v>
      </c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ht="15.75" customHeight="1">
      <c r="A393" s="1" t="s">
        <v>807</v>
      </c>
      <c r="B393" s="1" t="s">
        <v>121</v>
      </c>
      <c r="C393" s="1" t="s">
        <v>122</v>
      </c>
      <c r="D393" s="1" t="s">
        <v>123</v>
      </c>
      <c r="E393" s="1" t="s">
        <v>822</v>
      </c>
      <c r="F393" s="128"/>
      <c r="G393" s="129"/>
      <c r="H393" s="129"/>
      <c r="I393" s="129"/>
      <c r="J393" s="129"/>
      <c r="K393" s="49" t="s">
        <v>825</v>
      </c>
      <c r="L393" s="61" t="s">
        <v>826</v>
      </c>
      <c r="M393" s="51" t="s">
        <v>127</v>
      </c>
      <c r="N393" s="51"/>
      <c r="O393" s="62" t="e">
        <f t="shared" si="79"/>
        <v>#VALUE!</v>
      </c>
      <c r="P393" s="53">
        <v>30000</v>
      </c>
      <c r="Q393" s="54" t="s">
        <v>128</v>
      </c>
      <c r="R393" s="53">
        <v>236400</v>
      </c>
      <c r="S393" s="53">
        <f t="shared" si="80"/>
        <v>236400</v>
      </c>
      <c r="T393" s="53"/>
      <c r="U393" s="100"/>
      <c r="V393" s="100"/>
      <c r="W393" s="131"/>
      <c r="X393" s="100"/>
      <c r="Y393" s="100"/>
      <c r="Z393" s="100"/>
      <c r="AA393" s="100"/>
      <c r="AB393" s="100"/>
      <c r="AC393" s="101"/>
      <c r="AD393" s="100"/>
      <c r="AE393" s="100"/>
      <c r="AF393" s="100"/>
      <c r="AG393" s="88">
        <v>236400</v>
      </c>
      <c r="AH393" s="53" t="s">
        <v>131</v>
      </c>
      <c r="AI393" s="55">
        <v>0.5</v>
      </c>
      <c r="AJ393" s="53">
        <v>0</v>
      </c>
      <c r="AK393" s="53" t="s">
        <v>131</v>
      </c>
      <c r="AL393" s="55">
        <v>0.5</v>
      </c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ht="15.75" customHeight="1">
      <c r="A394" s="1" t="s">
        <v>807</v>
      </c>
      <c r="B394" s="1" t="s">
        <v>121</v>
      </c>
      <c r="C394" s="1" t="s">
        <v>122</v>
      </c>
      <c r="D394" s="1" t="s">
        <v>123</v>
      </c>
      <c r="E394" s="1" t="s">
        <v>822</v>
      </c>
      <c r="F394" s="128"/>
      <c r="G394" s="129"/>
      <c r="H394" s="129"/>
      <c r="I394" s="129"/>
      <c r="J394" s="129"/>
      <c r="K394" s="49" t="s">
        <v>827</v>
      </c>
      <c r="L394" s="61" t="s">
        <v>828</v>
      </c>
      <c r="M394" s="51" t="s">
        <v>127</v>
      </c>
      <c r="N394" s="51"/>
      <c r="O394" s="62" t="e">
        <f t="shared" si="79"/>
        <v>#VALUE!</v>
      </c>
      <c r="P394" s="53">
        <v>100000</v>
      </c>
      <c r="Q394" s="54" t="s">
        <v>128</v>
      </c>
      <c r="R394" s="53">
        <v>165000</v>
      </c>
      <c r="S394" s="53">
        <f t="shared" si="80"/>
        <v>165000</v>
      </c>
      <c r="T394" s="53"/>
      <c r="U394" s="100"/>
      <c r="V394" s="100"/>
      <c r="W394" s="131"/>
      <c r="X394" s="100"/>
      <c r="Y394" s="100"/>
      <c r="Z394" s="100"/>
      <c r="AA394" s="100"/>
      <c r="AB394" s="100"/>
      <c r="AC394" s="101"/>
      <c r="AD394" s="100"/>
      <c r="AE394" s="100"/>
      <c r="AF394" s="100"/>
      <c r="AG394" s="88">
        <v>140000</v>
      </c>
      <c r="AH394" s="53" t="s">
        <v>131</v>
      </c>
      <c r="AI394" s="55">
        <v>0.5</v>
      </c>
      <c r="AJ394" s="53">
        <v>25000</v>
      </c>
      <c r="AK394" s="53" t="s">
        <v>131</v>
      </c>
      <c r="AL394" s="55">
        <v>0.5</v>
      </c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ht="15.75" customHeight="1">
      <c r="A395" s="1" t="s">
        <v>807</v>
      </c>
      <c r="B395" s="1" t="s">
        <v>121</v>
      </c>
      <c r="C395" s="1" t="s">
        <v>122</v>
      </c>
      <c r="D395" s="1" t="s">
        <v>123</v>
      </c>
      <c r="E395" s="1" t="s">
        <v>822</v>
      </c>
      <c r="F395" s="128"/>
      <c r="G395" s="129"/>
      <c r="H395" s="129"/>
      <c r="I395" s="129"/>
      <c r="J395" s="129"/>
      <c r="K395" s="49" t="s">
        <v>829</v>
      </c>
      <c r="L395" s="61" t="s">
        <v>830</v>
      </c>
      <c r="M395" s="51" t="s">
        <v>127</v>
      </c>
      <c r="N395" s="51"/>
      <c r="O395" s="62" t="e">
        <f t="shared" si="79"/>
        <v>#VALUE!</v>
      </c>
      <c r="P395" s="53">
        <v>50000</v>
      </c>
      <c r="Q395" s="54" t="s">
        <v>128</v>
      </c>
      <c r="R395" s="53">
        <v>82500</v>
      </c>
      <c r="S395" s="53">
        <f t="shared" si="80"/>
        <v>82500</v>
      </c>
      <c r="T395" s="53"/>
      <c r="U395" s="100"/>
      <c r="V395" s="100"/>
      <c r="W395" s="131"/>
      <c r="X395" s="100"/>
      <c r="Y395" s="100"/>
      <c r="Z395" s="100"/>
      <c r="AA395" s="100"/>
      <c r="AB395" s="100"/>
      <c r="AC395" s="101"/>
      <c r="AD395" s="100"/>
      <c r="AE395" s="100"/>
      <c r="AF395" s="100"/>
      <c r="AG395" s="88">
        <v>82500</v>
      </c>
      <c r="AH395" s="53" t="s">
        <v>131</v>
      </c>
      <c r="AI395" s="55">
        <v>0.5</v>
      </c>
      <c r="AJ395" s="53">
        <v>0</v>
      </c>
      <c r="AK395" s="53" t="s">
        <v>131</v>
      </c>
      <c r="AL395" s="55">
        <v>0.5</v>
      </c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ht="15.75" customHeight="1">
      <c r="A396" s="1" t="s">
        <v>807</v>
      </c>
      <c r="B396" s="1" t="s">
        <v>121</v>
      </c>
      <c r="C396" s="1" t="s">
        <v>122</v>
      </c>
      <c r="D396" s="1"/>
      <c r="E396" s="1" t="s">
        <v>831</v>
      </c>
      <c r="F396" s="41"/>
      <c r="G396" s="42"/>
      <c r="H396" s="42"/>
      <c r="I396" s="42"/>
      <c r="J396" s="42" t="s">
        <v>831</v>
      </c>
      <c r="K396" s="130"/>
      <c r="L396" s="126"/>
      <c r="M396" s="127"/>
      <c r="N396" s="127"/>
      <c r="O396" s="127"/>
      <c r="P396" s="45"/>
      <c r="Q396" s="46"/>
      <c r="R396" s="45">
        <f t="shared" ref="R396:S396" si="81">SUM(R397:R399)</f>
        <v>1638200</v>
      </c>
      <c r="S396" s="45">
        <f t="shared" si="81"/>
        <v>1630200</v>
      </c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91"/>
      <c r="AF396" s="91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</row>
    <row r="397" spans="1:57" ht="15.75" customHeight="1">
      <c r="A397" s="1" t="s">
        <v>807</v>
      </c>
      <c r="B397" s="1" t="s">
        <v>121</v>
      </c>
      <c r="C397" s="1" t="s">
        <v>122</v>
      </c>
      <c r="D397" s="1" t="s">
        <v>123</v>
      </c>
      <c r="E397" s="1" t="s">
        <v>831</v>
      </c>
      <c r="F397" s="128"/>
      <c r="G397" s="129"/>
      <c r="H397" s="129"/>
      <c r="I397" s="129"/>
      <c r="J397" s="129"/>
      <c r="K397" s="49" t="s">
        <v>832</v>
      </c>
      <c r="L397" s="61" t="s">
        <v>833</v>
      </c>
      <c r="M397" s="51" t="s">
        <v>127</v>
      </c>
      <c r="N397" s="51">
        <v>2</v>
      </c>
      <c r="O397" s="56" t="e">
        <f t="shared" ref="O397:O399" si="82">M397-R397</f>
        <v>#VALUE!</v>
      </c>
      <c r="P397" s="53">
        <v>1480</v>
      </c>
      <c r="Q397" s="54" t="s">
        <v>159</v>
      </c>
      <c r="R397" s="53">
        <v>1450400</v>
      </c>
      <c r="S397" s="53">
        <f t="shared" ref="S397:S399" si="83">U397+X397+AA397+AD397+AG397+AJ397+AM397+AP397+AS397+AV397+AY397+BB397</f>
        <v>1442400</v>
      </c>
      <c r="T397" s="53"/>
      <c r="U397" s="100"/>
      <c r="V397" s="100"/>
      <c r="W397" s="131"/>
      <c r="X397" s="100"/>
      <c r="Y397" s="100"/>
      <c r="Z397" s="100"/>
      <c r="AA397" s="100"/>
      <c r="AB397" s="100"/>
      <c r="AC397" s="101"/>
      <c r="AD397" s="100"/>
      <c r="AE397" s="100"/>
      <c r="AF397" s="100"/>
      <c r="AG397" s="88">
        <v>1035600</v>
      </c>
      <c r="AH397" s="53" t="s">
        <v>131</v>
      </c>
      <c r="AI397" s="55">
        <v>0.5</v>
      </c>
      <c r="AJ397" s="53">
        <v>406800</v>
      </c>
      <c r="AK397" s="53" t="s">
        <v>131</v>
      </c>
      <c r="AL397" s="55">
        <v>0.5</v>
      </c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ht="15.75" customHeight="1">
      <c r="A398" s="1" t="s">
        <v>807</v>
      </c>
      <c r="B398" s="1" t="s">
        <v>121</v>
      </c>
      <c r="C398" s="1" t="s">
        <v>122</v>
      </c>
      <c r="D398" s="1" t="s">
        <v>123</v>
      </c>
      <c r="E398" s="1" t="s">
        <v>831</v>
      </c>
      <c r="F398" s="128"/>
      <c r="G398" s="129"/>
      <c r="H398" s="129"/>
      <c r="I398" s="129"/>
      <c r="J398" s="129"/>
      <c r="K398" s="49" t="s">
        <v>834</v>
      </c>
      <c r="L398" s="61" t="s">
        <v>835</v>
      </c>
      <c r="M398" s="51" t="s">
        <v>127</v>
      </c>
      <c r="N398" s="51">
        <v>2</v>
      </c>
      <c r="O398" s="56" t="e">
        <f t="shared" si="82"/>
        <v>#VALUE!</v>
      </c>
      <c r="P398" s="53">
        <v>100</v>
      </c>
      <c r="Q398" s="54" t="s">
        <v>159</v>
      </c>
      <c r="R398" s="53">
        <v>98000</v>
      </c>
      <c r="S398" s="53">
        <f t="shared" si="83"/>
        <v>98000</v>
      </c>
      <c r="T398" s="53"/>
      <c r="U398" s="100"/>
      <c r="V398" s="100"/>
      <c r="W398" s="131"/>
      <c r="X398" s="100"/>
      <c r="Y398" s="100"/>
      <c r="Z398" s="100"/>
      <c r="AA398" s="100"/>
      <c r="AB398" s="100"/>
      <c r="AC398" s="101"/>
      <c r="AD398" s="100"/>
      <c r="AE398" s="100"/>
      <c r="AF398" s="100"/>
      <c r="AG398" s="88">
        <v>98000</v>
      </c>
      <c r="AH398" s="53" t="s">
        <v>131</v>
      </c>
      <c r="AI398" s="55">
        <v>0.5</v>
      </c>
      <c r="AJ398" s="53">
        <v>0</v>
      </c>
      <c r="AK398" s="53" t="s">
        <v>131</v>
      </c>
      <c r="AL398" s="55">
        <v>0.5</v>
      </c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ht="15.75" customHeight="1">
      <c r="A399" s="1" t="s">
        <v>807</v>
      </c>
      <c r="B399" s="1" t="s">
        <v>121</v>
      </c>
      <c r="C399" s="1" t="s">
        <v>122</v>
      </c>
      <c r="D399" s="1" t="s">
        <v>123</v>
      </c>
      <c r="E399" s="1" t="s">
        <v>831</v>
      </c>
      <c r="F399" s="128"/>
      <c r="G399" s="129"/>
      <c r="H399" s="129"/>
      <c r="I399" s="129"/>
      <c r="J399" s="129"/>
      <c r="K399" s="49" t="s">
        <v>836</v>
      </c>
      <c r="L399" s="61" t="s">
        <v>837</v>
      </c>
      <c r="M399" s="51" t="s">
        <v>127</v>
      </c>
      <c r="N399" s="51">
        <v>2</v>
      </c>
      <c r="O399" s="56" t="e">
        <f t="shared" si="82"/>
        <v>#VALUE!</v>
      </c>
      <c r="P399" s="53">
        <v>176</v>
      </c>
      <c r="Q399" s="54" t="s">
        <v>159</v>
      </c>
      <c r="R399" s="53">
        <v>89800</v>
      </c>
      <c r="S399" s="53">
        <f t="shared" si="83"/>
        <v>89800</v>
      </c>
      <c r="T399" s="53"/>
      <c r="U399" s="100"/>
      <c r="V399" s="100"/>
      <c r="W399" s="131"/>
      <c r="X399" s="100"/>
      <c r="Y399" s="100"/>
      <c r="Z399" s="100"/>
      <c r="AA399" s="100"/>
      <c r="AB399" s="100"/>
      <c r="AC399" s="101"/>
      <c r="AD399" s="100"/>
      <c r="AE399" s="100"/>
      <c r="AF399" s="100"/>
      <c r="AG399" s="88">
        <v>89800</v>
      </c>
      <c r="AH399" s="53" t="s">
        <v>131</v>
      </c>
      <c r="AI399" s="55">
        <v>0.5</v>
      </c>
      <c r="AJ399" s="53">
        <v>0</v>
      </c>
      <c r="AK399" s="53" t="s">
        <v>131</v>
      </c>
      <c r="AL399" s="55">
        <v>0.5</v>
      </c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ht="15.75" customHeight="1">
      <c r="A400" s="1" t="s">
        <v>807</v>
      </c>
      <c r="B400" s="1" t="s">
        <v>121</v>
      </c>
      <c r="C400" s="1" t="s">
        <v>122</v>
      </c>
      <c r="D400" s="1"/>
      <c r="E400" s="1" t="s">
        <v>838</v>
      </c>
      <c r="F400" s="41"/>
      <c r="G400" s="42"/>
      <c r="H400" s="42"/>
      <c r="I400" s="42"/>
      <c r="J400" s="42" t="s">
        <v>838</v>
      </c>
      <c r="K400" s="130"/>
      <c r="L400" s="126"/>
      <c r="M400" s="127"/>
      <c r="N400" s="127"/>
      <c r="O400" s="127"/>
      <c r="P400" s="45"/>
      <c r="Q400" s="46"/>
      <c r="R400" s="45">
        <f t="shared" ref="R400:S400" si="84">R401</f>
        <v>2600</v>
      </c>
      <c r="S400" s="45">
        <f t="shared" si="84"/>
        <v>0</v>
      </c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91"/>
      <c r="AF400" s="91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</row>
    <row r="401" spans="1:57" ht="15.75" customHeight="1">
      <c r="A401" s="1" t="s">
        <v>807</v>
      </c>
      <c r="B401" s="1" t="s">
        <v>121</v>
      </c>
      <c r="C401" s="1" t="s">
        <v>122</v>
      </c>
      <c r="D401" s="1" t="s">
        <v>123</v>
      </c>
      <c r="E401" s="1" t="s">
        <v>838</v>
      </c>
      <c r="F401" s="128"/>
      <c r="G401" s="129"/>
      <c r="H401" s="129"/>
      <c r="I401" s="129"/>
      <c r="J401" s="129"/>
      <c r="K401" s="49" t="s">
        <v>839</v>
      </c>
      <c r="L401" s="61" t="s">
        <v>840</v>
      </c>
      <c r="M401" s="51" t="s">
        <v>127</v>
      </c>
      <c r="N401" s="51">
        <v>2</v>
      </c>
      <c r="O401" s="56" t="e">
        <f>M401-R401</f>
        <v>#VALUE!</v>
      </c>
      <c r="P401" s="53">
        <v>5</v>
      </c>
      <c r="Q401" s="54" t="s">
        <v>159</v>
      </c>
      <c r="R401" s="53">
        <v>2600</v>
      </c>
      <c r="S401" s="53">
        <f>U401+X401+AA401+AD401+AG401+AJ401+AM401+AP401+AS401+AV401+AY401+BB401</f>
        <v>0</v>
      </c>
      <c r="T401" s="53"/>
      <c r="U401" s="100"/>
      <c r="V401" s="100"/>
      <c r="W401" s="100"/>
      <c r="X401" s="100"/>
      <c r="Y401" s="100"/>
      <c r="Z401" s="100"/>
      <c r="AA401" s="100"/>
      <c r="AB401" s="100"/>
      <c r="AC401" s="101"/>
      <c r="AD401" s="100"/>
      <c r="AE401" s="100"/>
      <c r="AF401" s="100"/>
      <c r="AG401" s="102"/>
      <c r="AH401" s="100"/>
      <c r="AI401" s="100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ht="15.75" customHeight="1">
      <c r="A402" s="1" t="s">
        <v>807</v>
      </c>
      <c r="B402" s="1" t="s">
        <v>121</v>
      </c>
      <c r="C402" s="1" t="s">
        <v>122</v>
      </c>
      <c r="D402" s="1"/>
      <c r="E402" s="1" t="s">
        <v>841</v>
      </c>
      <c r="F402" s="41"/>
      <c r="G402" s="42"/>
      <c r="H402" s="42"/>
      <c r="I402" s="42"/>
      <c r="J402" s="42" t="s">
        <v>841</v>
      </c>
      <c r="K402" s="130"/>
      <c r="L402" s="126"/>
      <c r="M402" s="127"/>
      <c r="N402" s="127"/>
      <c r="O402" s="127"/>
      <c r="P402" s="45"/>
      <c r="Q402" s="46"/>
      <c r="R402" s="45">
        <f t="shared" ref="R402:S402" si="85">SUM(R403:R410)</f>
        <v>7616700</v>
      </c>
      <c r="S402" s="45">
        <f t="shared" si="85"/>
        <v>6009813.7199999997</v>
      </c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91"/>
      <c r="AF402" s="91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</row>
    <row r="403" spans="1:57" ht="15.75" customHeight="1">
      <c r="A403" s="1" t="s">
        <v>807</v>
      </c>
      <c r="B403" s="1" t="s">
        <v>121</v>
      </c>
      <c r="C403" s="1" t="s">
        <v>122</v>
      </c>
      <c r="D403" s="1" t="s">
        <v>123</v>
      </c>
      <c r="E403" s="1" t="s">
        <v>841</v>
      </c>
      <c r="F403" s="128"/>
      <c r="G403" s="129"/>
      <c r="H403" s="129"/>
      <c r="I403" s="129"/>
      <c r="J403" s="129"/>
      <c r="K403" s="49" t="s">
        <v>810</v>
      </c>
      <c r="L403" s="61" t="s">
        <v>842</v>
      </c>
      <c r="M403" s="51" t="s">
        <v>127</v>
      </c>
      <c r="N403" s="51"/>
      <c r="O403" s="62" t="e">
        <f t="shared" ref="O403:O410" si="86">M403-R403</f>
        <v>#VALUE!</v>
      </c>
      <c r="P403" s="53">
        <v>36</v>
      </c>
      <c r="Q403" s="54" t="s">
        <v>400</v>
      </c>
      <c r="R403" s="53">
        <v>191500</v>
      </c>
      <c r="S403" s="53">
        <f t="shared" ref="S403:S410" si="87">U403+X403+AA403+AD403+AG403+AJ403+AM403+AP403+AS403+AV403+AY403+BB403</f>
        <v>186045.3</v>
      </c>
      <c r="T403" s="53"/>
      <c r="U403" s="100"/>
      <c r="V403" s="100"/>
      <c r="W403" s="100"/>
      <c r="X403" s="100"/>
      <c r="Y403" s="100"/>
      <c r="Z403" s="100"/>
      <c r="AA403" s="100"/>
      <c r="AB403" s="100"/>
      <c r="AC403" s="101"/>
      <c r="AD403" s="100"/>
      <c r="AE403" s="100"/>
      <c r="AF403" s="100"/>
      <c r="AG403" s="88">
        <v>186045.3</v>
      </c>
      <c r="AH403" s="53" t="s">
        <v>131</v>
      </c>
      <c r="AI403" s="55">
        <v>1</v>
      </c>
      <c r="AJ403" s="53">
        <v>0</v>
      </c>
      <c r="AK403" s="53" t="s">
        <v>131</v>
      </c>
      <c r="AL403" s="55">
        <v>1</v>
      </c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ht="15.75" customHeight="1">
      <c r="A404" s="1" t="s">
        <v>807</v>
      </c>
      <c r="B404" s="1" t="s">
        <v>121</v>
      </c>
      <c r="C404" s="1" t="s">
        <v>122</v>
      </c>
      <c r="D404" s="1" t="s">
        <v>123</v>
      </c>
      <c r="E404" s="1" t="s">
        <v>841</v>
      </c>
      <c r="F404" s="128"/>
      <c r="G404" s="129"/>
      <c r="H404" s="129"/>
      <c r="I404" s="129"/>
      <c r="J404" s="129"/>
      <c r="K404" s="49" t="s">
        <v>843</v>
      </c>
      <c r="L404" s="61" t="s">
        <v>844</v>
      </c>
      <c r="M404" s="51" t="s">
        <v>127</v>
      </c>
      <c r="N404" s="51"/>
      <c r="O404" s="62" t="e">
        <f t="shared" si="86"/>
        <v>#VALUE!</v>
      </c>
      <c r="P404" s="53">
        <v>24</v>
      </c>
      <c r="Q404" s="54" t="s">
        <v>400</v>
      </c>
      <c r="R404" s="53">
        <v>127700</v>
      </c>
      <c r="S404" s="53">
        <f t="shared" si="87"/>
        <v>126523.92</v>
      </c>
      <c r="T404" s="53"/>
      <c r="U404" s="100"/>
      <c r="V404" s="100"/>
      <c r="W404" s="100"/>
      <c r="X404" s="100"/>
      <c r="Y404" s="100"/>
      <c r="Z404" s="100"/>
      <c r="AA404" s="100"/>
      <c r="AB404" s="100"/>
      <c r="AC404" s="101"/>
      <c r="AD404" s="100"/>
      <c r="AE404" s="100"/>
      <c r="AF404" s="100"/>
      <c r="AG404" s="88">
        <v>126523.92</v>
      </c>
      <c r="AH404" s="53" t="s">
        <v>131</v>
      </c>
      <c r="AI404" s="55">
        <v>1</v>
      </c>
      <c r="AJ404" s="53">
        <v>0</v>
      </c>
      <c r="AK404" s="53" t="s">
        <v>131</v>
      </c>
      <c r="AL404" s="55">
        <v>1</v>
      </c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ht="15.75" customHeight="1">
      <c r="A405" s="1" t="s">
        <v>807</v>
      </c>
      <c r="B405" s="1" t="s">
        <v>121</v>
      </c>
      <c r="C405" s="1" t="s">
        <v>122</v>
      </c>
      <c r="D405" s="1" t="s">
        <v>123</v>
      </c>
      <c r="E405" s="1" t="s">
        <v>841</v>
      </c>
      <c r="F405" s="128"/>
      <c r="G405" s="129"/>
      <c r="H405" s="129"/>
      <c r="I405" s="129"/>
      <c r="J405" s="129"/>
      <c r="K405" s="49" t="s">
        <v>832</v>
      </c>
      <c r="L405" s="61" t="s">
        <v>833</v>
      </c>
      <c r="M405" s="51" t="s">
        <v>127</v>
      </c>
      <c r="N405" s="51">
        <v>2</v>
      </c>
      <c r="O405" s="56" t="e">
        <f t="shared" si="86"/>
        <v>#VALUE!</v>
      </c>
      <c r="P405" s="53">
        <v>40</v>
      </c>
      <c r="Q405" s="54" t="s">
        <v>159</v>
      </c>
      <c r="R405" s="53">
        <v>39200</v>
      </c>
      <c r="S405" s="53">
        <f t="shared" si="87"/>
        <v>39200</v>
      </c>
      <c r="T405" s="53"/>
      <c r="U405" s="100"/>
      <c r="V405" s="100"/>
      <c r="W405" s="100"/>
      <c r="X405" s="100"/>
      <c r="Y405" s="100"/>
      <c r="Z405" s="100"/>
      <c r="AA405" s="100"/>
      <c r="AB405" s="100"/>
      <c r="AC405" s="101"/>
      <c r="AD405" s="100"/>
      <c r="AE405" s="100"/>
      <c r="AF405" s="100"/>
      <c r="AG405" s="88">
        <v>39200</v>
      </c>
      <c r="AH405" s="53" t="s">
        <v>131</v>
      </c>
      <c r="AI405" s="55">
        <v>0.5</v>
      </c>
      <c r="AJ405" s="53">
        <v>0</v>
      </c>
      <c r="AK405" s="53" t="s">
        <v>131</v>
      </c>
      <c r="AL405" s="55">
        <v>0.5</v>
      </c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ht="15.75" customHeight="1">
      <c r="A406" s="1" t="s">
        <v>807</v>
      </c>
      <c r="B406" s="1" t="s">
        <v>121</v>
      </c>
      <c r="C406" s="1" t="s">
        <v>122</v>
      </c>
      <c r="D406" s="1" t="s">
        <v>123</v>
      </c>
      <c r="E406" s="1" t="s">
        <v>841</v>
      </c>
      <c r="F406" s="128"/>
      <c r="G406" s="129"/>
      <c r="H406" s="129"/>
      <c r="I406" s="129"/>
      <c r="J406" s="129"/>
      <c r="K406" s="49" t="s">
        <v>834</v>
      </c>
      <c r="L406" s="61" t="s">
        <v>835</v>
      </c>
      <c r="M406" s="51" t="s">
        <v>127</v>
      </c>
      <c r="N406" s="51">
        <v>2</v>
      </c>
      <c r="O406" s="56" t="e">
        <f t="shared" si="86"/>
        <v>#VALUE!</v>
      </c>
      <c r="P406" s="53">
        <v>640</v>
      </c>
      <c r="Q406" s="54" t="s">
        <v>159</v>
      </c>
      <c r="R406" s="53">
        <v>627200</v>
      </c>
      <c r="S406" s="53">
        <f t="shared" si="87"/>
        <v>483600</v>
      </c>
      <c r="T406" s="53"/>
      <c r="U406" s="100"/>
      <c r="V406" s="100"/>
      <c r="W406" s="100"/>
      <c r="X406" s="100"/>
      <c r="Y406" s="100"/>
      <c r="Z406" s="100"/>
      <c r="AA406" s="100"/>
      <c r="AB406" s="100"/>
      <c r="AC406" s="101"/>
      <c r="AD406" s="100"/>
      <c r="AE406" s="100"/>
      <c r="AF406" s="100"/>
      <c r="AG406" s="88">
        <v>483600</v>
      </c>
      <c r="AH406" s="53" t="s">
        <v>131</v>
      </c>
      <c r="AI406" s="55">
        <v>0.5</v>
      </c>
      <c r="AJ406" s="53">
        <v>0</v>
      </c>
      <c r="AK406" s="53" t="s">
        <v>131</v>
      </c>
      <c r="AL406" s="55">
        <v>0.5</v>
      </c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ht="15.75" customHeight="1">
      <c r="A407" s="1" t="s">
        <v>807</v>
      </c>
      <c r="B407" s="1" t="s">
        <v>121</v>
      </c>
      <c r="C407" s="1" t="s">
        <v>122</v>
      </c>
      <c r="D407" s="1" t="s">
        <v>123</v>
      </c>
      <c r="E407" s="1" t="s">
        <v>841</v>
      </c>
      <c r="F407" s="128"/>
      <c r="G407" s="129"/>
      <c r="H407" s="129"/>
      <c r="I407" s="129"/>
      <c r="J407" s="129"/>
      <c r="K407" s="49" t="s">
        <v>160</v>
      </c>
      <c r="L407" s="61" t="s">
        <v>161</v>
      </c>
      <c r="M407" s="51" t="s">
        <v>127</v>
      </c>
      <c r="N407" s="51">
        <v>2</v>
      </c>
      <c r="O407" s="56" t="e">
        <f t="shared" si="86"/>
        <v>#VALUE!</v>
      </c>
      <c r="P407" s="53">
        <v>1900</v>
      </c>
      <c r="Q407" s="54" t="s">
        <v>159</v>
      </c>
      <c r="R407" s="53">
        <v>2014000</v>
      </c>
      <c r="S407" s="53">
        <f t="shared" si="87"/>
        <v>1610034</v>
      </c>
      <c r="T407" s="53"/>
      <c r="U407" s="100"/>
      <c r="V407" s="100"/>
      <c r="W407" s="100"/>
      <c r="X407" s="100"/>
      <c r="Y407" s="100"/>
      <c r="Z407" s="100"/>
      <c r="AA407" s="100"/>
      <c r="AB407" s="100"/>
      <c r="AC407" s="101"/>
      <c r="AD407" s="100"/>
      <c r="AE407" s="100"/>
      <c r="AF407" s="100"/>
      <c r="AG407" s="88">
        <v>1530234</v>
      </c>
      <c r="AH407" s="53" t="s">
        <v>131</v>
      </c>
      <c r="AI407" s="55">
        <v>0.5</v>
      </c>
      <c r="AJ407" s="53">
        <v>79800</v>
      </c>
      <c r="AK407" s="53" t="s">
        <v>131</v>
      </c>
      <c r="AL407" s="55">
        <v>0.5</v>
      </c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ht="15.75" customHeight="1">
      <c r="A408" s="1" t="s">
        <v>807</v>
      </c>
      <c r="B408" s="1" t="s">
        <v>121</v>
      </c>
      <c r="C408" s="1" t="s">
        <v>122</v>
      </c>
      <c r="D408" s="1" t="s">
        <v>123</v>
      </c>
      <c r="E408" s="1" t="s">
        <v>841</v>
      </c>
      <c r="F408" s="128"/>
      <c r="G408" s="129"/>
      <c r="H408" s="129"/>
      <c r="I408" s="129"/>
      <c r="J408" s="129"/>
      <c r="K408" s="49" t="s">
        <v>219</v>
      </c>
      <c r="L408" s="61" t="s">
        <v>220</v>
      </c>
      <c r="M408" s="51" t="s">
        <v>127</v>
      </c>
      <c r="N408" s="51">
        <v>2</v>
      </c>
      <c r="O408" s="56" t="e">
        <f t="shared" si="86"/>
        <v>#VALUE!</v>
      </c>
      <c r="P408" s="53">
        <v>3150</v>
      </c>
      <c r="Q408" s="54" t="s">
        <v>159</v>
      </c>
      <c r="R408" s="53">
        <v>3339000</v>
      </c>
      <c r="S408" s="53">
        <f t="shared" si="87"/>
        <v>2473870.5</v>
      </c>
      <c r="T408" s="53"/>
      <c r="U408" s="100"/>
      <c r="V408" s="100"/>
      <c r="W408" s="100"/>
      <c r="X408" s="100"/>
      <c r="Y408" s="100"/>
      <c r="Z408" s="100"/>
      <c r="AA408" s="100"/>
      <c r="AB408" s="100"/>
      <c r="AC408" s="101"/>
      <c r="AD408" s="100"/>
      <c r="AE408" s="100"/>
      <c r="AF408" s="100"/>
      <c r="AG408" s="88">
        <v>2473870.5</v>
      </c>
      <c r="AH408" s="53" t="s">
        <v>131</v>
      </c>
      <c r="AI408" s="55">
        <v>0.5</v>
      </c>
      <c r="AJ408" s="53">
        <v>0</v>
      </c>
      <c r="AK408" s="53" t="s">
        <v>131</v>
      </c>
      <c r="AL408" s="55">
        <v>0.5</v>
      </c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ht="15.75" customHeight="1">
      <c r="A409" s="1" t="s">
        <v>807</v>
      </c>
      <c r="B409" s="1" t="s">
        <v>121</v>
      </c>
      <c r="C409" s="1" t="s">
        <v>122</v>
      </c>
      <c r="D409" s="1" t="s">
        <v>123</v>
      </c>
      <c r="E409" s="1" t="s">
        <v>841</v>
      </c>
      <c r="F409" s="128"/>
      <c r="G409" s="129"/>
      <c r="H409" s="129"/>
      <c r="I409" s="129"/>
      <c r="J409" s="129"/>
      <c r="K409" s="49" t="s">
        <v>836</v>
      </c>
      <c r="L409" s="61" t="s">
        <v>837</v>
      </c>
      <c r="M409" s="51" t="s">
        <v>127</v>
      </c>
      <c r="N409" s="51">
        <v>2</v>
      </c>
      <c r="O409" s="56" t="e">
        <f t="shared" si="86"/>
        <v>#VALUE!</v>
      </c>
      <c r="P409" s="53">
        <v>1906</v>
      </c>
      <c r="Q409" s="54" t="s">
        <v>159</v>
      </c>
      <c r="R409" s="53">
        <v>972100</v>
      </c>
      <c r="S409" s="53">
        <f t="shared" si="87"/>
        <v>891040</v>
      </c>
      <c r="T409" s="53"/>
      <c r="U409" s="100"/>
      <c r="V409" s="100"/>
      <c r="W409" s="100"/>
      <c r="X409" s="100"/>
      <c r="Y409" s="100"/>
      <c r="Z409" s="100"/>
      <c r="AA409" s="100"/>
      <c r="AB409" s="100"/>
      <c r="AC409" s="101"/>
      <c r="AD409" s="100"/>
      <c r="AE409" s="100"/>
      <c r="AF409" s="100"/>
      <c r="AG409" s="88">
        <v>891040</v>
      </c>
      <c r="AH409" s="53" t="s">
        <v>131</v>
      </c>
      <c r="AI409" s="55">
        <v>0.5</v>
      </c>
      <c r="AJ409" s="53">
        <v>0</v>
      </c>
      <c r="AK409" s="53" t="s">
        <v>131</v>
      </c>
      <c r="AL409" s="55">
        <v>0.5</v>
      </c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ht="15.75" customHeight="1">
      <c r="A410" s="1" t="s">
        <v>807</v>
      </c>
      <c r="B410" s="1" t="s">
        <v>121</v>
      </c>
      <c r="C410" s="1" t="s">
        <v>122</v>
      </c>
      <c r="D410" s="1" t="s">
        <v>123</v>
      </c>
      <c r="E410" s="1" t="s">
        <v>841</v>
      </c>
      <c r="F410" s="128"/>
      <c r="G410" s="129"/>
      <c r="H410" s="129"/>
      <c r="I410" s="129"/>
      <c r="J410" s="129"/>
      <c r="K410" s="49" t="s">
        <v>845</v>
      </c>
      <c r="L410" s="61" t="s">
        <v>846</v>
      </c>
      <c r="M410" s="51" t="s">
        <v>127</v>
      </c>
      <c r="N410" s="51"/>
      <c r="O410" s="62" t="e">
        <f t="shared" si="86"/>
        <v>#VALUE!</v>
      </c>
      <c r="P410" s="53">
        <v>600</v>
      </c>
      <c r="Q410" s="54" t="s">
        <v>159</v>
      </c>
      <c r="R410" s="53">
        <v>306000</v>
      </c>
      <c r="S410" s="53">
        <f t="shared" si="87"/>
        <v>199500</v>
      </c>
      <c r="T410" s="53"/>
      <c r="U410" s="100"/>
      <c r="V410" s="100"/>
      <c r="W410" s="100"/>
      <c r="X410" s="100"/>
      <c r="Y410" s="100"/>
      <c r="Z410" s="100"/>
      <c r="AA410" s="100"/>
      <c r="AB410" s="100"/>
      <c r="AC410" s="101"/>
      <c r="AD410" s="100"/>
      <c r="AE410" s="100"/>
      <c r="AF410" s="100"/>
      <c r="AG410" s="88">
        <v>199500</v>
      </c>
      <c r="AH410" s="53" t="s">
        <v>131</v>
      </c>
      <c r="AI410" s="55">
        <v>0.5</v>
      </c>
      <c r="AJ410" s="53">
        <v>0</v>
      </c>
      <c r="AK410" s="53" t="s">
        <v>131</v>
      </c>
      <c r="AL410" s="55">
        <v>0.5</v>
      </c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ht="15.75" customHeight="1">
      <c r="A411" s="1" t="s">
        <v>807</v>
      </c>
      <c r="B411" s="1" t="s">
        <v>121</v>
      </c>
      <c r="C411" s="1" t="s">
        <v>122</v>
      </c>
      <c r="D411" s="1" t="s">
        <v>241</v>
      </c>
      <c r="E411" s="1"/>
      <c r="F411" s="35"/>
      <c r="G411" s="36"/>
      <c r="H411" s="36"/>
      <c r="I411" s="36" t="s">
        <v>241</v>
      </c>
      <c r="J411" s="36"/>
      <c r="K411" s="120"/>
      <c r="L411" s="121"/>
      <c r="M411" s="122"/>
      <c r="N411" s="122"/>
      <c r="O411" s="122"/>
      <c r="P411" s="39"/>
      <c r="Q411" s="40"/>
      <c r="R411" s="39">
        <f t="shared" ref="R411:S411" si="88">R412</f>
        <v>1066000</v>
      </c>
      <c r="S411" s="39">
        <f t="shared" si="88"/>
        <v>1065315.06</v>
      </c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86"/>
      <c r="AF411" s="86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</row>
    <row r="412" spans="1:57" ht="15.75" customHeight="1">
      <c r="A412" s="1" t="s">
        <v>807</v>
      </c>
      <c r="B412" s="1" t="s">
        <v>121</v>
      </c>
      <c r="C412" s="1" t="s">
        <v>122</v>
      </c>
      <c r="D412" s="1"/>
      <c r="E412" s="1" t="s">
        <v>847</v>
      </c>
      <c r="F412" s="41"/>
      <c r="G412" s="42"/>
      <c r="H412" s="42"/>
      <c r="I412" s="42"/>
      <c r="J412" s="42" t="s">
        <v>847</v>
      </c>
      <c r="K412" s="130"/>
      <c r="L412" s="126"/>
      <c r="M412" s="127"/>
      <c r="N412" s="127"/>
      <c r="O412" s="127"/>
      <c r="P412" s="45"/>
      <c r="Q412" s="46"/>
      <c r="R412" s="45">
        <f t="shared" ref="R412:S412" si="89">R413+R414</f>
        <v>1066000</v>
      </c>
      <c r="S412" s="45">
        <f t="shared" si="89"/>
        <v>1065315.06</v>
      </c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82"/>
      <c r="AF412" s="82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</row>
    <row r="413" spans="1:57" ht="15.75" customHeight="1">
      <c r="A413" s="1" t="s">
        <v>807</v>
      </c>
      <c r="B413" s="1" t="s">
        <v>121</v>
      </c>
      <c r="C413" s="1" t="s">
        <v>122</v>
      </c>
      <c r="D413" s="1" t="s">
        <v>241</v>
      </c>
      <c r="E413" s="1" t="s">
        <v>847</v>
      </c>
      <c r="F413" s="128"/>
      <c r="G413" s="129"/>
      <c r="H413" s="129"/>
      <c r="I413" s="129"/>
      <c r="J413" s="129"/>
      <c r="K413" s="49" t="s">
        <v>810</v>
      </c>
      <c r="L413" s="61" t="s">
        <v>848</v>
      </c>
      <c r="M413" s="51" t="s">
        <v>127</v>
      </c>
      <c r="N413" s="51"/>
      <c r="O413" s="62" t="e">
        <f t="shared" ref="O413:O414" si="90">M413-R413</f>
        <v>#VALUE!</v>
      </c>
      <c r="P413" s="53">
        <v>100</v>
      </c>
      <c r="Q413" s="54" t="s">
        <v>400</v>
      </c>
      <c r="R413" s="53">
        <v>532000</v>
      </c>
      <c r="S413" s="53">
        <f t="shared" ref="S413:S414" si="91">U413+X413+AA413+AD413+AG413+AJ413+AM413+AP413+AS413+AV413+AY413+BB413</f>
        <v>531558.05999999994</v>
      </c>
      <c r="T413" s="53"/>
      <c r="U413" s="100"/>
      <c r="V413" s="100"/>
      <c r="W413" s="131"/>
      <c r="X413" s="100"/>
      <c r="Y413" s="100"/>
      <c r="Z413" s="100"/>
      <c r="AA413" s="100"/>
      <c r="AB413" s="100"/>
      <c r="AC413" s="101"/>
      <c r="AD413" s="100"/>
      <c r="AE413" s="100"/>
      <c r="AF413" s="100"/>
      <c r="AG413" s="88">
        <v>378090.66</v>
      </c>
      <c r="AH413" s="53" t="s">
        <v>131</v>
      </c>
      <c r="AI413" s="55">
        <v>1</v>
      </c>
      <c r="AJ413" s="53">
        <v>153467.4</v>
      </c>
      <c r="AK413" s="53" t="s">
        <v>131</v>
      </c>
      <c r="AL413" s="55">
        <v>1</v>
      </c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ht="15.75" customHeight="1">
      <c r="A414" s="1" t="s">
        <v>807</v>
      </c>
      <c r="B414" s="1" t="s">
        <v>121</v>
      </c>
      <c r="C414" s="1" t="s">
        <v>122</v>
      </c>
      <c r="D414" s="1" t="s">
        <v>241</v>
      </c>
      <c r="E414" s="1" t="s">
        <v>847</v>
      </c>
      <c r="F414" s="128"/>
      <c r="G414" s="129"/>
      <c r="H414" s="129"/>
      <c r="I414" s="129"/>
      <c r="J414" s="129"/>
      <c r="K414" s="49" t="s">
        <v>849</v>
      </c>
      <c r="L414" s="61" t="s">
        <v>850</v>
      </c>
      <c r="M414" s="51" t="s">
        <v>127</v>
      </c>
      <c r="N414" s="51"/>
      <c r="O414" s="62" t="e">
        <f t="shared" si="90"/>
        <v>#VALUE!</v>
      </c>
      <c r="P414" s="53">
        <v>100</v>
      </c>
      <c r="Q414" s="54" t="s">
        <v>159</v>
      </c>
      <c r="R414" s="53">
        <v>534000</v>
      </c>
      <c r="S414" s="53">
        <f t="shared" si="91"/>
        <v>533757</v>
      </c>
      <c r="T414" s="53"/>
      <c r="U414" s="100"/>
      <c r="V414" s="100"/>
      <c r="W414" s="131"/>
      <c r="X414" s="100"/>
      <c r="Y414" s="100"/>
      <c r="Z414" s="100"/>
      <c r="AA414" s="100"/>
      <c r="AB414" s="100"/>
      <c r="AC414" s="101"/>
      <c r="AD414" s="100"/>
      <c r="AE414" s="100"/>
      <c r="AF414" s="100"/>
      <c r="AG414" s="88">
        <v>533757</v>
      </c>
      <c r="AH414" s="53" t="s">
        <v>131</v>
      </c>
      <c r="AI414" s="55">
        <v>1</v>
      </c>
      <c r="AJ414" s="53">
        <v>0</v>
      </c>
      <c r="AK414" s="53" t="s">
        <v>131</v>
      </c>
      <c r="AL414" s="55">
        <v>1</v>
      </c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ht="15.75" customHeight="1">
      <c r="A415" s="1" t="s">
        <v>807</v>
      </c>
      <c r="B415" s="1" t="s">
        <v>280</v>
      </c>
      <c r="C415" s="1" t="s">
        <v>122</v>
      </c>
      <c r="D415" s="1"/>
      <c r="E415" s="1"/>
      <c r="F415" s="23"/>
      <c r="G415" s="24" t="s">
        <v>280</v>
      </c>
      <c r="H415" s="24"/>
      <c r="I415" s="24"/>
      <c r="J415" s="24"/>
      <c r="K415" s="132"/>
      <c r="L415" s="133"/>
      <c r="M415" s="134"/>
      <c r="N415" s="134"/>
      <c r="O415" s="134"/>
      <c r="P415" s="27"/>
      <c r="Q415" s="28"/>
      <c r="R415" s="27">
        <f t="shared" ref="R415:S415" si="92">R416+R424</f>
        <v>84652200</v>
      </c>
      <c r="S415" s="27">
        <f t="shared" si="92"/>
        <v>35664517.359999999</v>
      </c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106"/>
      <c r="AF415" s="106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</row>
    <row r="416" spans="1:57" ht="15.75" customHeight="1">
      <c r="A416" s="1" t="s">
        <v>807</v>
      </c>
      <c r="B416" s="1" t="s">
        <v>280</v>
      </c>
      <c r="C416" s="1" t="s">
        <v>713</v>
      </c>
      <c r="D416" s="1"/>
      <c r="E416" s="1"/>
      <c r="F416" s="29"/>
      <c r="G416" s="30"/>
      <c r="H416" s="30" t="s">
        <v>713</v>
      </c>
      <c r="I416" s="30"/>
      <c r="J416" s="30"/>
      <c r="K416" s="135"/>
      <c r="L416" s="136"/>
      <c r="M416" s="119"/>
      <c r="N416" s="119"/>
      <c r="O416" s="119"/>
      <c r="P416" s="33"/>
      <c r="Q416" s="34"/>
      <c r="R416" s="33">
        <f t="shared" ref="R416:S416" si="93">R417</f>
        <v>15969200</v>
      </c>
      <c r="S416" s="33">
        <f t="shared" si="93"/>
        <v>1906751</v>
      </c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</row>
    <row r="417" spans="1:57" ht="15.75" customHeight="1">
      <c r="A417" s="1" t="s">
        <v>807</v>
      </c>
      <c r="B417" s="1" t="s">
        <v>280</v>
      </c>
      <c r="C417" s="1" t="s">
        <v>713</v>
      </c>
      <c r="D417" s="1" t="s">
        <v>714</v>
      </c>
      <c r="E417" s="1"/>
      <c r="F417" s="35"/>
      <c r="G417" s="36"/>
      <c r="H417" s="36"/>
      <c r="I417" s="36" t="s">
        <v>714</v>
      </c>
      <c r="J417" s="36"/>
      <c r="K417" s="137"/>
      <c r="L417" s="138"/>
      <c r="M417" s="122"/>
      <c r="N417" s="122"/>
      <c r="O417" s="122"/>
      <c r="P417" s="39"/>
      <c r="Q417" s="40"/>
      <c r="R417" s="39">
        <f t="shared" ref="R417:S417" si="94">R418+R420+R422</f>
        <v>15969200</v>
      </c>
      <c r="S417" s="39">
        <f t="shared" si="94"/>
        <v>1906751</v>
      </c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</row>
    <row r="418" spans="1:57" ht="15.75" customHeight="1">
      <c r="A418" s="1" t="s">
        <v>807</v>
      </c>
      <c r="B418" s="1" t="s">
        <v>280</v>
      </c>
      <c r="C418" s="1" t="s">
        <v>713</v>
      </c>
      <c r="D418" s="1"/>
      <c r="E418" s="1" t="s">
        <v>715</v>
      </c>
      <c r="F418" s="41"/>
      <c r="G418" s="42"/>
      <c r="H418" s="42"/>
      <c r="I418" s="42"/>
      <c r="J418" s="42" t="s">
        <v>715</v>
      </c>
      <c r="K418" s="139"/>
      <c r="L418" s="140"/>
      <c r="M418" s="127"/>
      <c r="N418" s="127"/>
      <c r="O418" s="127"/>
      <c r="P418" s="45"/>
      <c r="Q418" s="46"/>
      <c r="R418" s="45">
        <f t="shared" ref="R418:S418" si="95">R419</f>
        <v>6614100</v>
      </c>
      <c r="S418" s="45">
        <f t="shared" si="95"/>
        <v>816585</v>
      </c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82"/>
      <c r="AF418" s="82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</row>
    <row r="419" spans="1:57" ht="15.75" customHeight="1">
      <c r="A419" s="1" t="s">
        <v>807</v>
      </c>
      <c r="B419" s="1" t="s">
        <v>280</v>
      </c>
      <c r="C419" s="1" t="s">
        <v>713</v>
      </c>
      <c r="D419" s="1" t="s">
        <v>714</v>
      </c>
      <c r="E419" s="1" t="s">
        <v>715</v>
      </c>
      <c r="F419" s="128"/>
      <c r="G419" s="129"/>
      <c r="H419" s="129"/>
      <c r="I419" s="129"/>
      <c r="J419" s="129"/>
      <c r="K419" s="83" t="s">
        <v>716</v>
      </c>
      <c r="L419" s="84" t="s">
        <v>717</v>
      </c>
      <c r="M419" s="51" t="s">
        <v>127</v>
      </c>
      <c r="N419" s="51">
        <v>2</v>
      </c>
      <c r="O419" s="56" t="e">
        <f>M419-R419</f>
        <v>#VALUE!</v>
      </c>
      <c r="P419" s="53">
        <v>176</v>
      </c>
      <c r="Q419" s="54" t="s">
        <v>718</v>
      </c>
      <c r="R419" s="53">
        <v>6614100</v>
      </c>
      <c r="S419" s="53">
        <f>U419+X419+AA419+AD419+AG419+AJ419+AM419+AP419+AS419+AV419+AY419+BB419</f>
        <v>816585</v>
      </c>
      <c r="T419" s="53"/>
      <c r="U419" s="100"/>
      <c r="V419" s="100"/>
      <c r="W419" s="100"/>
      <c r="X419" s="100"/>
      <c r="Y419" s="100"/>
      <c r="Z419" s="100"/>
      <c r="AA419" s="100"/>
      <c r="AB419" s="100"/>
      <c r="AC419" s="101"/>
      <c r="AD419" s="100"/>
      <c r="AE419" s="100"/>
      <c r="AF419" s="100"/>
      <c r="AG419" s="88">
        <v>640265</v>
      </c>
      <c r="AH419" s="53" t="s">
        <v>131</v>
      </c>
      <c r="AI419" s="55">
        <v>0.3</v>
      </c>
      <c r="AJ419" s="53">
        <v>176320</v>
      </c>
      <c r="AK419" s="53" t="s">
        <v>131</v>
      </c>
      <c r="AL419" s="55">
        <v>0.3</v>
      </c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ht="15.75" customHeight="1">
      <c r="A420" s="1" t="s">
        <v>807</v>
      </c>
      <c r="B420" s="1" t="s">
        <v>280</v>
      </c>
      <c r="C420" s="1" t="s">
        <v>713</v>
      </c>
      <c r="D420" s="1"/>
      <c r="E420" s="1" t="s">
        <v>761</v>
      </c>
      <c r="F420" s="41"/>
      <c r="G420" s="42"/>
      <c r="H420" s="42"/>
      <c r="I420" s="42"/>
      <c r="J420" s="42" t="s">
        <v>761</v>
      </c>
      <c r="K420" s="139"/>
      <c r="L420" s="140"/>
      <c r="M420" s="127"/>
      <c r="N420" s="127"/>
      <c r="O420" s="127"/>
      <c r="P420" s="45"/>
      <c r="Q420" s="46"/>
      <c r="R420" s="45">
        <f t="shared" ref="R420:S420" si="96">R421</f>
        <v>8974300</v>
      </c>
      <c r="S420" s="45">
        <f t="shared" si="96"/>
        <v>709366</v>
      </c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91"/>
      <c r="AF420" s="91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</row>
    <row r="421" spans="1:57" ht="15.75" customHeight="1">
      <c r="A421" s="1" t="s">
        <v>807</v>
      </c>
      <c r="B421" s="1" t="s">
        <v>280</v>
      </c>
      <c r="C421" s="1" t="s">
        <v>713</v>
      </c>
      <c r="D421" s="1" t="s">
        <v>714</v>
      </c>
      <c r="E421" s="1" t="s">
        <v>761</v>
      </c>
      <c r="F421" s="128"/>
      <c r="G421" s="129"/>
      <c r="H421" s="129"/>
      <c r="I421" s="129"/>
      <c r="J421" s="129"/>
      <c r="K421" s="83" t="s">
        <v>762</v>
      </c>
      <c r="L421" s="84" t="s">
        <v>763</v>
      </c>
      <c r="M421" s="51" t="s">
        <v>127</v>
      </c>
      <c r="N421" s="51">
        <v>2</v>
      </c>
      <c r="O421" s="56" t="e">
        <f>M421-R421</f>
        <v>#VALUE!</v>
      </c>
      <c r="P421" s="53">
        <v>257</v>
      </c>
      <c r="Q421" s="54" t="s">
        <v>718</v>
      </c>
      <c r="R421" s="53">
        <v>8974300</v>
      </c>
      <c r="S421" s="53">
        <f>U421+X421+AA421+AD421+AG421+AJ421+AM421+AP421+AS421+AV421+AY421+BB421</f>
        <v>709366</v>
      </c>
      <c r="T421" s="53"/>
      <c r="U421" s="100"/>
      <c r="V421" s="100"/>
      <c r="W421" s="100"/>
      <c r="X421" s="100"/>
      <c r="Y421" s="100"/>
      <c r="Z421" s="100"/>
      <c r="AA421" s="100"/>
      <c r="AB421" s="100"/>
      <c r="AC421" s="101"/>
      <c r="AD421" s="100"/>
      <c r="AE421" s="100"/>
      <c r="AF421" s="100"/>
      <c r="AG421" s="88">
        <v>372380</v>
      </c>
      <c r="AH421" s="53" t="s">
        <v>131</v>
      </c>
      <c r="AI421" s="55">
        <v>0.3</v>
      </c>
      <c r="AJ421" s="53">
        <v>336986</v>
      </c>
      <c r="AK421" s="53" t="s">
        <v>131</v>
      </c>
      <c r="AL421" s="55">
        <v>0.3</v>
      </c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ht="15.75" customHeight="1">
      <c r="A422" s="1" t="s">
        <v>807</v>
      </c>
      <c r="B422" s="1" t="s">
        <v>280</v>
      </c>
      <c r="C422" s="1" t="s">
        <v>713</v>
      </c>
      <c r="D422" s="1"/>
      <c r="E422" s="1" t="s">
        <v>778</v>
      </c>
      <c r="F422" s="41"/>
      <c r="G422" s="42"/>
      <c r="H422" s="42"/>
      <c r="I422" s="42"/>
      <c r="J422" s="42" t="s">
        <v>778</v>
      </c>
      <c r="K422" s="139"/>
      <c r="L422" s="140"/>
      <c r="M422" s="127"/>
      <c r="N422" s="127"/>
      <c r="O422" s="127"/>
      <c r="P422" s="45"/>
      <c r="Q422" s="46"/>
      <c r="R422" s="45">
        <f t="shared" ref="R422:S422" si="97">R423</f>
        <v>380800</v>
      </c>
      <c r="S422" s="45">
        <f t="shared" si="97"/>
        <v>380800</v>
      </c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91"/>
      <c r="AF422" s="91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</row>
    <row r="423" spans="1:57" ht="15.75" customHeight="1">
      <c r="A423" s="63" t="s">
        <v>807</v>
      </c>
      <c r="B423" s="63" t="s">
        <v>280</v>
      </c>
      <c r="C423" s="63" t="s">
        <v>713</v>
      </c>
      <c r="D423" s="63" t="s">
        <v>714</v>
      </c>
      <c r="E423" s="63" t="s">
        <v>778</v>
      </c>
      <c r="F423" s="141"/>
      <c r="G423" s="142"/>
      <c r="H423" s="142"/>
      <c r="I423" s="142"/>
      <c r="J423" s="142"/>
      <c r="K423" s="143" t="s">
        <v>779</v>
      </c>
      <c r="L423" s="144" t="s">
        <v>780</v>
      </c>
      <c r="M423" s="66" t="s">
        <v>127</v>
      </c>
      <c r="N423" s="66">
        <v>2</v>
      </c>
      <c r="O423" s="145" t="e">
        <f>M423-R423</f>
        <v>#VALUE!</v>
      </c>
      <c r="P423" s="68">
        <v>3200</v>
      </c>
      <c r="Q423" s="69" t="s">
        <v>159</v>
      </c>
      <c r="R423" s="68">
        <v>380800</v>
      </c>
      <c r="S423" s="53">
        <f>U423+X423+AA423+AD423+AG423+AJ423+AM423+AP423+AS423+AV423+AY423+BB423</f>
        <v>380800</v>
      </c>
      <c r="T423" s="68"/>
      <c r="U423" s="146"/>
      <c r="V423" s="146"/>
      <c r="W423" s="146"/>
      <c r="X423" s="146"/>
      <c r="Y423" s="146"/>
      <c r="Z423" s="146"/>
      <c r="AA423" s="146"/>
      <c r="AB423" s="146"/>
      <c r="AC423" s="147"/>
      <c r="AD423" s="146"/>
      <c r="AE423" s="146"/>
      <c r="AF423" s="146"/>
      <c r="AG423" s="148">
        <v>380800</v>
      </c>
      <c r="AH423" s="53" t="s">
        <v>131</v>
      </c>
      <c r="AI423" s="55">
        <v>0.5</v>
      </c>
      <c r="AJ423" s="68">
        <v>0</v>
      </c>
      <c r="AK423" s="53" t="s">
        <v>131</v>
      </c>
      <c r="AL423" s="55">
        <v>0.5</v>
      </c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</row>
    <row r="424" spans="1:57" ht="15.75" customHeight="1">
      <c r="A424" s="1" t="s">
        <v>807</v>
      </c>
      <c r="B424" s="1" t="s">
        <v>280</v>
      </c>
      <c r="C424" s="1" t="s">
        <v>281</v>
      </c>
      <c r="D424" s="1"/>
      <c r="E424" s="1"/>
      <c r="F424" s="29"/>
      <c r="G424" s="30"/>
      <c r="H424" s="30" t="s">
        <v>281</v>
      </c>
      <c r="I424" s="30"/>
      <c r="J424" s="30"/>
      <c r="K424" s="135"/>
      <c r="L424" s="136"/>
      <c r="M424" s="119"/>
      <c r="N424" s="119"/>
      <c r="O424" s="119"/>
      <c r="P424" s="33"/>
      <c r="Q424" s="34"/>
      <c r="R424" s="33">
        <f t="shared" ref="R424:S424" si="98">R425+R431+R438+R449+R460+R473</f>
        <v>68683000</v>
      </c>
      <c r="S424" s="33">
        <f t="shared" si="98"/>
        <v>33757766.359999999</v>
      </c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149"/>
      <c r="AF424" s="149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</row>
    <row r="425" spans="1:57" ht="15.75" customHeight="1">
      <c r="A425" s="1" t="s">
        <v>807</v>
      </c>
      <c r="B425" s="1" t="s">
        <v>280</v>
      </c>
      <c r="C425" s="1" t="s">
        <v>281</v>
      </c>
      <c r="D425" s="1" t="s">
        <v>851</v>
      </c>
      <c r="E425" s="1"/>
      <c r="F425" s="35"/>
      <c r="G425" s="36"/>
      <c r="H425" s="36"/>
      <c r="I425" s="36" t="s">
        <v>851</v>
      </c>
      <c r="J425" s="36"/>
      <c r="K425" s="137"/>
      <c r="L425" s="138"/>
      <c r="M425" s="122"/>
      <c r="N425" s="122"/>
      <c r="O425" s="122"/>
      <c r="P425" s="39"/>
      <c r="Q425" s="40"/>
      <c r="R425" s="39">
        <f t="shared" ref="R425:S425" si="99">R426</f>
        <v>11614000</v>
      </c>
      <c r="S425" s="39">
        <f t="shared" si="99"/>
        <v>4052464.86</v>
      </c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</row>
    <row r="426" spans="1:57" ht="15.75" customHeight="1">
      <c r="A426" s="1" t="s">
        <v>807</v>
      </c>
      <c r="B426" s="1" t="s">
        <v>280</v>
      </c>
      <c r="C426" s="1" t="s">
        <v>281</v>
      </c>
      <c r="D426" s="1"/>
      <c r="E426" s="1" t="s">
        <v>852</v>
      </c>
      <c r="F426" s="41"/>
      <c r="G426" s="42"/>
      <c r="H426" s="42"/>
      <c r="I426" s="42"/>
      <c r="J426" s="42" t="s">
        <v>852</v>
      </c>
      <c r="K426" s="139"/>
      <c r="L426" s="140"/>
      <c r="M426" s="127"/>
      <c r="N426" s="127"/>
      <c r="O426" s="127"/>
      <c r="P426" s="45"/>
      <c r="Q426" s="46"/>
      <c r="R426" s="45">
        <f t="shared" ref="R426:S426" si="100">SUM(R427:R430)</f>
        <v>11614000</v>
      </c>
      <c r="S426" s="45">
        <f t="shared" si="100"/>
        <v>4052464.86</v>
      </c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82"/>
      <c r="AF426" s="82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</row>
    <row r="427" spans="1:57" ht="15.75" customHeight="1">
      <c r="A427" s="1" t="s">
        <v>807</v>
      </c>
      <c r="B427" s="1" t="s">
        <v>280</v>
      </c>
      <c r="C427" s="1" t="s">
        <v>281</v>
      </c>
      <c r="D427" s="1" t="s">
        <v>851</v>
      </c>
      <c r="E427" s="1" t="s">
        <v>852</v>
      </c>
      <c r="F427" s="128"/>
      <c r="G427" s="129"/>
      <c r="H427" s="129"/>
      <c r="I427" s="129"/>
      <c r="J427" s="129"/>
      <c r="K427" s="83" t="s">
        <v>853</v>
      </c>
      <c r="L427" s="84" t="s">
        <v>854</v>
      </c>
      <c r="M427" s="51" t="s">
        <v>127</v>
      </c>
      <c r="N427" s="51"/>
      <c r="O427" s="62" t="e">
        <f t="shared" ref="O427:O430" si="101">M427-R427</f>
        <v>#VALUE!</v>
      </c>
      <c r="P427" s="53">
        <v>80</v>
      </c>
      <c r="Q427" s="54" t="s">
        <v>718</v>
      </c>
      <c r="R427" s="53">
        <v>2400000</v>
      </c>
      <c r="S427" s="53">
        <f t="shared" ref="S427:S430" si="102">U427+X427+AA427+AD427+AG427+AJ427+AM427+AP427+AS427+AV427+AY427+BB427</f>
        <v>2400000</v>
      </c>
      <c r="T427" s="53"/>
      <c r="U427" s="100"/>
      <c r="V427" s="100"/>
      <c r="W427" s="100"/>
      <c r="X427" s="100"/>
      <c r="Y427" s="100"/>
      <c r="Z427" s="100"/>
      <c r="AA427" s="100"/>
      <c r="AB427" s="100"/>
      <c r="AC427" s="101"/>
      <c r="AD427" s="100"/>
      <c r="AE427" s="100"/>
      <c r="AF427" s="100"/>
      <c r="AG427" s="88">
        <v>2400000</v>
      </c>
      <c r="AH427" s="53" t="s">
        <v>131</v>
      </c>
      <c r="AI427" s="55">
        <v>1</v>
      </c>
      <c r="AJ427" s="53">
        <v>0</v>
      </c>
      <c r="AK427" s="53" t="s">
        <v>131</v>
      </c>
      <c r="AL427" s="55">
        <v>1</v>
      </c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ht="15.75" customHeight="1">
      <c r="A428" s="1" t="s">
        <v>807</v>
      </c>
      <c r="B428" s="1" t="s">
        <v>280</v>
      </c>
      <c r="C428" s="1" t="s">
        <v>281</v>
      </c>
      <c r="D428" s="1" t="s">
        <v>851</v>
      </c>
      <c r="E428" s="1" t="s">
        <v>852</v>
      </c>
      <c r="F428" s="128"/>
      <c r="G428" s="129"/>
      <c r="H428" s="129"/>
      <c r="I428" s="129"/>
      <c r="J428" s="129"/>
      <c r="K428" s="83" t="s">
        <v>855</v>
      </c>
      <c r="L428" s="84" t="s">
        <v>856</v>
      </c>
      <c r="M428" s="51" t="s">
        <v>127</v>
      </c>
      <c r="N428" s="51"/>
      <c r="O428" s="62" t="e">
        <f t="shared" si="101"/>
        <v>#VALUE!</v>
      </c>
      <c r="P428" s="53">
        <v>50</v>
      </c>
      <c r="Q428" s="54" t="s">
        <v>718</v>
      </c>
      <c r="R428" s="53">
        <v>1500000</v>
      </c>
      <c r="S428" s="53">
        <f t="shared" si="102"/>
        <v>1500000</v>
      </c>
      <c r="T428" s="53"/>
      <c r="U428" s="100"/>
      <c r="V428" s="100"/>
      <c r="W428" s="100"/>
      <c r="X428" s="100"/>
      <c r="Y428" s="100"/>
      <c r="Z428" s="100"/>
      <c r="AA428" s="100"/>
      <c r="AB428" s="100"/>
      <c r="AC428" s="101"/>
      <c r="AD428" s="100"/>
      <c r="AE428" s="100"/>
      <c r="AF428" s="100"/>
      <c r="AG428" s="88">
        <v>1500000</v>
      </c>
      <c r="AH428" s="53" t="s">
        <v>131</v>
      </c>
      <c r="AI428" s="55">
        <v>1</v>
      </c>
      <c r="AJ428" s="53">
        <v>0</v>
      </c>
      <c r="AK428" s="53" t="s">
        <v>131</v>
      </c>
      <c r="AL428" s="55">
        <v>1</v>
      </c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ht="15.75" customHeight="1">
      <c r="A429" s="1" t="s">
        <v>807</v>
      </c>
      <c r="B429" s="1" t="s">
        <v>280</v>
      </c>
      <c r="C429" s="1" t="s">
        <v>281</v>
      </c>
      <c r="D429" s="1" t="s">
        <v>851</v>
      </c>
      <c r="E429" s="1" t="s">
        <v>852</v>
      </c>
      <c r="F429" s="128"/>
      <c r="G429" s="129"/>
      <c r="H429" s="129"/>
      <c r="I429" s="129"/>
      <c r="J429" s="129"/>
      <c r="K429" s="83" t="s">
        <v>810</v>
      </c>
      <c r="L429" s="84" t="s">
        <v>857</v>
      </c>
      <c r="M429" s="51" t="s">
        <v>127</v>
      </c>
      <c r="N429" s="51"/>
      <c r="O429" s="62" t="e">
        <f t="shared" si="101"/>
        <v>#VALUE!</v>
      </c>
      <c r="P429" s="53">
        <v>1200</v>
      </c>
      <c r="Q429" s="54" t="s">
        <v>400</v>
      </c>
      <c r="R429" s="53">
        <v>6384000</v>
      </c>
      <c r="S429" s="53">
        <f t="shared" si="102"/>
        <v>43700</v>
      </c>
      <c r="T429" s="53"/>
      <c r="U429" s="100"/>
      <c r="V429" s="100"/>
      <c r="W429" s="100"/>
      <c r="X429" s="100"/>
      <c r="Y429" s="100"/>
      <c r="Z429" s="100"/>
      <c r="AA429" s="100"/>
      <c r="AB429" s="100"/>
      <c r="AC429" s="101"/>
      <c r="AD429" s="100"/>
      <c r="AE429" s="100"/>
      <c r="AF429" s="100"/>
      <c r="AG429" s="88">
        <v>43700</v>
      </c>
      <c r="AH429" s="53" t="s">
        <v>131</v>
      </c>
      <c r="AI429" s="55">
        <v>0.8</v>
      </c>
      <c r="AJ429" s="53">
        <v>0</v>
      </c>
      <c r="AK429" s="53" t="s">
        <v>131</v>
      </c>
      <c r="AL429" s="55">
        <v>0.8</v>
      </c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ht="15.75" customHeight="1">
      <c r="A430" s="1" t="s">
        <v>807</v>
      </c>
      <c r="B430" s="1" t="s">
        <v>280</v>
      </c>
      <c r="C430" s="1" t="s">
        <v>281</v>
      </c>
      <c r="D430" s="1" t="s">
        <v>851</v>
      </c>
      <c r="E430" s="1" t="s">
        <v>852</v>
      </c>
      <c r="F430" s="128"/>
      <c r="G430" s="129"/>
      <c r="H430" s="129"/>
      <c r="I430" s="129"/>
      <c r="J430" s="129"/>
      <c r="K430" s="83" t="s">
        <v>843</v>
      </c>
      <c r="L430" s="84" t="s">
        <v>858</v>
      </c>
      <c r="M430" s="51" t="s">
        <v>127</v>
      </c>
      <c r="N430" s="51"/>
      <c r="O430" s="62" t="e">
        <f t="shared" si="101"/>
        <v>#VALUE!</v>
      </c>
      <c r="P430" s="53">
        <v>250</v>
      </c>
      <c r="Q430" s="54" t="s">
        <v>400</v>
      </c>
      <c r="R430" s="53">
        <v>1330000</v>
      </c>
      <c r="S430" s="53">
        <f t="shared" si="102"/>
        <v>108764.86</v>
      </c>
      <c r="T430" s="53"/>
      <c r="U430" s="100"/>
      <c r="V430" s="100"/>
      <c r="W430" s="100"/>
      <c r="X430" s="100"/>
      <c r="Y430" s="100"/>
      <c r="Z430" s="100"/>
      <c r="AA430" s="100"/>
      <c r="AB430" s="100"/>
      <c r="AC430" s="101"/>
      <c r="AD430" s="100"/>
      <c r="AE430" s="100"/>
      <c r="AF430" s="100"/>
      <c r="AG430" s="88">
        <v>18400</v>
      </c>
      <c r="AH430" s="53" t="s">
        <v>131</v>
      </c>
      <c r="AI430" s="55">
        <v>0.8</v>
      </c>
      <c r="AJ430" s="53">
        <v>90364.86</v>
      </c>
      <c r="AK430" s="53" t="s">
        <v>131</v>
      </c>
      <c r="AL430" s="55">
        <v>0.8</v>
      </c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ht="15.75" customHeight="1">
      <c r="A431" s="1" t="s">
        <v>807</v>
      </c>
      <c r="B431" s="1" t="s">
        <v>280</v>
      </c>
      <c r="C431" s="1" t="s">
        <v>281</v>
      </c>
      <c r="D431" s="1" t="s">
        <v>859</v>
      </c>
      <c r="E431" s="1"/>
      <c r="F431" s="35"/>
      <c r="G431" s="36"/>
      <c r="H431" s="36"/>
      <c r="I431" s="36" t="s">
        <v>859</v>
      </c>
      <c r="J431" s="36"/>
      <c r="K431" s="137"/>
      <c r="L431" s="138"/>
      <c r="M431" s="122"/>
      <c r="N431" s="122"/>
      <c r="O431" s="122"/>
      <c r="P431" s="39"/>
      <c r="Q431" s="40"/>
      <c r="R431" s="39">
        <f t="shared" ref="R431:S431" si="103">R432+R435</f>
        <v>37895200</v>
      </c>
      <c r="S431" s="39">
        <f t="shared" si="103"/>
        <v>14462457.4</v>
      </c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86"/>
      <c r="AF431" s="86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</row>
    <row r="432" spans="1:57" ht="15.75" customHeight="1">
      <c r="A432" s="1" t="s">
        <v>807</v>
      </c>
      <c r="B432" s="1" t="s">
        <v>280</v>
      </c>
      <c r="C432" s="1" t="s">
        <v>281</v>
      </c>
      <c r="D432" s="1"/>
      <c r="E432" s="1" t="s">
        <v>860</v>
      </c>
      <c r="F432" s="41"/>
      <c r="G432" s="42"/>
      <c r="H432" s="42"/>
      <c r="I432" s="42"/>
      <c r="J432" s="42" t="s">
        <v>860</v>
      </c>
      <c r="K432" s="139"/>
      <c r="L432" s="140"/>
      <c r="M432" s="127"/>
      <c r="N432" s="127"/>
      <c r="O432" s="127"/>
      <c r="P432" s="45"/>
      <c r="Q432" s="46"/>
      <c r="R432" s="45">
        <f t="shared" ref="R432:S432" si="104">R433+R434</f>
        <v>3245200</v>
      </c>
      <c r="S432" s="45">
        <f t="shared" si="104"/>
        <v>2845257.4000000004</v>
      </c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82"/>
      <c r="AF432" s="82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</row>
    <row r="433" spans="1:57" ht="15.75" customHeight="1">
      <c r="A433" s="1" t="s">
        <v>807</v>
      </c>
      <c r="B433" s="1" t="s">
        <v>280</v>
      </c>
      <c r="C433" s="1" t="s">
        <v>281</v>
      </c>
      <c r="D433" s="1" t="s">
        <v>859</v>
      </c>
      <c r="E433" s="1" t="s">
        <v>860</v>
      </c>
      <c r="F433" s="128"/>
      <c r="G433" s="129"/>
      <c r="H433" s="129"/>
      <c r="I433" s="129"/>
      <c r="J433" s="129"/>
      <c r="K433" s="83" t="s">
        <v>810</v>
      </c>
      <c r="L433" s="150" t="s">
        <v>861</v>
      </c>
      <c r="M433" s="51" t="s">
        <v>127</v>
      </c>
      <c r="N433" s="51"/>
      <c r="O433" s="62" t="e">
        <f t="shared" ref="O433:O434" si="105">M433-R433</f>
        <v>#VALUE!</v>
      </c>
      <c r="P433" s="53">
        <v>590</v>
      </c>
      <c r="Q433" s="54" t="s">
        <v>400</v>
      </c>
      <c r="R433" s="53">
        <v>3138800</v>
      </c>
      <c r="S433" s="53">
        <f t="shared" ref="S433:S434" si="106">U433+X433+AA433+AD433+AG433+AJ433+AM433+AP433+AS433+AV433+AY433+BB433</f>
        <v>2738945.8000000003</v>
      </c>
      <c r="T433" s="53"/>
      <c r="U433" s="100"/>
      <c r="V433" s="100"/>
      <c r="W433" s="131"/>
      <c r="X433" s="100"/>
      <c r="Y433" s="100"/>
      <c r="Z433" s="100"/>
      <c r="AA433" s="100"/>
      <c r="AB433" s="100"/>
      <c r="AC433" s="101"/>
      <c r="AD433" s="100"/>
      <c r="AE433" s="100"/>
      <c r="AF433" s="100"/>
      <c r="AG433" s="88">
        <v>2533322.6</v>
      </c>
      <c r="AH433" s="53" t="s">
        <v>131</v>
      </c>
      <c r="AI433" s="55">
        <v>0.9</v>
      </c>
      <c r="AJ433" s="53">
        <v>205623.2</v>
      </c>
      <c r="AK433" s="53" t="s">
        <v>131</v>
      </c>
      <c r="AL433" s="55">
        <v>0.9</v>
      </c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ht="15.75" customHeight="1">
      <c r="A434" s="1" t="s">
        <v>807</v>
      </c>
      <c r="B434" s="1" t="s">
        <v>280</v>
      </c>
      <c r="C434" s="1" t="s">
        <v>281</v>
      </c>
      <c r="D434" s="1" t="s">
        <v>859</v>
      </c>
      <c r="E434" s="1" t="s">
        <v>860</v>
      </c>
      <c r="F434" s="128"/>
      <c r="G434" s="129"/>
      <c r="H434" s="129"/>
      <c r="I434" s="129"/>
      <c r="J434" s="129"/>
      <c r="K434" s="83" t="s">
        <v>843</v>
      </c>
      <c r="L434" s="150" t="s">
        <v>862</v>
      </c>
      <c r="M434" s="51" t="s">
        <v>127</v>
      </c>
      <c r="N434" s="51"/>
      <c r="O434" s="62" t="e">
        <f t="shared" si="105"/>
        <v>#VALUE!</v>
      </c>
      <c r="P434" s="53">
        <v>20</v>
      </c>
      <c r="Q434" s="54" t="s">
        <v>400</v>
      </c>
      <c r="R434" s="53">
        <v>106400</v>
      </c>
      <c r="S434" s="53">
        <f t="shared" si="106"/>
        <v>106311.6</v>
      </c>
      <c r="T434" s="53"/>
      <c r="U434" s="100"/>
      <c r="V434" s="100"/>
      <c r="W434" s="131"/>
      <c r="X434" s="100"/>
      <c r="Y434" s="100"/>
      <c r="Z434" s="100"/>
      <c r="AA434" s="100"/>
      <c r="AB434" s="100"/>
      <c r="AC434" s="101"/>
      <c r="AD434" s="100"/>
      <c r="AE434" s="100"/>
      <c r="AF434" s="100"/>
      <c r="AG434" s="88">
        <v>106311.6</v>
      </c>
      <c r="AH434" s="53" t="s">
        <v>131</v>
      </c>
      <c r="AI434" s="55">
        <v>1</v>
      </c>
      <c r="AJ434" s="53">
        <v>0</v>
      </c>
      <c r="AK434" s="53" t="s">
        <v>131</v>
      </c>
      <c r="AL434" s="55">
        <v>1</v>
      </c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ht="15.75" customHeight="1">
      <c r="A435" s="1" t="s">
        <v>807</v>
      </c>
      <c r="B435" s="1" t="s">
        <v>280</v>
      </c>
      <c r="C435" s="1" t="s">
        <v>281</v>
      </c>
      <c r="D435" s="1"/>
      <c r="E435" s="1" t="s">
        <v>863</v>
      </c>
      <c r="F435" s="41"/>
      <c r="G435" s="42"/>
      <c r="H435" s="42"/>
      <c r="I435" s="42"/>
      <c r="J435" s="42" t="s">
        <v>863</v>
      </c>
      <c r="K435" s="139"/>
      <c r="L435" s="140"/>
      <c r="M435" s="127"/>
      <c r="N435" s="127"/>
      <c r="O435" s="127"/>
      <c r="P435" s="45"/>
      <c r="Q435" s="46"/>
      <c r="R435" s="45">
        <f t="shared" ref="R435:S435" si="107">R436+R437</f>
        <v>34650000</v>
      </c>
      <c r="S435" s="45">
        <f t="shared" si="107"/>
        <v>11617200</v>
      </c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91"/>
      <c r="AF435" s="91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</row>
    <row r="436" spans="1:57" ht="15.75" customHeight="1">
      <c r="A436" s="1" t="s">
        <v>807</v>
      </c>
      <c r="B436" s="1" t="s">
        <v>280</v>
      </c>
      <c r="C436" s="1" t="s">
        <v>281</v>
      </c>
      <c r="D436" s="1" t="s">
        <v>859</v>
      </c>
      <c r="E436" s="1" t="s">
        <v>863</v>
      </c>
      <c r="F436" s="128"/>
      <c r="G436" s="129"/>
      <c r="H436" s="129"/>
      <c r="I436" s="129"/>
      <c r="J436" s="129"/>
      <c r="K436" s="83" t="s">
        <v>864</v>
      </c>
      <c r="L436" s="84" t="s">
        <v>865</v>
      </c>
      <c r="M436" s="51" t="s">
        <v>127</v>
      </c>
      <c r="N436" s="51"/>
      <c r="O436" s="62" t="e">
        <f t="shared" ref="O436:O437" si="108">M436-R436</f>
        <v>#VALUE!</v>
      </c>
      <c r="P436" s="53">
        <v>5500</v>
      </c>
      <c r="Q436" s="54" t="s">
        <v>159</v>
      </c>
      <c r="R436" s="53">
        <v>30250000</v>
      </c>
      <c r="S436" s="53">
        <f t="shared" ref="S436:S437" si="109">U436+X436+AA436+AD436+AG436+AJ436+AM436+AP436+AS436+AV436+AY436+BB436</f>
        <v>10142000</v>
      </c>
      <c r="T436" s="53"/>
      <c r="U436" s="100"/>
      <c r="V436" s="100"/>
      <c r="W436" s="131"/>
      <c r="X436" s="100"/>
      <c r="Y436" s="100"/>
      <c r="Z436" s="100"/>
      <c r="AA436" s="100"/>
      <c r="AB436" s="100"/>
      <c r="AC436" s="101"/>
      <c r="AD436" s="100"/>
      <c r="AE436" s="100"/>
      <c r="AF436" s="100"/>
      <c r="AG436" s="88">
        <v>9220000</v>
      </c>
      <c r="AH436" s="53" t="s">
        <v>131</v>
      </c>
      <c r="AI436" s="55">
        <v>0.5</v>
      </c>
      <c r="AJ436" s="53">
        <v>922000</v>
      </c>
      <c r="AK436" s="53" t="s">
        <v>131</v>
      </c>
      <c r="AL436" s="55">
        <v>0.5</v>
      </c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ht="15.75" customHeight="1">
      <c r="A437" s="1" t="s">
        <v>807</v>
      </c>
      <c r="B437" s="1" t="s">
        <v>280</v>
      </c>
      <c r="C437" s="1" t="s">
        <v>281</v>
      </c>
      <c r="D437" s="1" t="s">
        <v>859</v>
      </c>
      <c r="E437" s="1" t="s">
        <v>863</v>
      </c>
      <c r="F437" s="128"/>
      <c r="G437" s="129"/>
      <c r="H437" s="129"/>
      <c r="I437" s="129"/>
      <c r="J437" s="129"/>
      <c r="K437" s="83" t="s">
        <v>866</v>
      </c>
      <c r="L437" s="84" t="s">
        <v>867</v>
      </c>
      <c r="M437" s="51" t="s">
        <v>127</v>
      </c>
      <c r="N437" s="51"/>
      <c r="O437" s="62" t="e">
        <f t="shared" si="108"/>
        <v>#VALUE!</v>
      </c>
      <c r="P437" s="53">
        <v>800</v>
      </c>
      <c r="Q437" s="54" t="s">
        <v>159</v>
      </c>
      <c r="R437" s="53">
        <v>4400000</v>
      </c>
      <c r="S437" s="53">
        <f t="shared" si="109"/>
        <v>1475200</v>
      </c>
      <c r="T437" s="53"/>
      <c r="U437" s="100"/>
      <c r="V437" s="100"/>
      <c r="W437" s="131"/>
      <c r="X437" s="100"/>
      <c r="Y437" s="100"/>
      <c r="Z437" s="100"/>
      <c r="AA437" s="100"/>
      <c r="AB437" s="100"/>
      <c r="AC437" s="101"/>
      <c r="AD437" s="100"/>
      <c r="AE437" s="100"/>
      <c r="AF437" s="100"/>
      <c r="AG437" s="88">
        <v>1475200</v>
      </c>
      <c r="AH437" s="53" t="s">
        <v>131</v>
      </c>
      <c r="AI437" s="55">
        <v>0.5</v>
      </c>
      <c r="AJ437" s="53">
        <v>0</v>
      </c>
      <c r="AK437" s="53" t="s">
        <v>131</v>
      </c>
      <c r="AL437" s="55">
        <v>0.5</v>
      </c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ht="15.75" customHeight="1">
      <c r="A438" s="1" t="s">
        <v>807</v>
      </c>
      <c r="B438" s="1" t="s">
        <v>280</v>
      </c>
      <c r="C438" s="1" t="s">
        <v>281</v>
      </c>
      <c r="D438" s="1" t="s">
        <v>658</v>
      </c>
      <c r="E438" s="1"/>
      <c r="F438" s="35"/>
      <c r="G438" s="36"/>
      <c r="H438" s="36"/>
      <c r="I438" s="36" t="s">
        <v>658</v>
      </c>
      <c r="J438" s="36"/>
      <c r="K438" s="137"/>
      <c r="L438" s="138"/>
      <c r="M438" s="122"/>
      <c r="N438" s="122"/>
      <c r="O438" s="122"/>
      <c r="P438" s="39"/>
      <c r="Q438" s="40"/>
      <c r="R438" s="39">
        <f t="shared" ref="R438:S438" si="110">R439+R444+R447</f>
        <v>12917200</v>
      </c>
      <c r="S438" s="39">
        <f t="shared" si="110"/>
        <v>10755000</v>
      </c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86"/>
      <c r="AF438" s="86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</row>
    <row r="439" spans="1:57" ht="15.75" customHeight="1">
      <c r="A439" s="1" t="s">
        <v>807</v>
      </c>
      <c r="B439" s="1" t="s">
        <v>280</v>
      </c>
      <c r="C439" s="1" t="s">
        <v>281</v>
      </c>
      <c r="D439" s="1"/>
      <c r="E439" s="1" t="s">
        <v>868</v>
      </c>
      <c r="F439" s="41"/>
      <c r="G439" s="42"/>
      <c r="H439" s="42"/>
      <c r="I439" s="42"/>
      <c r="J439" s="42" t="s">
        <v>868</v>
      </c>
      <c r="K439" s="139"/>
      <c r="L439" s="140"/>
      <c r="M439" s="127"/>
      <c r="N439" s="127"/>
      <c r="O439" s="127"/>
      <c r="P439" s="45"/>
      <c r="Q439" s="46"/>
      <c r="R439" s="45">
        <f t="shared" ref="R439:S439" si="111">R440+R441+R442+R443</f>
        <v>10268000</v>
      </c>
      <c r="S439" s="45">
        <f t="shared" si="111"/>
        <v>8209400</v>
      </c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82"/>
      <c r="AF439" s="82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</row>
    <row r="440" spans="1:57" ht="15.75" customHeight="1">
      <c r="A440" s="1" t="s">
        <v>807</v>
      </c>
      <c r="B440" s="1" t="s">
        <v>280</v>
      </c>
      <c r="C440" s="1" t="s">
        <v>281</v>
      </c>
      <c r="D440" s="1" t="s">
        <v>658</v>
      </c>
      <c r="E440" s="1" t="s">
        <v>868</v>
      </c>
      <c r="F440" s="128"/>
      <c r="G440" s="129"/>
      <c r="H440" s="129"/>
      <c r="I440" s="129"/>
      <c r="J440" s="129"/>
      <c r="K440" s="83" t="s">
        <v>125</v>
      </c>
      <c r="L440" s="84" t="s">
        <v>869</v>
      </c>
      <c r="M440" s="51" t="s">
        <v>127</v>
      </c>
      <c r="N440" s="51">
        <v>2</v>
      </c>
      <c r="O440" s="56" t="e">
        <f t="shared" ref="O440:O443" si="112">M440-R440</f>
        <v>#VALUE!</v>
      </c>
      <c r="P440" s="53">
        <v>2700000</v>
      </c>
      <c r="Q440" s="54" t="s">
        <v>128</v>
      </c>
      <c r="R440" s="53">
        <v>7992000</v>
      </c>
      <c r="S440" s="53">
        <f t="shared" ref="S440:S443" si="113">U440+X440+AA440+AD440+AG440+AJ440+AM440+AP440+AS440+AV440+AY440+BB440</f>
        <v>5933400</v>
      </c>
      <c r="T440" s="53"/>
      <c r="U440" s="100"/>
      <c r="V440" s="100"/>
      <c r="W440" s="131"/>
      <c r="X440" s="100"/>
      <c r="Y440" s="100"/>
      <c r="Z440" s="100"/>
      <c r="AA440" s="100"/>
      <c r="AB440" s="100"/>
      <c r="AC440" s="101"/>
      <c r="AD440" s="100"/>
      <c r="AE440" s="100"/>
      <c r="AF440" s="100"/>
      <c r="AG440" s="88">
        <v>5502200</v>
      </c>
      <c r="AH440" s="53" t="s">
        <v>131</v>
      </c>
      <c r="AI440" s="55">
        <v>0.5</v>
      </c>
      <c r="AJ440" s="53">
        <v>431200</v>
      </c>
      <c r="AK440" s="53" t="s">
        <v>131</v>
      </c>
      <c r="AL440" s="55">
        <v>0.5</v>
      </c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ht="15.75" customHeight="1">
      <c r="A441" s="1" t="s">
        <v>807</v>
      </c>
      <c r="B441" s="1" t="s">
        <v>280</v>
      </c>
      <c r="C441" s="1" t="s">
        <v>281</v>
      </c>
      <c r="D441" s="1" t="s">
        <v>658</v>
      </c>
      <c r="E441" s="1" t="s">
        <v>868</v>
      </c>
      <c r="F441" s="128"/>
      <c r="G441" s="129"/>
      <c r="H441" s="129"/>
      <c r="I441" s="129"/>
      <c r="J441" s="129"/>
      <c r="K441" s="83" t="s">
        <v>816</v>
      </c>
      <c r="L441" s="84" t="s">
        <v>870</v>
      </c>
      <c r="M441" s="51" t="s">
        <v>127</v>
      </c>
      <c r="N441" s="51">
        <v>2</v>
      </c>
      <c r="O441" s="56" t="e">
        <f t="shared" si="112"/>
        <v>#VALUE!</v>
      </c>
      <c r="P441" s="53">
        <v>100000</v>
      </c>
      <c r="Q441" s="54" t="s">
        <v>128</v>
      </c>
      <c r="R441" s="53">
        <v>296000</v>
      </c>
      <c r="S441" s="53">
        <f t="shared" si="113"/>
        <v>296000</v>
      </c>
      <c r="T441" s="53"/>
      <c r="U441" s="100"/>
      <c r="V441" s="100"/>
      <c r="W441" s="131"/>
      <c r="X441" s="100"/>
      <c r="Y441" s="100"/>
      <c r="Z441" s="100"/>
      <c r="AA441" s="100"/>
      <c r="AB441" s="100"/>
      <c r="AC441" s="101"/>
      <c r="AD441" s="100"/>
      <c r="AE441" s="100"/>
      <c r="AF441" s="100"/>
      <c r="AG441" s="88">
        <v>296000</v>
      </c>
      <c r="AH441" s="53" t="s">
        <v>131</v>
      </c>
      <c r="AI441" s="55">
        <v>0.5</v>
      </c>
      <c r="AJ441" s="53">
        <v>0</v>
      </c>
      <c r="AK441" s="53" t="s">
        <v>131</v>
      </c>
      <c r="AL441" s="55">
        <v>0.5</v>
      </c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ht="15.75" customHeight="1">
      <c r="A442" s="1" t="s">
        <v>807</v>
      </c>
      <c r="B442" s="1" t="s">
        <v>280</v>
      </c>
      <c r="C442" s="1" t="s">
        <v>281</v>
      </c>
      <c r="D442" s="1" t="s">
        <v>658</v>
      </c>
      <c r="E442" s="1" t="s">
        <v>868</v>
      </c>
      <c r="F442" s="128"/>
      <c r="G442" s="129"/>
      <c r="H442" s="129"/>
      <c r="I442" s="129"/>
      <c r="J442" s="129"/>
      <c r="K442" s="83" t="s">
        <v>827</v>
      </c>
      <c r="L442" s="84" t="s">
        <v>871</v>
      </c>
      <c r="M442" s="51" t="s">
        <v>127</v>
      </c>
      <c r="N442" s="51"/>
      <c r="O442" s="62" t="e">
        <f t="shared" si="112"/>
        <v>#VALUE!</v>
      </c>
      <c r="P442" s="53">
        <v>1000000</v>
      </c>
      <c r="Q442" s="54" t="s">
        <v>128</v>
      </c>
      <c r="R442" s="53">
        <v>1650000</v>
      </c>
      <c r="S442" s="53">
        <f t="shared" si="113"/>
        <v>1650000</v>
      </c>
      <c r="T442" s="53"/>
      <c r="U442" s="100"/>
      <c r="V442" s="100"/>
      <c r="W442" s="131"/>
      <c r="X442" s="100"/>
      <c r="Y442" s="100"/>
      <c r="Z442" s="100"/>
      <c r="AA442" s="100"/>
      <c r="AB442" s="100"/>
      <c r="AC442" s="101"/>
      <c r="AD442" s="100"/>
      <c r="AE442" s="100"/>
      <c r="AF442" s="100"/>
      <c r="AG442" s="88">
        <v>1575100</v>
      </c>
      <c r="AH442" s="53" t="s">
        <v>131</v>
      </c>
      <c r="AI442" s="55">
        <v>0.5</v>
      </c>
      <c r="AJ442" s="53">
        <v>74900</v>
      </c>
      <c r="AK442" s="53" t="s">
        <v>131</v>
      </c>
      <c r="AL442" s="55">
        <v>0.5</v>
      </c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ht="15.75" customHeight="1">
      <c r="A443" s="1" t="s">
        <v>807</v>
      </c>
      <c r="B443" s="1" t="s">
        <v>280</v>
      </c>
      <c r="C443" s="1" t="s">
        <v>281</v>
      </c>
      <c r="D443" s="1" t="s">
        <v>658</v>
      </c>
      <c r="E443" s="1" t="s">
        <v>868</v>
      </c>
      <c r="F443" s="128"/>
      <c r="G443" s="129"/>
      <c r="H443" s="129"/>
      <c r="I443" s="129"/>
      <c r="J443" s="129"/>
      <c r="K443" s="83" t="s">
        <v>829</v>
      </c>
      <c r="L443" s="84" t="s">
        <v>872</v>
      </c>
      <c r="M443" s="51" t="s">
        <v>127</v>
      </c>
      <c r="N443" s="51"/>
      <c r="O443" s="62" t="e">
        <f t="shared" si="112"/>
        <v>#VALUE!</v>
      </c>
      <c r="P443" s="53">
        <v>200000</v>
      </c>
      <c r="Q443" s="54" t="s">
        <v>128</v>
      </c>
      <c r="R443" s="53">
        <v>330000</v>
      </c>
      <c r="S443" s="53">
        <f t="shared" si="113"/>
        <v>330000</v>
      </c>
      <c r="T443" s="53"/>
      <c r="U443" s="100"/>
      <c r="V443" s="100"/>
      <c r="W443" s="131"/>
      <c r="X443" s="100"/>
      <c r="Y443" s="100"/>
      <c r="Z443" s="100"/>
      <c r="AA443" s="100"/>
      <c r="AB443" s="100"/>
      <c r="AC443" s="101"/>
      <c r="AD443" s="100"/>
      <c r="AE443" s="100"/>
      <c r="AF443" s="100"/>
      <c r="AG443" s="88">
        <v>330000</v>
      </c>
      <c r="AH443" s="53" t="s">
        <v>131</v>
      </c>
      <c r="AI443" s="55">
        <v>0.5</v>
      </c>
      <c r="AJ443" s="53">
        <v>0</v>
      </c>
      <c r="AK443" s="53" t="s">
        <v>131</v>
      </c>
      <c r="AL443" s="55">
        <v>0.5</v>
      </c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ht="15.75" customHeight="1">
      <c r="A444" s="1" t="s">
        <v>807</v>
      </c>
      <c r="B444" s="1" t="s">
        <v>280</v>
      </c>
      <c r="C444" s="1" t="s">
        <v>281</v>
      </c>
      <c r="D444" s="1"/>
      <c r="E444" s="1" t="s">
        <v>659</v>
      </c>
      <c r="F444" s="41"/>
      <c r="G444" s="42"/>
      <c r="H444" s="42"/>
      <c r="I444" s="42"/>
      <c r="J444" s="42" t="s">
        <v>659</v>
      </c>
      <c r="K444" s="139"/>
      <c r="L444" s="140"/>
      <c r="M444" s="127"/>
      <c r="N444" s="127"/>
      <c r="O444" s="127"/>
      <c r="P444" s="45"/>
      <c r="Q444" s="46"/>
      <c r="R444" s="45">
        <f t="shared" ref="R444:S444" si="114">R445+R446</f>
        <v>2545600</v>
      </c>
      <c r="S444" s="45">
        <f t="shared" si="114"/>
        <v>2545600</v>
      </c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91"/>
      <c r="AF444" s="91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</row>
    <row r="445" spans="1:57" ht="15.75" customHeight="1">
      <c r="A445" s="1" t="s">
        <v>807</v>
      </c>
      <c r="B445" s="1" t="s">
        <v>280</v>
      </c>
      <c r="C445" s="1" t="s">
        <v>281</v>
      </c>
      <c r="D445" s="1" t="s">
        <v>658</v>
      </c>
      <c r="E445" s="1" t="s">
        <v>659</v>
      </c>
      <c r="F445" s="128"/>
      <c r="G445" s="129"/>
      <c r="H445" s="129"/>
      <c r="I445" s="129"/>
      <c r="J445" s="129"/>
      <c r="K445" s="83" t="s">
        <v>125</v>
      </c>
      <c r="L445" s="84" t="s">
        <v>869</v>
      </c>
      <c r="M445" s="51" t="s">
        <v>127</v>
      </c>
      <c r="N445" s="51">
        <v>2</v>
      </c>
      <c r="O445" s="56" t="e">
        <f t="shared" ref="O445:O446" si="115">M445-R445</f>
        <v>#VALUE!</v>
      </c>
      <c r="P445" s="53">
        <v>7600000</v>
      </c>
      <c r="Q445" s="54" t="s">
        <v>128</v>
      </c>
      <c r="R445" s="53">
        <v>2249600</v>
      </c>
      <c r="S445" s="53">
        <f t="shared" ref="S445:S446" si="116">U445+X445+AA445+AD445+AG445+AJ445+AM445+AP445+AS445+AV445+AY445+BB445</f>
        <v>2249600</v>
      </c>
      <c r="T445" s="53"/>
      <c r="U445" s="100"/>
      <c r="V445" s="100"/>
      <c r="W445" s="100"/>
      <c r="X445" s="100"/>
      <c r="Y445" s="100"/>
      <c r="Z445" s="100"/>
      <c r="AA445" s="100"/>
      <c r="AB445" s="100"/>
      <c r="AC445" s="101"/>
      <c r="AD445" s="100"/>
      <c r="AE445" s="100"/>
      <c r="AF445" s="100"/>
      <c r="AG445" s="88">
        <v>2249600</v>
      </c>
      <c r="AH445" s="53" t="s">
        <v>131</v>
      </c>
      <c r="AI445" s="55">
        <v>0.5</v>
      </c>
      <c r="AJ445" s="53">
        <v>0</v>
      </c>
      <c r="AK445" s="53" t="s">
        <v>131</v>
      </c>
      <c r="AL445" s="55">
        <v>0.5</v>
      </c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ht="15.75" customHeight="1">
      <c r="A446" s="1" t="s">
        <v>807</v>
      </c>
      <c r="B446" s="1" t="s">
        <v>280</v>
      </c>
      <c r="C446" s="1" t="s">
        <v>281</v>
      </c>
      <c r="D446" s="1" t="s">
        <v>658</v>
      </c>
      <c r="E446" s="1" t="s">
        <v>659</v>
      </c>
      <c r="F446" s="128"/>
      <c r="G446" s="129"/>
      <c r="H446" s="129"/>
      <c r="I446" s="129"/>
      <c r="J446" s="129"/>
      <c r="K446" s="83" t="s">
        <v>816</v>
      </c>
      <c r="L446" s="84" t="s">
        <v>870</v>
      </c>
      <c r="M446" s="51" t="s">
        <v>127</v>
      </c>
      <c r="N446" s="51">
        <v>2</v>
      </c>
      <c r="O446" s="56" t="e">
        <f t="shared" si="115"/>
        <v>#VALUE!</v>
      </c>
      <c r="P446" s="53">
        <v>100000</v>
      </c>
      <c r="Q446" s="54" t="s">
        <v>128</v>
      </c>
      <c r="R446" s="53">
        <v>296000</v>
      </c>
      <c r="S446" s="53">
        <f t="shared" si="116"/>
        <v>296000</v>
      </c>
      <c r="T446" s="53"/>
      <c r="U446" s="100"/>
      <c r="V446" s="100"/>
      <c r="W446" s="100"/>
      <c r="X446" s="100"/>
      <c r="Y446" s="100"/>
      <c r="Z446" s="100"/>
      <c r="AA446" s="100"/>
      <c r="AB446" s="100"/>
      <c r="AC446" s="101"/>
      <c r="AD446" s="100"/>
      <c r="AE446" s="100"/>
      <c r="AF446" s="100"/>
      <c r="AG446" s="88">
        <v>296000</v>
      </c>
      <c r="AH446" s="53" t="s">
        <v>131</v>
      </c>
      <c r="AI446" s="55">
        <v>0.5</v>
      </c>
      <c r="AJ446" s="53">
        <v>0</v>
      </c>
      <c r="AK446" s="53" t="s">
        <v>131</v>
      </c>
      <c r="AL446" s="55">
        <v>0.5</v>
      </c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ht="15.75" customHeight="1">
      <c r="A447" s="1" t="s">
        <v>807</v>
      </c>
      <c r="B447" s="1" t="s">
        <v>280</v>
      </c>
      <c r="C447" s="1" t="s">
        <v>281</v>
      </c>
      <c r="D447" s="1"/>
      <c r="E447" s="1" t="s">
        <v>873</v>
      </c>
      <c r="F447" s="41"/>
      <c r="G447" s="42"/>
      <c r="H447" s="42"/>
      <c r="I447" s="42"/>
      <c r="J447" s="42" t="s">
        <v>873</v>
      </c>
      <c r="K447" s="139"/>
      <c r="L447" s="140"/>
      <c r="M447" s="127"/>
      <c r="N447" s="127"/>
      <c r="O447" s="127"/>
      <c r="P447" s="45"/>
      <c r="Q447" s="46"/>
      <c r="R447" s="45">
        <f t="shared" ref="R447:S447" si="117">R448</f>
        <v>103600</v>
      </c>
      <c r="S447" s="45">
        <f t="shared" si="117"/>
        <v>0</v>
      </c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91"/>
      <c r="AF447" s="91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</row>
    <row r="448" spans="1:57" ht="15.75" customHeight="1">
      <c r="A448" s="1" t="s">
        <v>807</v>
      </c>
      <c r="B448" s="1" t="s">
        <v>280</v>
      </c>
      <c r="C448" s="1" t="s">
        <v>281</v>
      </c>
      <c r="D448" s="1" t="s">
        <v>658</v>
      </c>
      <c r="E448" s="1" t="s">
        <v>873</v>
      </c>
      <c r="F448" s="128"/>
      <c r="G448" s="129"/>
      <c r="H448" s="129"/>
      <c r="I448" s="129"/>
      <c r="J448" s="129"/>
      <c r="K448" s="83" t="s">
        <v>125</v>
      </c>
      <c r="L448" s="84" t="s">
        <v>869</v>
      </c>
      <c r="M448" s="51" t="s">
        <v>127</v>
      </c>
      <c r="N448" s="51">
        <v>2</v>
      </c>
      <c r="O448" s="56" t="e">
        <f>M448-R448</f>
        <v>#VALUE!</v>
      </c>
      <c r="P448" s="53">
        <v>35000</v>
      </c>
      <c r="Q448" s="54" t="s">
        <v>128</v>
      </c>
      <c r="R448" s="53">
        <v>103600</v>
      </c>
      <c r="S448" s="53">
        <f>U448+X448+AA448+AD448+AG448+AJ448+AM448+AP448+AS448+AV448+AY448+BB448</f>
        <v>0</v>
      </c>
      <c r="T448" s="53"/>
      <c r="U448" s="100"/>
      <c r="V448" s="100"/>
      <c r="W448" s="100"/>
      <c r="X448" s="100"/>
      <c r="Y448" s="100"/>
      <c r="Z448" s="100"/>
      <c r="AA448" s="100"/>
      <c r="AB448" s="100"/>
      <c r="AC448" s="101"/>
      <c r="AD448" s="100"/>
      <c r="AE448" s="100"/>
      <c r="AF448" s="100"/>
      <c r="AG448" s="88">
        <v>0</v>
      </c>
      <c r="AH448" s="53" t="s">
        <v>130</v>
      </c>
      <c r="AI448" s="55">
        <v>0.4</v>
      </c>
      <c r="AJ448" s="88">
        <v>0</v>
      </c>
      <c r="AK448" s="53" t="s">
        <v>130</v>
      </c>
      <c r="AL448" s="55">
        <v>0.4</v>
      </c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ht="15.75" customHeight="1">
      <c r="A449" s="1" t="s">
        <v>807</v>
      </c>
      <c r="B449" s="1" t="s">
        <v>280</v>
      </c>
      <c r="C449" s="1" t="s">
        <v>281</v>
      </c>
      <c r="D449" s="1" t="s">
        <v>286</v>
      </c>
      <c r="E449" s="1"/>
      <c r="F449" s="35"/>
      <c r="G449" s="36"/>
      <c r="H449" s="36"/>
      <c r="I449" s="36" t="s">
        <v>286</v>
      </c>
      <c r="J449" s="36"/>
      <c r="K449" s="137"/>
      <c r="L449" s="138"/>
      <c r="M449" s="122"/>
      <c r="N449" s="122"/>
      <c r="O449" s="122"/>
      <c r="P449" s="39"/>
      <c r="Q449" s="40"/>
      <c r="R449" s="39">
        <f t="shared" ref="R449:S449" si="118">R450+R453</f>
        <v>4312200</v>
      </c>
      <c r="S449" s="39">
        <f t="shared" si="118"/>
        <v>2543444.1</v>
      </c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86"/>
      <c r="AF449" s="86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</row>
    <row r="450" spans="1:57" ht="15.75" customHeight="1">
      <c r="A450" s="1" t="s">
        <v>807</v>
      </c>
      <c r="B450" s="1" t="s">
        <v>280</v>
      </c>
      <c r="C450" s="1" t="s">
        <v>281</v>
      </c>
      <c r="D450" s="1"/>
      <c r="E450" s="1" t="s">
        <v>874</v>
      </c>
      <c r="F450" s="41"/>
      <c r="G450" s="42"/>
      <c r="H450" s="42"/>
      <c r="I450" s="42"/>
      <c r="J450" s="42" t="s">
        <v>874</v>
      </c>
      <c r="K450" s="139"/>
      <c r="L450" s="140"/>
      <c r="M450" s="127"/>
      <c r="N450" s="127"/>
      <c r="O450" s="127"/>
      <c r="P450" s="45"/>
      <c r="Q450" s="46"/>
      <c r="R450" s="45">
        <f t="shared" ref="R450:S450" si="119">SUM(R451:R452)</f>
        <v>630000</v>
      </c>
      <c r="S450" s="45">
        <f t="shared" si="119"/>
        <v>630000</v>
      </c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82"/>
      <c r="AF450" s="82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</row>
    <row r="451" spans="1:57" ht="15.75" customHeight="1">
      <c r="A451" s="1" t="s">
        <v>807</v>
      </c>
      <c r="B451" s="1" t="s">
        <v>280</v>
      </c>
      <c r="C451" s="1" t="s">
        <v>281</v>
      </c>
      <c r="D451" s="1" t="s">
        <v>286</v>
      </c>
      <c r="E451" s="1" t="s">
        <v>874</v>
      </c>
      <c r="F451" s="128"/>
      <c r="G451" s="129"/>
      <c r="H451" s="129"/>
      <c r="I451" s="129"/>
      <c r="J451" s="129"/>
      <c r="K451" s="83" t="s">
        <v>875</v>
      </c>
      <c r="L451" s="84" t="s">
        <v>876</v>
      </c>
      <c r="M451" s="51" t="s">
        <v>127</v>
      </c>
      <c r="N451" s="51"/>
      <c r="O451" s="62" t="e">
        <f t="shared" ref="O451:O452" si="120">M451-R451</f>
        <v>#VALUE!</v>
      </c>
      <c r="P451" s="53">
        <v>5</v>
      </c>
      <c r="Q451" s="54" t="s">
        <v>299</v>
      </c>
      <c r="R451" s="53">
        <v>350000</v>
      </c>
      <c r="S451" s="53">
        <f t="shared" ref="S451:S452" si="121">U451+X451+AA451+AD451+AG451+AJ451+AM451+AP451+AS451+AV451+AY451+BB451</f>
        <v>350000</v>
      </c>
      <c r="T451" s="53"/>
      <c r="U451" s="100"/>
      <c r="V451" s="100"/>
      <c r="W451" s="100"/>
      <c r="X451" s="100"/>
      <c r="Y451" s="100"/>
      <c r="Z451" s="100"/>
      <c r="AA451" s="100"/>
      <c r="AB451" s="100"/>
      <c r="AC451" s="101"/>
      <c r="AD451" s="100"/>
      <c r="AE451" s="100"/>
      <c r="AF451" s="100"/>
      <c r="AG451" s="88">
        <v>350000</v>
      </c>
      <c r="AH451" s="53" t="s">
        <v>131</v>
      </c>
      <c r="AI451" s="55">
        <v>1</v>
      </c>
      <c r="AJ451" s="88">
        <v>0</v>
      </c>
      <c r="AK451" s="53" t="s">
        <v>131</v>
      </c>
      <c r="AL451" s="55">
        <v>1</v>
      </c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ht="15.75" customHeight="1">
      <c r="A452" s="1" t="s">
        <v>807</v>
      </c>
      <c r="B452" s="1" t="s">
        <v>280</v>
      </c>
      <c r="C452" s="1" t="s">
        <v>281</v>
      </c>
      <c r="D452" s="1" t="s">
        <v>286</v>
      </c>
      <c r="E452" s="1" t="s">
        <v>874</v>
      </c>
      <c r="F452" s="128"/>
      <c r="G452" s="129"/>
      <c r="H452" s="129"/>
      <c r="I452" s="129"/>
      <c r="J452" s="129"/>
      <c r="K452" s="83" t="s">
        <v>877</v>
      </c>
      <c r="L452" s="84" t="s">
        <v>878</v>
      </c>
      <c r="M452" s="51" t="s">
        <v>127</v>
      </c>
      <c r="N452" s="51"/>
      <c r="O452" s="62" t="e">
        <f t="shared" si="120"/>
        <v>#VALUE!</v>
      </c>
      <c r="P452" s="53">
        <v>4</v>
      </c>
      <c r="Q452" s="54" t="s">
        <v>299</v>
      </c>
      <c r="R452" s="53">
        <v>280000</v>
      </c>
      <c r="S452" s="53">
        <f t="shared" si="121"/>
        <v>280000</v>
      </c>
      <c r="T452" s="53"/>
      <c r="U452" s="100"/>
      <c r="V452" s="100"/>
      <c r="W452" s="100"/>
      <c r="X452" s="100"/>
      <c r="Y452" s="100"/>
      <c r="Z452" s="100"/>
      <c r="AA452" s="100"/>
      <c r="AB452" s="100"/>
      <c r="AC452" s="101"/>
      <c r="AD452" s="100"/>
      <c r="AE452" s="100"/>
      <c r="AF452" s="100"/>
      <c r="AG452" s="88">
        <v>280000</v>
      </c>
      <c r="AH452" s="53" t="s">
        <v>131</v>
      </c>
      <c r="AI452" s="55">
        <v>1</v>
      </c>
      <c r="AJ452" s="88">
        <v>0</v>
      </c>
      <c r="AK452" s="53" t="s">
        <v>131</v>
      </c>
      <c r="AL452" s="55">
        <v>1</v>
      </c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ht="15.75" customHeight="1">
      <c r="A453" s="1" t="s">
        <v>807</v>
      </c>
      <c r="B453" s="1" t="s">
        <v>280</v>
      </c>
      <c r="C453" s="1" t="s">
        <v>281</v>
      </c>
      <c r="D453" s="1"/>
      <c r="E453" s="1" t="s">
        <v>296</v>
      </c>
      <c r="F453" s="41"/>
      <c r="G453" s="42"/>
      <c r="H453" s="42"/>
      <c r="I453" s="42"/>
      <c r="J453" s="42" t="s">
        <v>296</v>
      </c>
      <c r="K453" s="139"/>
      <c r="L453" s="140"/>
      <c r="M453" s="127"/>
      <c r="N453" s="127"/>
      <c r="O453" s="127"/>
      <c r="P453" s="45"/>
      <c r="Q453" s="46"/>
      <c r="R453" s="45">
        <f t="shared" ref="R453:S453" si="122">SUM(R454:R459)</f>
        <v>3682200</v>
      </c>
      <c r="S453" s="45">
        <f t="shared" si="122"/>
        <v>1913444.1</v>
      </c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91"/>
      <c r="AF453" s="91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</row>
    <row r="454" spans="1:57" ht="15.75" customHeight="1">
      <c r="A454" s="1" t="s">
        <v>807</v>
      </c>
      <c r="B454" s="1" t="s">
        <v>280</v>
      </c>
      <c r="C454" s="1" t="s">
        <v>281</v>
      </c>
      <c r="D454" s="1" t="s">
        <v>286</v>
      </c>
      <c r="E454" s="1" t="s">
        <v>296</v>
      </c>
      <c r="F454" s="128"/>
      <c r="G454" s="129"/>
      <c r="H454" s="129"/>
      <c r="I454" s="129"/>
      <c r="J454" s="129"/>
      <c r="K454" s="83" t="s">
        <v>297</v>
      </c>
      <c r="L454" s="84" t="s">
        <v>298</v>
      </c>
      <c r="M454" s="51" t="s">
        <v>127</v>
      </c>
      <c r="N454" s="51">
        <v>2</v>
      </c>
      <c r="O454" s="56" t="e">
        <f t="shared" ref="O454:O459" si="123">M454-R454</f>
        <v>#VALUE!</v>
      </c>
      <c r="P454" s="53">
        <v>31</v>
      </c>
      <c r="Q454" s="54" t="s">
        <v>299</v>
      </c>
      <c r="R454" s="53">
        <v>480500</v>
      </c>
      <c r="S454" s="53">
        <f t="shared" ref="S454:S459" si="124">U454+X454+AA454+AD454+AG454+AJ454+AM454+AP454+AS454+AV454+AY454+BB454</f>
        <v>311114</v>
      </c>
      <c r="T454" s="53"/>
      <c r="U454" s="100"/>
      <c r="V454" s="100"/>
      <c r="W454" s="100"/>
      <c r="X454" s="100"/>
      <c r="Y454" s="100"/>
      <c r="Z454" s="100"/>
      <c r="AA454" s="100"/>
      <c r="AB454" s="100"/>
      <c r="AC454" s="101"/>
      <c r="AD454" s="100"/>
      <c r="AE454" s="100"/>
      <c r="AF454" s="100"/>
      <c r="AG454" s="88">
        <v>191430</v>
      </c>
      <c r="AH454" s="53" t="s">
        <v>131</v>
      </c>
      <c r="AI454" s="55">
        <v>0.5</v>
      </c>
      <c r="AJ454" s="88">
        <v>119684</v>
      </c>
      <c r="AK454" s="53" t="s">
        <v>131</v>
      </c>
      <c r="AL454" s="55">
        <v>0.5</v>
      </c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ht="15.75" customHeight="1">
      <c r="A455" s="1" t="s">
        <v>807</v>
      </c>
      <c r="B455" s="1" t="s">
        <v>280</v>
      </c>
      <c r="C455" s="1" t="s">
        <v>281</v>
      </c>
      <c r="D455" s="1" t="s">
        <v>286</v>
      </c>
      <c r="E455" s="1" t="s">
        <v>296</v>
      </c>
      <c r="F455" s="128"/>
      <c r="G455" s="129"/>
      <c r="H455" s="129"/>
      <c r="I455" s="129"/>
      <c r="J455" s="129"/>
      <c r="K455" s="83" t="s">
        <v>372</v>
      </c>
      <c r="L455" s="84" t="s">
        <v>373</v>
      </c>
      <c r="M455" s="51" t="s">
        <v>127</v>
      </c>
      <c r="N455" s="51">
        <v>2</v>
      </c>
      <c r="O455" s="56" t="e">
        <f t="shared" si="123"/>
        <v>#VALUE!</v>
      </c>
      <c r="P455" s="53">
        <v>24</v>
      </c>
      <c r="Q455" s="54" t="s">
        <v>299</v>
      </c>
      <c r="R455" s="53">
        <v>372000</v>
      </c>
      <c r="S455" s="53">
        <f t="shared" si="124"/>
        <v>66810</v>
      </c>
      <c r="T455" s="53"/>
      <c r="U455" s="100"/>
      <c r="V455" s="100"/>
      <c r="W455" s="100"/>
      <c r="X455" s="100"/>
      <c r="Y455" s="100"/>
      <c r="Z455" s="100"/>
      <c r="AA455" s="100"/>
      <c r="AB455" s="100"/>
      <c r="AC455" s="101"/>
      <c r="AD455" s="100"/>
      <c r="AE455" s="100"/>
      <c r="AF455" s="100"/>
      <c r="AG455" s="88">
        <v>66810</v>
      </c>
      <c r="AH455" s="53" t="s">
        <v>131</v>
      </c>
      <c r="AI455" s="55">
        <v>0.5</v>
      </c>
      <c r="AJ455" s="88">
        <v>0</v>
      </c>
      <c r="AK455" s="53" t="s">
        <v>131</v>
      </c>
      <c r="AL455" s="55">
        <v>0.5</v>
      </c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ht="15.75" customHeight="1">
      <c r="A456" s="1" t="s">
        <v>807</v>
      </c>
      <c r="B456" s="1" t="s">
        <v>280</v>
      </c>
      <c r="C456" s="1" t="s">
        <v>281</v>
      </c>
      <c r="D456" s="1" t="s">
        <v>286</v>
      </c>
      <c r="E456" s="1" t="s">
        <v>296</v>
      </c>
      <c r="F456" s="128"/>
      <c r="G456" s="129"/>
      <c r="H456" s="129"/>
      <c r="I456" s="129"/>
      <c r="J456" s="129"/>
      <c r="K456" s="83" t="s">
        <v>398</v>
      </c>
      <c r="L456" s="84" t="s">
        <v>399</v>
      </c>
      <c r="M456" s="51" t="s">
        <v>127</v>
      </c>
      <c r="N456" s="51">
        <v>2</v>
      </c>
      <c r="O456" s="56" t="e">
        <f t="shared" si="123"/>
        <v>#VALUE!</v>
      </c>
      <c r="P456" s="53">
        <v>155</v>
      </c>
      <c r="Q456" s="54" t="s">
        <v>400</v>
      </c>
      <c r="R456" s="53">
        <v>1023000</v>
      </c>
      <c r="S456" s="53">
        <f t="shared" si="124"/>
        <v>300300.09999999998</v>
      </c>
      <c r="T456" s="53"/>
      <c r="U456" s="100"/>
      <c r="V456" s="100"/>
      <c r="W456" s="100"/>
      <c r="X456" s="100"/>
      <c r="Y456" s="100"/>
      <c r="Z456" s="100"/>
      <c r="AA456" s="100"/>
      <c r="AB456" s="100"/>
      <c r="AC456" s="101"/>
      <c r="AD456" s="100"/>
      <c r="AE456" s="100"/>
      <c r="AF456" s="100"/>
      <c r="AG456" s="88">
        <v>254380.1</v>
      </c>
      <c r="AH456" s="53" t="s">
        <v>131</v>
      </c>
      <c r="AI456" s="55">
        <v>0.5</v>
      </c>
      <c r="AJ456" s="88">
        <v>45920</v>
      </c>
      <c r="AK456" s="53" t="s">
        <v>131</v>
      </c>
      <c r="AL456" s="55">
        <v>0.5</v>
      </c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ht="15.75" customHeight="1">
      <c r="A457" s="1" t="s">
        <v>807</v>
      </c>
      <c r="B457" s="1" t="s">
        <v>280</v>
      </c>
      <c r="C457" s="1" t="s">
        <v>281</v>
      </c>
      <c r="D457" s="1" t="s">
        <v>286</v>
      </c>
      <c r="E457" s="1" t="s">
        <v>296</v>
      </c>
      <c r="F457" s="128"/>
      <c r="G457" s="129"/>
      <c r="H457" s="129"/>
      <c r="I457" s="129"/>
      <c r="J457" s="129"/>
      <c r="K457" s="83" t="s">
        <v>473</v>
      </c>
      <c r="L457" s="84" t="s">
        <v>474</v>
      </c>
      <c r="M457" s="51" t="s">
        <v>127</v>
      </c>
      <c r="N457" s="51">
        <v>2</v>
      </c>
      <c r="O457" s="56" t="e">
        <f t="shared" si="123"/>
        <v>#VALUE!</v>
      </c>
      <c r="P457" s="53">
        <v>120</v>
      </c>
      <c r="Q457" s="54" t="s">
        <v>400</v>
      </c>
      <c r="R457" s="53">
        <v>792000</v>
      </c>
      <c r="S457" s="53">
        <f t="shared" si="124"/>
        <v>220520</v>
      </c>
      <c r="T457" s="53"/>
      <c r="U457" s="100"/>
      <c r="V457" s="100"/>
      <c r="W457" s="100"/>
      <c r="X457" s="100"/>
      <c r="Y457" s="100"/>
      <c r="Z457" s="100"/>
      <c r="AA457" s="100"/>
      <c r="AB457" s="100"/>
      <c r="AC457" s="101"/>
      <c r="AD457" s="100"/>
      <c r="AE457" s="100"/>
      <c r="AF457" s="100"/>
      <c r="AG457" s="88">
        <v>84960</v>
      </c>
      <c r="AH457" s="53" t="s">
        <v>131</v>
      </c>
      <c r="AI457" s="55">
        <v>0.5</v>
      </c>
      <c r="AJ457" s="88">
        <v>135560</v>
      </c>
      <c r="AK457" s="53" t="s">
        <v>131</v>
      </c>
      <c r="AL457" s="55">
        <v>0.5</v>
      </c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ht="15.75" customHeight="1">
      <c r="A458" s="1" t="s">
        <v>807</v>
      </c>
      <c r="B458" s="1" t="s">
        <v>280</v>
      </c>
      <c r="C458" s="1" t="s">
        <v>281</v>
      </c>
      <c r="D458" s="1" t="s">
        <v>286</v>
      </c>
      <c r="E458" s="1" t="s">
        <v>296</v>
      </c>
      <c r="F458" s="128"/>
      <c r="G458" s="129"/>
      <c r="H458" s="129"/>
      <c r="I458" s="129"/>
      <c r="J458" s="129"/>
      <c r="K458" s="83" t="s">
        <v>499</v>
      </c>
      <c r="L458" s="84" t="s">
        <v>500</v>
      </c>
      <c r="M458" s="51" t="s">
        <v>127</v>
      </c>
      <c r="N458" s="51">
        <v>2</v>
      </c>
      <c r="O458" s="56" t="e">
        <f t="shared" si="123"/>
        <v>#VALUE!</v>
      </c>
      <c r="P458" s="53">
        <v>50</v>
      </c>
      <c r="Q458" s="54" t="s">
        <v>400</v>
      </c>
      <c r="R458" s="53">
        <v>695000</v>
      </c>
      <c r="S458" s="53">
        <f t="shared" si="124"/>
        <v>695000</v>
      </c>
      <c r="T458" s="53"/>
      <c r="U458" s="100"/>
      <c r="V458" s="100"/>
      <c r="W458" s="100"/>
      <c r="X458" s="100"/>
      <c r="Y458" s="100"/>
      <c r="Z458" s="100"/>
      <c r="AA458" s="100"/>
      <c r="AB458" s="100"/>
      <c r="AC458" s="101"/>
      <c r="AD458" s="100"/>
      <c r="AE458" s="100"/>
      <c r="AF458" s="100"/>
      <c r="AG458" s="88">
        <v>695000</v>
      </c>
      <c r="AH458" s="53" t="s">
        <v>131</v>
      </c>
      <c r="AI458" s="55">
        <v>1</v>
      </c>
      <c r="AJ458" s="88">
        <v>0</v>
      </c>
      <c r="AK458" s="53" t="s">
        <v>131</v>
      </c>
      <c r="AL458" s="55">
        <v>1</v>
      </c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ht="15.75" customHeight="1">
      <c r="A459" s="1" t="s">
        <v>807</v>
      </c>
      <c r="B459" s="1" t="s">
        <v>280</v>
      </c>
      <c r="C459" s="1" t="s">
        <v>281</v>
      </c>
      <c r="D459" s="1" t="s">
        <v>286</v>
      </c>
      <c r="E459" s="1" t="s">
        <v>296</v>
      </c>
      <c r="F459" s="128"/>
      <c r="G459" s="129"/>
      <c r="H459" s="129"/>
      <c r="I459" s="129"/>
      <c r="J459" s="129"/>
      <c r="K459" s="83" t="s">
        <v>595</v>
      </c>
      <c r="L459" s="84" t="s">
        <v>596</v>
      </c>
      <c r="M459" s="51" t="s">
        <v>127</v>
      </c>
      <c r="N459" s="51">
        <v>2</v>
      </c>
      <c r="O459" s="56" t="e">
        <f t="shared" si="123"/>
        <v>#VALUE!</v>
      </c>
      <c r="P459" s="53">
        <v>23</v>
      </c>
      <c r="Q459" s="54" t="s">
        <v>400</v>
      </c>
      <c r="R459" s="53">
        <v>319700</v>
      </c>
      <c r="S459" s="53">
        <f t="shared" si="124"/>
        <v>319700</v>
      </c>
      <c r="T459" s="53"/>
      <c r="U459" s="100"/>
      <c r="V459" s="100"/>
      <c r="W459" s="100"/>
      <c r="X459" s="100"/>
      <c r="Y459" s="100"/>
      <c r="Z459" s="100"/>
      <c r="AA459" s="100"/>
      <c r="AB459" s="100"/>
      <c r="AC459" s="101"/>
      <c r="AD459" s="100"/>
      <c r="AE459" s="100"/>
      <c r="AF459" s="100"/>
      <c r="AG459" s="88">
        <v>319700</v>
      </c>
      <c r="AH459" s="53" t="s">
        <v>131</v>
      </c>
      <c r="AI459" s="55">
        <v>1</v>
      </c>
      <c r="AJ459" s="88">
        <v>0</v>
      </c>
      <c r="AK459" s="53" t="s">
        <v>131</v>
      </c>
      <c r="AL459" s="55">
        <v>1</v>
      </c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ht="15.75" customHeight="1">
      <c r="A460" s="1" t="s">
        <v>807</v>
      </c>
      <c r="B460" s="1" t="s">
        <v>280</v>
      </c>
      <c r="C460" s="1" t="s">
        <v>281</v>
      </c>
      <c r="D460" s="1" t="s">
        <v>697</v>
      </c>
      <c r="E460" s="1"/>
      <c r="F460" s="35"/>
      <c r="G460" s="36"/>
      <c r="H460" s="36"/>
      <c r="I460" s="36" t="s">
        <v>697</v>
      </c>
      <c r="J460" s="36"/>
      <c r="K460" s="137"/>
      <c r="L460" s="138"/>
      <c r="M460" s="122"/>
      <c r="N460" s="122"/>
      <c r="O460" s="122"/>
      <c r="P460" s="39"/>
      <c r="Q460" s="40"/>
      <c r="R460" s="39">
        <f t="shared" ref="R460:S460" si="125">R461+R467</f>
        <v>1644400</v>
      </c>
      <c r="S460" s="39">
        <f t="shared" si="125"/>
        <v>1644400</v>
      </c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86"/>
      <c r="AF460" s="86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</row>
    <row r="461" spans="1:57" ht="15.75" customHeight="1">
      <c r="A461" s="1" t="s">
        <v>807</v>
      </c>
      <c r="B461" s="1" t="s">
        <v>280</v>
      </c>
      <c r="C461" s="1" t="s">
        <v>281</v>
      </c>
      <c r="D461" s="1"/>
      <c r="E461" s="1" t="s">
        <v>698</v>
      </c>
      <c r="F461" s="41"/>
      <c r="G461" s="42"/>
      <c r="H461" s="42"/>
      <c r="I461" s="42"/>
      <c r="J461" s="42" t="s">
        <v>698</v>
      </c>
      <c r="K461" s="139"/>
      <c r="L461" s="140"/>
      <c r="M461" s="127"/>
      <c r="N461" s="127"/>
      <c r="O461" s="127"/>
      <c r="P461" s="45"/>
      <c r="Q461" s="46"/>
      <c r="R461" s="45">
        <f t="shared" ref="R461:S461" si="126">SUM(R462:R466)</f>
        <v>644000</v>
      </c>
      <c r="S461" s="45">
        <f t="shared" si="126"/>
        <v>644000</v>
      </c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82"/>
      <c r="AF461" s="82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</row>
    <row r="462" spans="1:57" ht="15.75" customHeight="1">
      <c r="A462" s="1" t="s">
        <v>807</v>
      </c>
      <c r="B462" s="1" t="s">
        <v>280</v>
      </c>
      <c r="C462" s="1" t="s">
        <v>281</v>
      </c>
      <c r="D462" s="1" t="s">
        <v>275</v>
      </c>
      <c r="E462" s="1" t="s">
        <v>698</v>
      </c>
      <c r="F462" s="128"/>
      <c r="G462" s="129"/>
      <c r="H462" s="129"/>
      <c r="I462" s="129"/>
      <c r="J462" s="129"/>
      <c r="K462" s="83" t="s">
        <v>879</v>
      </c>
      <c r="L462" s="84" t="s">
        <v>880</v>
      </c>
      <c r="M462" s="51" t="s">
        <v>127</v>
      </c>
      <c r="N462" s="51"/>
      <c r="O462" s="62" t="e">
        <f t="shared" ref="O462:O466" si="127">M462-R462</f>
        <v>#VALUE!</v>
      </c>
      <c r="P462" s="53">
        <v>100</v>
      </c>
      <c r="Q462" s="54" t="s">
        <v>159</v>
      </c>
      <c r="R462" s="53">
        <v>150000</v>
      </c>
      <c r="S462" s="53">
        <f t="shared" ref="S462:S466" si="128">U462+X462+AA462+AD462+AG462+AJ462+AM462+AP462+AS462+AV462+AY462+BB462</f>
        <v>150000</v>
      </c>
      <c r="T462" s="53"/>
      <c r="U462" s="100"/>
      <c r="V462" s="100"/>
      <c r="W462" s="100"/>
      <c r="X462" s="100"/>
      <c r="Y462" s="100"/>
      <c r="Z462" s="100"/>
      <c r="AA462" s="100"/>
      <c r="AB462" s="100"/>
      <c r="AC462" s="101"/>
      <c r="AD462" s="100"/>
      <c r="AE462" s="100"/>
      <c r="AF462" s="100"/>
      <c r="AG462" s="88">
        <v>150000</v>
      </c>
      <c r="AH462" s="53" t="s">
        <v>131</v>
      </c>
      <c r="AI462" s="55">
        <v>1</v>
      </c>
      <c r="AJ462" s="88">
        <v>0</v>
      </c>
      <c r="AK462" s="53" t="s">
        <v>131</v>
      </c>
      <c r="AL462" s="55">
        <v>1</v>
      </c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ht="15.75" customHeight="1">
      <c r="A463" s="1" t="s">
        <v>807</v>
      </c>
      <c r="B463" s="1" t="s">
        <v>280</v>
      </c>
      <c r="C463" s="1" t="s">
        <v>281</v>
      </c>
      <c r="D463" s="1" t="s">
        <v>275</v>
      </c>
      <c r="E463" s="1" t="s">
        <v>698</v>
      </c>
      <c r="F463" s="128"/>
      <c r="G463" s="129"/>
      <c r="H463" s="129"/>
      <c r="I463" s="129"/>
      <c r="J463" s="129"/>
      <c r="K463" s="83" t="s">
        <v>881</v>
      </c>
      <c r="L463" s="84" t="s">
        <v>882</v>
      </c>
      <c r="M463" s="51" t="s">
        <v>127</v>
      </c>
      <c r="N463" s="51"/>
      <c r="O463" s="62" t="e">
        <f t="shared" si="127"/>
        <v>#VALUE!</v>
      </c>
      <c r="P463" s="53">
        <v>140</v>
      </c>
      <c r="Q463" s="54" t="s">
        <v>159</v>
      </c>
      <c r="R463" s="53">
        <v>112000</v>
      </c>
      <c r="S463" s="53">
        <f t="shared" si="128"/>
        <v>112000</v>
      </c>
      <c r="T463" s="53"/>
      <c r="U463" s="100"/>
      <c r="V463" s="100"/>
      <c r="W463" s="100"/>
      <c r="X463" s="100"/>
      <c r="Y463" s="100"/>
      <c r="Z463" s="100"/>
      <c r="AA463" s="100"/>
      <c r="AB463" s="100"/>
      <c r="AC463" s="101"/>
      <c r="AD463" s="100"/>
      <c r="AE463" s="100"/>
      <c r="AF463" s="100"/>
      <c r="AG463" s="88">
        <v>112000</v>
      </c>
      <c r="AH463" s="53" t="s">
        <v>131</v>
      </c>
      <c r="AI463" s="55">
        <v>1</v>
      </c>
      <c r="AJ463" s="88">
        <v>0</v>
      </c>
      <c r="AK463" s="53" t="s">
        <v>131</v>
      </c>
      <c r="AL463" s="55">
        <v>1</v>
      </c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ht="15.75" customHeight="1">
      <c r="A464" s="1" t="s">
        <v>807</v>
      </c>
      <c r="B464" s="1" t="s">
        <v>280</v>
      </c>
      <c r="C464" s="1" t="s">
        <v>281</v>
      </c>
      <c r="D464" s="1" t="s">
        <v>275</v>
      </c>
      <c r="E464" s="1" t="s">
        <v>698</v>
      </c>
      <c r="F464" s="128"/>
      <c r="G464" s="129"/>
      <c r="H464" s="129"/>
      <c r="I464" s="129"/>
      <c r="J464" s="129"/>
      <c r="K464" s="83" t="s">
        <v>883</v>
      </c>
      <c r="L464" s="84" t="s">
        <v>884</v>
      </c>
      <c r="M464" s="51" t="s">
        <v>127</v>
      </c>
      <c r="N464" s="51"/>
      <c r="O464" s="62" t="e">
        <f t="shared" si="127"/>
        <v>#VALUE!</v>
      </c>
      <c r="P464" s="53">
        <v>40</v>
      </c>
      <c r="Q464" s="54" t="s">
        <v>159</v>
      </c>
      <c r="R464" s="53">
        <v>32000</v>
      </c>
      <c r="S464" s="53">
        <f t="shared" si="128"/>
        <v>32000</v>
      </c>
      <c r="T464" s="53"/>
      <c r="U464" s="100"/>
      <c r="V464" s="100"/>
      <c r="W464" s="100"/>
      <c r="X464" s="100"/>
      <c r="Y464" s="100"/>
      <c r="Z464" s="100"/>
      <c r="AA464" s="100"/>
      <c r="AB464" s="100"/>
      <c r="AC464" s="101"/>
      <c r="AD464" s="100"/>
      <c r="AE464" s="100"/>
      <c r="AF464" s="100"/>
      <c r="AG464" s="88">
        <v>32000</v>
      </c>
      <c r="AH464" s="53" t="s">
        <v>131</v>
      </c>
      <c r="AI464" s="55">
        <v>1</v>
      </c>
      <c r="AJ464" s="88">
        <v>0</v>
      </c>
      <c r="AK464" s="53" t="s">
        <v>131</v>
      </c>
      <c r="AL464" s="55">
        <v>1</v>
      </c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ht="15.75" customHeight="1">
      <c r="A465" s="1" t="s">
        <v>807</v>
      </c>
      <c r="B465" s="1" t="s">
        <v>280</v>
      </c>
      <c r="C465" s="1" t="s">
        <v>281</v>
      </c>
      <c r="D465" s="1" t="s">
        <v>275</v>
      </c>
      <c r="E465" s="1" t="s">
        <v>698</v>
      </c>
      <c r="F465" s="128"/>
      <c r="G465" s="129"/>
      <c r="H465" s="129"/>
      <c r="I465" s="129"/>
      <c r="J465" s="129"/>
      <c r="K465" s="83" t="s">
        <v>885</v>
      </c>
      <c r="L465" s="84" t="s">
        <v>886</v>
      </c>
      <c r="M465" s="51" t="s">
        <v>127</v>
      </c>
      <c r="N465" s="51"/>
      <c r="O465" s="62" t="e">
        <f t="shared" si="127"/>
        <v>#VALUE!</v>
      </c>
      <c r="P465" s="53">
        <v>300</v>
      </c>
      <c r="Q465" s="54" t="s">
        <v>159</v>
      </c>
      <c r="R465" s="53">
        <v>210000</v>
      </c>
      <c r="S465" s="53">
        <f t="shared" si="128"/>
        <v>210000</v>
      </c>
      <c r="T465" s="53"/>
      <c r="U465" s="100"/>
      <c r="V465" s="100"/>
      <c r="W465" s="100"/>
      <c r="X465" s="100"/>
      <c r="Y465" s="100"/>
      <c r="Z465" s="100"/>
      <c r="AA465" s="100"/>
      <c r="AB465" s="100"/>
      <c r="AC465" s="101"/>
      <c r="AD465" s="100"/>
      <c r="AE465" s="100"/>
      <c r="AF465" s="100"/>
      <c r="AG465" s="88">
        <v>210000</v>
      </c>
      <c r="AH465" s="53" t="s">
        <v>131</v>
      </c>
      <c r="AI465" s="55">
        <v>1</v>
      </c>
      <c r="AJ465" s="88">
        <v>0</v>
      </c>
      <c r="AK465" s="53" t="s">
        <v>131</v>
      </c>
      <c r="AL465" s="55">
        <v>1</v>
      </c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ht="15.75" customHeight="1">
      <c r="A466" s="1" t="s">
        <v>807</v>
      </c>
      <c r="B466" s="1" t="s">
        <v>280</v>
      </c>
      <c r="C466" s="1" t="s">
        <v>281</v>
      </c>
      <c r="D466" s="1" t="s">
        <v>275</v>
      </c>
      <c r="E466" s="1" t="s">
        <v>698</v>
      </c>
      <c r="F466" s="128"/>
      <c r="G466" s="129"/>
      <c r="H466" s="129"/>
      <c r="I466" s="129"/>
      <c r="J466" s="129"/>
      <c r="K466" s="83" t="s">
        <v>887</v>
      </c>
      <c r="L466" s="84" t="s">
        <v>888</v>
      </c>
      <c r="M466" s="51" t="s">
        <v>127</v>
      </c>
      <c r="N466" s="51"/>
      <c r="O466" s="62" t="e">
        <f t="shared" si="127"/>
        <v>#VALUE!</v>
      </c>
      <c r="P466" s="53">
        <v>200</v>
      </c>
      <c r="Q466" s="54" t="s">
        <v>159</v>
      </c>
      <c r="R466" s="53">
        <v>140000</v>
      </c>
      <c r="S466" s="53">
        <f t="shared" si="128"/>
        <v>140000</v>
      </c>
      <c r="T466" s="53"/>
      <c r="U466" s="100"/>
      <c r="V466" s="100"/>
      <c r="W466" s="100"/>
      <c r="X466" s="100"/>
      <c r="Y466" s="100"/>
      <c r="Z466" s="100"/>
      <c r="AA466" s="100"/>
      <c r="AB466" s="100"/>
      <c r="AC466" s="101"/>
      <c r="AD466" s="100"/>
      <c r="AE466" s="100"/>
      <c r="AF466" s="100"/>
      <c r="AG466" s="88">
        <v>140000</v>
      </c>
      <c r="AH466" s="53" t="s">
        <v>131</v>
      </c>
      <c r="AI466" s="55">
        <v>1</v>
      </c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ht="15.75" customHeight="1">
      <c r="A467" s="1" t="s">
        <v>807</v>
      </c>
      <c r="B467" s="1" t="s">
        <v>280</v>
      </c>
      <c r="C467" s="1" t="s">
        <v>281</v>
      </c>
      <c r="D467" s="1"/>
      <c r="E467" s="1" t="s">
        <v>701</v>
      </c>
      <c r="F467" s="41"/>
      <c r="G467" s="42"/>
      <c r="H467" s="42"/>
      <c r="I467" s="42"/>
      <c r="J467" s="42" t="s">
        <v>701</v>
      </c>
      <c r="K467" s="139"/>
      <c r="L467" s="140"/>
      <c r="M467" s="127"/>
      <c r="N467" s="127"/>
      <c r="O467" s="127"/>
      <c r="P467" s="45"/>
      <c r="Q467" s="46"/>
      <c r="R467" s="45">
        <f t="shared" ref="R467:S467" si="129">SUM(R468:R472)</f>
        <v>1000400</v>
      </c>
      <c r="S467" s="45">
        <f t="shared" si="129"/>
        <v>1000400</v>
      </c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91"/>
      <c r="AF467" s="91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</row>
    <row r="468" spans="1:57" ht="15.75" customHeight="1">
      <c r="A468" s="1" t="s">
        <v>807</v>
      </c>
      <c r="B468" s="1" t="s">
        <v>280</v>
      </c>
      <c r="C468" s="1" t="s">
        <v>281</v>
      </c>
      <c r="D468" s="1" t="s">
        <v>275</v>
      </c>
      <c r="E468" s="1" t="s">
        <v>701</v>
      </c>
      <c r="F468" s="128"/>
      <c r="G468" s="129"/>
      <c r="H468" s="129"/>
      <c r="I468" s="129"/>
      <c r="J468" s="129"/>
      <c r="K468" s="83" t="s">
        <v>889</v>
      </c>
      <c r="L468" s="84" t="s">
        <v>890</v>
      </c>
      <c r="M468" s="51" t="s">
        <v>127</v>
      </c>
      <c r="N468" s="51"/>
      <c r="O468" s="62" t="e">
        <f t="shared" ref="O468:O472" si="130">M468-R468</f>
        <v>#VALUE!</v>
      </c>
      <c r="P468" s="53">
        <v>100</v>
      </c>
      <c r="Q468" s="54" t="s">
        <v>159</v>
      </c>
      <c r="R468" s="53">
        <v>100000</v>
      </c>
      <c r="S468" s="53">
        <f t="shared" ref="S468:S472" si="131">U468+X468+AA468+AD468+AG468+AJ468+AM468+AP468+AS468+AV468+AY468+BB468</f>
        <v>100000</v>
      </c>
      <c r="T468" s="53"/>
      <c r="U468" s="100"/>
      <c r="V468" s="100"/>
      <c r="W468" s="100"/>
      <c r="X468" s="100"/>
      <c r="Y468" s="100"/>
      <c r="Z468" s="100"/>
      <c r="AA468" s="100"/>
      <c r="AB468" s="100"/>
      <c r="AC468" s="101"/>
      <c r="AD468" s="100"/>
      <c r="AE468" s="100"/>
      <c r="AF468" s="100"/>
      <c r="AG468" s="88">
        <v>100000</v>
      </c>
      <c r="AH468" s="53" t="s">
        <v>131</v>
      </c>
      <c r="AI468" s="55">
        <v>1</v>
      </c>
      <c r="AJ468" s="88">
        <v>0</v>
      </c>
      <c r="AK468" s="53" t="s">
        <v>131</v>
      </c>
      <c r="AL468" s="55">
        <v>1</v>
      </c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ht="15.75" customHeight="1">
      <c r="A469" s="1" t="s">
        <v>807</v>
      </c>
      <c r="B469" s="1" t="s">
        <v>280</v>
      </c>
      <c r="C469" s="1" t="s">
        <v>281</v>
      </c>
      <c r="D469" s="1" t="s">
        <v>275</v>
      </c>
      <c r="E469" s="1" t="s">
        <v>701</v>
      </c>
      <c r="F469" s="128"/>
      <c r="G469" s="129"/>
      <c r="H469" s="129"/>
      <c r="I469" s="129"/>
      <c r="J469" s="129"/>
      <c r="K469" s="83" t="s">
        <v>891</v>
      </c>
      <c r="L469" s="84" t="s">
        <v>892</v>
      </c>
      <c r="M469" s="51" t="s">
        <v>127</v>
      </c>
      <c r="N469" s="51"/>
      <c r="O469" s="62" t="e">
        <f t="shared" si="130"/>
        <v>#VALUE!</v>
      </c>
      <c r="P469" s="53">
        <v>230</v>
      </c>
      <c r="Q469" s="54" t="s">
        <v>159</v>
      </c>
      <c r="R469" s="53">
        <v>207000</v>
      </c>
      <c r="S469" s="53">
        <f t="shared" si="131"/>
        <v>207000</v>
      </c>
      <c r="T469" s="53"/>
      <c r="U469" s="100"/>
      <c r="V469" s="100"/>
      <c r="W469" s="100"/>
      <c r="X469" s="100"/>
      <c r="Y469" s="100"/>
      <c r="Z469" s="100"/>
      <c r="AA469" s="100"/>
      <c r="AB469" s="100"/>
      <c r="AC469" s="101"/>
      <c r="AD469" s="100"/>
      <c r="AE469" s="100"/>
      <c r="AF469" s="100"/>
      <c r="AG469" s="88">
        <v>207000</v>
      </c>
      <c r="AH469" s="53" t="s">
        <v>131</v>
      </c>
      <c r="AI469" s="55">
        <v>1</v>
      </c>
      <c r="AJ469" s="88">
        <v>0</v>
      </c>
      <c r="AK469" s="53" t="s">
        <v>131</v>
      </c>
      <c r="AL469" s="55">
        <v>1</v>
      </c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ht="15.75" customHeight="1">
      <c r="A470" s="1" t="s">
        <v>807</v>
      </c>
      <c r="B470" s="1" t="s">
        <v>280</v>
      </c>
      <c r="C470" s="1" t="s">
        <v>281</v>
      </c>
      <c r="D470" s="1" t="s">
        <v>275</v>
      </c>
      <c r="E470" s="1" t="s">
        <v>701</v>
      </c>
      <c r="F470" s="128"/>
      <c r="G470" s="129"/>
      <c r="H470" s="129"/>
      <c r="I470" s="129"/>
      <c r="J470" s="129"/>
      <c r="K470" s="83" t="s">
        <v>893</v>
      </c>
      <c r="L470" s="84" t="s">
        <v>894</v>
      </c>
      <c r="M470" s="51" t="s">
        <v>127</v>
      </c>
      <c r="N470" s="51"/>
      <c r="O470" s="62" t="e">
        <f t="shared" si="130"/>
        <v>#VALUE!</v>
      </c>
      <c r="P470" s="53">
        <v>70</v>
      </c>
      <c r="Q470" s="54" t="s">
        <v>159</v>
      </c>
      <c r="R470" s="53">
        <v>63000</v>
      </c>
      <c r="S470" s="53">
        <f t="shared" si="131"/>
        <v>63000</v>
      </c>
      <c r="T470" s="53"/>
      <c r="U470" s="100"/>
      <c r="V470" s="100"/>
      <c r="W470" s="100"/>
      <c r="X470" s="100"/>
      <c r="Y470" s="100"/>
      <c r="Z470" s="100"/>
      <c r="AA470" s="100"/>
      <c r="AB470" s="100"/>
      <c r="AC470" s="101"/>
      <c r="AD470" s="100"/>
      <c r="AE470" s="100"/>
      <c r="AF470" s="100"/>
      <c r="AG470" s="88">
        <v>63000</v>
      </c>
      <c r="AH470" s="53" t="s">
        <v>131</v>
      </c>
      <c r="AI470" s="55">
        <v>1</v>
      </c>
      <c r="AJ470" s="88">
        <v>0</v>
      </c>
      <c r="AK470" s="53" t="s">
        <v>131</v>
      </c>
      <c r="AL470" s="55">
        <v>1</v>
      </c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ht="15.75" customHeight="1">
      <c r="A471" s="1" t="s">
        <v>807</v>
      </c>
      <c r="B471" s="1" t="s">
        <v>280</v>
      </c>
      <c r="C471" s="1" t="s">
        <v>281</v>
      </c>
      <c r="D471" s="1" t="s">
        <v>275</v>
      </c>
      <c r="E471" s="1" t="s">
        <v>701</v>
      </c>
      <c r="F471" s="128"/>
      <c r="G471" s="129"/>
      <c r="H471" s="129"/>
      <c r="I471" s="129"/>
      <c r="J471" s="129"/>
      <c r="K471" s="83" t="s">
        <v>895</v>
      </c>
      <c r="L471" s="84" t="s">
        <v>896</v>
      </c>
      <c r="M471" s="51" t="s">
        <v>127</v>
      </c>
      <c r="N471" s="51"/>
      <c r="O471" s="62" t="e">
        <f t="shared" si="130"/>
        <v>#VALUE!</v>
      </c>
      <c r="P471" s="53">
        <v>102</v>
      </c>
      <c r="Q471" s="54" t="s">
        <v>159</v>
      </c>
      <c r="R471" s="53">
        <v>163200</v>
      </c>
      <c r="S471" s="53">
        <f t="shared" si="131"/>
        <v>163200</v>
      </c>
      <c r="T471" s="53"/>
      <c r="U471" s="100"/>
      <c r="V471" s="100"/>
      <c r="W471" s="100"/>
      <c r="X471" s="100"/>
      <c r="Y471" s="100"/>
      <c r="Z471" s="100"/>
      <c r="AA471" s="100"/>
      <c r="AB471" s="100"/>
      <c r="AC471" s="101"/>
      <c r="AD471" s="100"/>
      <c r="AE471" s="100"/>
      <c r="AF471" s="100"/>
      <c r="AG471" s="88">
        <v>163200</v>
      </c>
      <c r="AH471" s="53" t="s">
        <v>131</v>
      </c>
      <c r="AI471" s="55">
        <v>1</v>
      </c>
      <c r="AJ471" s="88">
        <v>0</v>
      </c>
      <c r="AK471" s="53" t="s">
        <v>131</v>
      </c>
      <c r="AL471" s="55">
        <v>1</v>
      </c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ht="15.75" customHeight="1">
      <c r="A472" s="1" t="s">
        <v>807</v>
      </c>
      <c r="B472" s="1" t="s">
        <v>280</v>
      </c>
      <c r="C472" s="1" t="s">
        <v>281</v>
      </c>
      <c r="D472" s="1" t="s">
        <v>275</v>
      </c>
      <c r="E472" s="1" t="s">
        <v>701</v>
      </c>
      <c r="F472" s="128"/>
      <c r="G472" s="129"/>
      <c r="H472" s="129"/>
      <c r="I472" s="129"/>
      <c r="J472" s="129"/>
      <c r="K472" s="83" t="s">
        <v>897</v>
      </c>
      <c r="L472" s="84" t="s">
        <v>898</v>
      </c>
      <c r="M472" s="51" t="s">
        <v>127</v>
      </c>
      <c r="N472" s="51"/>
      <c r="O472" s="62" t="e">
        <f t="shared" si="130"/>
        <v>#VALUE!</v>
      </c>
      <c r="P472" s="53">
        <v>292</v>
      </c>
      <c r="Q472" s="54" t="s">
        <v>159</v>
      </c>
      <c r="R472" s="53">
        <v>467200</v>
      </c>
      <c r="S472" s="53">
        <f t="shared" si="131"/>
        <v>467200</v>
      </c>
      <c r="T472" s="53"/>
      <c r="U472" s="100"/>
      <c r="V472" s="100"/>
      <c r="W472" s="100"/>
      <c r="X472" s="100"/>
      <c r="Y472" s="100"/>
      <c r="Z472" s="100"/>
      <c r="AA472" s="100"/>
      <c r="AB472" s="100"/>
      <c r="AC472" s="101"/>
      <c r="AD472" s="100"/>
      <c r="AE472" s="100"/>
      <c r="AF472" s="100"/>
      <c r="AG472" s="88">
        <v>467200</v>
      </c>
      <c r="AH472" s="53" t="s">
        <v>131</v>
      </c>
      <c r="AI472" s="55">
        <v>1</v>
      </c>
      <c r="AJ472" s="88">
        <v>0</v>
      </c>
      <c r="AK472" s="53" t="s">
        <v>131</v>
      </c>
      <c r="AL472" s="55">
        <v>1</v>
      </c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ht="15.75" customHeight="1">
      <c r="A473" s="1" t="s">
        <v>807</v>
      </c>
      <c r="B473" s="1" t="s">
        <v>280</v>
      </c>
      <c r="C473" s="1" t="s">
        <v>281</v>
      </c>
      <c r="D473" s="1" t="s">
        <v>899</v>
      </c>
      <c r="E473" s="1"/>
      <c r="F473" s="35"/>
      <c r="G473" s="36"/>
      <c r="H473" s="36"/>
      <c r="I473" s="36" t="s">
        <v>899</v>
      </c>
      <c r="J473" s="36"/>
      <c r="K473" s="137"/>
      <c r="L473" s="138"/>
      <c r="M473" s="122"/>
      <c r="N473" s="122"/>
      <c r="O473" s="122"/>
      <c r="P473" s="39"/>
      <c r="Q473" s="40"/>
      <c r="R473" s="39">
        <f t="shared" ref="R473:S473" si="132">R474+R477</f>
        <v>300000</v>
      </c>
      <c r="S473" s="39">
        <f t="shared" si="132"/>
        <v>300000</v>
      </c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86"/>
      <c r="AF473" s="86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</row>
    <row r="474" spans="1:57" ht="15.75" customHeight="1">
      <c r="A474" s="1" t="s">
        <v>807</v>
      </c>
      <c r="B474" s="1" t="s">
        <v>280</v>
      </c>
      <c r="C474" s="1" t="s">
        <v>281</v>
      </c>
      <c r="D474" s="1"/>
      <c r="E474" s="1" t="s">
        <v>900</v>
      </c>
      <c r="F474" s="41"/>
      <c r="G474" s="42"/>
      <c r="H474" s="42"/>
      <c r="I474" s="42"/>
      <c r="J474" s="42" t="s">
        <v>900</v>
      </c>
      <c r="K474" s="139"/>
      <c r="L474" s="140"/>
      <c r="M474" s="127"/>
      <c r="N474" s="127"/>
      <c r="O474" s="127"/>
      <c r="P474" s="45"/>
      <c r="Q474" s="46"/>
      <c r="R474" s="45">
        <f t="shared" ref="R474:S474" si="133">R475+R476</f>
        <v>200000</v>
      </c>
      <c r="S474" s="45">
        <f t="shared" si="133"/>
        <v>200000</v>
      </c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82"/>
      <c r="AF474" s="82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</row>
    <row r="475" spans="1:57" ht="15.75" customHeight="1">
      <c r="A475" s="1" t="s">
        <v>807</v>
      </c>
      <c r="B475" s="1" t="s">
        <v>280</v>
      </c>
      <c r="C475" s="1" t="s">
        <v>281</v>
      </c>
      <c r="D475" s="1" t="s">
        <v>899</v>
      </c>
      <c r="E475" s="1" t="s">
        <v>900</v>
      </c>
      <c r="F475" s="128"/>
      <c r="G475" s="129"/>
      <c r="H475" s="129"/>
      <c r="I475" s="129"/>
      <c r="J475" s="129"/>
      <c r="K475" s="83" t="s">
        <v>901</v>
      </c>
      <c r="L475" s="84" t="s">
        <v>902</v>
      </c>
      <c r="M475" s="51" t="s">
        <v>127</v>
      </c>
      <c r="N475" s="51"/>
      <c r="O475" s="62" t="e">
        <f t="shared" ref="O475:O476" si="134">M475-R475</f>
        <v>#VALUE!</v>
      </c>
      <c r="P475" s="53">
        <v>2</v>
      </c>
      <c r="Q475" s="54" t="s">
        <v>718</v>
      </c>
      <c r="R475" s="53">
        <v>100000</v>
      </c>
      <c r="S475" s="53">
        <f t="shared" ref="S475:S476" si="135">U475+X475+AA475+AD475+AG475+AJ475+AM475+AP475+AS475+AV475+AY475+BB475</f>
        <v>100000</v>
      </c>
      <c r="T475" s="53"/>
      <c r="U475" s="100"/>
      <c r="V475" s="100"/>
      <c r="W475" s="100"/>
      <c r="X475" s="100"/>
      <c r="Y475" s="100"/>
      <c r="Z475" s="100"/>
      <c r="AA475" s="100"/>
      <c r="AB475" s="100"/>
      <c r="AC475" s="101"/>
      <c r="AD475" s="100"/>
      <c r="AE475" s="100"/>
      <c r="AF475" s="100"/>
      <c r="AG475" s="88">
        <v>100000</v>
      </c>
      <c r="AH475" s="53" t="s">
        <v>131</v>
      </c>
      <c r="AI475" s="55">
        <v>1</v>
      </c>
      <c r="AJ475" s="88">
        <v>0</v>
      </c>
      <c r="AK475" s="53" t="s">
        <v>131</v>
      </c>
      <c r="AL475" s="55">
        <v>1</v>
      </c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ht="15.75" customHeight="1">
      <c r="A476" s="1" t="s">
        <v>807</v>
      </c>
      <c r="B476" s="1" t="s">
        <v>280</v>
      </c>
      <c r="C476" s="1" t="s">
        <v>281</v>
      </c>
      <c r="D476" s="1" t="s">
        <v>899</v>
      </c>
      <c r="E476" s="1" t="s">
        <v>900</v>
      </c>
      <c r="F476" s="128"/>
      <c r="G476" s="129"/>
      <c r="H476" s="129"/>
      <c r="I476" s="129"/>
      <c r="J476" s="129"/>
      <c r="K476" s="83" t="s">
        <v>903</v>
      </c>
      <c r="L476" s="84" t="s">
        <v>904</v>
      </c>
      <c r="M476" s="51" t="s">
        <v>127</v>
      </c>
      <c r="N476" s="51"/>
      <c r="O476" s="62" t="e">
        <f t="shared" si="134"/>
        <v>#VALUE!</v>
      </c>
      <c r="P476" s="53">
        <v>2</v>
      </c>
      <c r="Q476" s="54" t="s">
        <v>718</v>
      </c>
      <c r="R476" s="53">
        <v>100000</v>
      </c>
      <c r="S476" s="53">
        <f t="shared" si="135"/>
        <v>100000</v>
      </c>
      <c r="T476" s="53"/>
      <c r="U476" s="100"/>
      <c r="V476" s="100"/>
      <c r="W476" s="100"/>
      <c r="X476" s="100"/>
      <c r="Y476" s="100"/>
      <c r="Z476" s="100"/>
      <c r="AA476" s="100"/>
      <c r="AB476" s="100"/>
      <c r="AC476" s="101"/>
      <c r="AD476" s="100"/>
      <c r="AE476" s="100"/>
      <c r="AF476" s="100"/>
      <c r="AG476" s="88">
        <v>100000</v>
      </c>
      <c r="AH476" s="53" t="s">
        <v>131</v>
      </c>
      <c r="AI476" s="55">
        <v>1</v>
      </c>
      <c r="AJ476" s="88">
        <v>0</v>
      </c>
      <c r="AK476" s="53" t="s">
        <v>131</v>
      </c>
      <c r="AL476" s="55">
        <v>1</v>
      </c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ht="15.75" customHeight="1">
      <c r="A477" s="1" t="s">
        <v>807</v>
      </c>
      <c r="B477" s="1" t="s">
        <v>280</v>
      </c>
      <c r="C477" s="1" t="s">
        <v>281</v>
      </c>
      <c r="D477" s="1"/>
      <c r="E477" s="1" t="s">
        <v>905</v>
      </c>
      <c r="F477" s="41"/>
      <c r="G477" s="42"/>
      <c r="H477" s="42"/>
      <c r="I477" s="42"/>
      <c r="J477" s="42" t="s">
        <v>905</v>
      </c>
      <c r="K477" s="139"/>
      <c r="L477" s="140"/>
      <c r="M477" s="127"/>
      <c r="N477" s="127"/>
      <c r="O477" s="127"/>
      <c r="P477" s="45"/>
      <c r="Q477" s="46"/>
      <c r="R477" s="45">
        <f t="shared" ref="R477:S477" si="136">R478</f>
        <v>100000</v>
      </c>
      <c r="S477" s="45">
        <f t="shared" si="136"/>
        <v>100000</v>
      </c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91"/>
      <c r="AF477" s="91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</row>
    <row r="478" spans="1:57" ht="15.75" customHeight="1">
      <c r="A478" s="1" t="s">
        <v>807</v>
      </c>
      <c r="B478" s="1" t="s">
        <v>280</v>
      </c>
      <c r="C478" s="1" t="s">
        <v>281</v>
      </c>
      <c r="D478" s="1" t="s">
        <v>899</v>
      </c>
      <c r="E478" s="1" t="s">
        <v>905</v>
      </c>
      <c r="F478" s="128"/>
      <c r="G478" s="129"/>
      <c r="H478" s="129"/>
      <c r="I478" s="129"/>
      <c r="J478" s="129"/>
      <c r="K478" s="83" t="s">
        <v>906</v>
      </c>
      <c r="L478" s="84" t="s">
        <v>907</v>
      </c>
      <c r="M478" s="51" t="s">
        <v>127</v>
      </c>
      <c r="N478" s="51"/>
      <c r="O478" s="62" t="e">
        <f>M478-R478</f>
        <v>#VALUE!</v>
      </c>
      <c r="P478" s="53">
        <v>2</v>
      </c>
      <c r="Q478" s="54" t="s">
        <v>908</v>
      </c>
      <c r="R478" s="53">
        <v>100000</v>
      </c>
      <c r="S478" s="53">
        <f>U478+X478+AA478+AD478+AG478+AJ478+AM478+AP478+AS478+AV478+AY478+BB478</f>
        <v>100000</v>
      </c>
      <c r="T478" s="53"/>
      <c r="U478" s="100"/>
      <c r="V478" s="100"/>
      <c r="W478" s="100"/>
      <c r="X478" s="100"/>
      <c r="Y478" s="100"/>
      <c r="Z478" s="100"/>
      <c r="AA478" s="100"/>
      <c r="AB478" s="100"/>
      <c r="AC478" s="101"/>
      <c r="AD478" s="100"/>
      <c r="AE478" s="100"/>
      <c r="AF478" s="100"/>
      <c r="AG478" s="88">
        <v>100000</v>
      </c>
      <c r="AH478" s="53" t="s">
        <v>131</v>
      </c>
      <c r="AI478" s="55">
        <v>1</v>
      </c>
      <c r="AJ478" s="88">
        <v>0</v>
      </c>
      <c r="AK478" s="53" t="s">
        <v>131</v>
      </c>
      <c r="AL478" s="55">
        <v>1</v>
      </c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ht="15.75" customHeight="1">
      <c r="A479" s="1" t="s">
        <v>909</v>
      </c>
      <c r="B479" s="1" t="s">
        <v>280</v>
      </c>
      <c r="C479" s="1" t="s">
        <v>281</v>
      </c>
      <c r="D479" s="1"/>
      <c r="E479" s="1"/>
      <c r="F479" s="15" t="s">
        <v>909</v>
      </c>
      <c r="G479" s="16"/>
      <c r="H479" s="16"/>
      <c r="I479" s="16"/>
      <c r="J479" s="16"/>
      <c r="K479" s="151"/>
      <c r="L479" s="109"/>
      <c r="M479" s="110"/>
      <c r="N479" s="110"/>
      <c r="O479" s="110"/>
      <c r="P479" s="21"/>
      <c r="Q479" s="22"/>
      <c r="R479" s="21">
        <f t="shared" ref="R479:S479" si="137">R480+R487+R521</f>
        <v>101111800</v>
      </c>
      <c r="S479" s="21">
        <f t="shared" si="137"/>
        <v>49441746</v>
      </c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97"/>
      <c r="AF479" s="97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</row>
    <row r="480" spans="1:57" ht="15.75" customHeight="1">
      <c r="A480" s="1" t="s">
        <v>909</v>
      </c>
      <c r="B480" s="1" t="s">
        <v>910</v>
      </c>
      <c r="C480" s="1" t="s">
        <v>281</v>
      </c>
      <c r="D480" s="1"/>
      <c r="E480" s="1"/>
      <c r="F480" s="23"/>
      <c r="G480" s="24" t="s">
        <v>910</v>
      </c>
      <c r="H480" s="24"/>
      <c r="I480" s="24"/>
      <c r="J480" s="24"/>
      <c r="K480" s="152"/>
      <c r="L480" s="114"/>
      <c r="M480" s="134"/>
      <c r="N480" s="134"/>
      <c r="O480" s="134"/>
      <c r="P480" s="27"/>
      <c r="Q480" s="28"/>
      <c r="R480" s="27">
        <f t="shared" ref="R480:S480" si="138">R481</f>
        <v>7606500</v>
      </c>
      <c r="S480" s="27">
        <f t="shared" si="138"/>
        <v>3964200</v>
      </c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</row>
    <row r="481" spans="1:57" ht="15.75" customHeight="1">
      <c r="A481" s="1" t="s">
        <v>909</v>
      </c>
      <c r="B481" s="1" t="s">
        <v>910</v>
      </c>
      <c r="C481" s="1" t="s">
        <v>911</v>
      </c>
      <c r="D481" s="1"/>
      <c r="E481" s="1"/>
      <c r="F481" s="29"/>
      <c r="G481" s="30"/>
      <c r="H481" s="30" t="s">
        <v>911</v>
      </c>
      <c r="I481" s="30"/>
      <c r="J481" s="30"/>
      <c r="K481" s="117"/>
      <c r="L481" s="118"/>
      <c r="M481" s="119"/>
      <c r="N481" s="119"/>
      <c r="O481" s="119"/>
      <c r="P481" s="33"/>
      <c r="Q481" s="34"/>
      <c r="R481" s="33">
        <f t="shared" ref="R481:S481" si="139">R482</f>
        <v>7606500</v>
      </c>
      <c r="S481" s="33">
        <f t="shared" si="139"/>
        <v>3964200</v>
      </c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</row>
    <row r="482" spans="1:57" ht="15.75" customHeight="1">
      <c r="A482" s="1" t="s">
        <v>909</v>
      </c>
      <c r="B482" s="1" t="s">
        <v>910</v>
      </c>
      <c r="C482" s="1" t="s">
        <v>911</v>
      </c>
      <c r="D482" s="1" t="s">
        <v>912</v>
      </c>
      <c r="E482" s="1"/>
      <c r="F482" s="35"/>
      <c r="G482" s="36"/>
      <c r="H482" s="36"/>
      <c r="I482" s="36" t="s">
        <v>912</v>
      </c>
      <c r="J482" s="36"/>
      <c r="K482" s="120"/>
      <c r="L482" s="121"/>
      <c r="M482" s="122"/>
      <c r="N482" s="122"/>
      <c r="O482" s="122"/>
      <c r="P482" s="39"/>
      <c r="Q482" s="40"/>
      <c r="R482" s="39">
        <f t="shared" ref="R482:S482" si="140">R483</f>
        <v>7606500</v>
      </c>
      <c r="S482" s="39">
        <f t="shared" si="140"/>
        <v>3964200</v>
      </c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</row>
    <row r="483" spans="1:57" ht="15.75" customHeight="1">
      <c r="A483" s="1" t="s">
        <v>909</v>
      </c>
      <c r="B483" s="1" t="s">
        <v>910</v>
      </c>
      <c r="C483" s="1" t="s">
        <v>911</v>
      </c>
      <c r="D483" s="1"/>
      <c r="E483" s="1" t="s">
        <v>913</v>
      </c>
      <c r="F483" s="41"/>
      <c r="G483" s="42"/>
      <c r="H483" s="42"/>
      <c r="I483" s="42"/>
      <c r="J483" s="42" t="s">
        <v>913</v>
      </c>
      <c r="K483" s="130"/>
      <c r="L483" s="126"/>
      <c r="M483" s="127"/>
      <c r="N483" s="127"/>
      <c r="O483" s="127"/>
      <c r="P483" s="45"/>
      <c r="Q483" s="46"/>
      <c r="R483" s="45">
        <f t="shared" ref="R483:S483" si="141">SUM(R484:R486)</f>
        <v>7606500</v>
      </c>
      <c r="S483" s="45">
        <f t="shared" si="141"/>
        <v>3964200</v>
      </c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82"/>
      <c r="AF483" s="82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</row>
    <row r="484" spans="1:57" ht="15.75" customHeight="1">
      <c r="A484" s="1" t="s">
        <v>909</v>
      </c>
      <c r="B484" s="1" t="s">
        <v>910</v>
      </c>
      <c r="C484" s="1" t="s">
        <v>911</v>
      </c>
      <c r="D484" s="1" t="s">
        <v>912</v>
      </c>
      <c r="E484" s="1" t="s">
        <v>913</v>
      </c>
      <c r="F484" s="128"/>
      <c r="G484" s="129"/>
      <c r="H484" s="129"/>
      <c r="I484" s="129"/>
      <c r="J484" s="129"/>
      <c r="K484" s="49" t="s">
        <v>914</v>
      </c>
      <c r="L484" s="61" t="s">
        <v>915</v>
      </c>
      <c r="M484" s="51" t="s">
        <v>127</v>
      </c>
      <c r="N484" s="51"/>
      <c r="O484" s="62" t="e">
        <f t="shared" ref="O484:O486" si="142">M484-R484</f>
        <v>#VALUE!</v>
      </c>
      <c r="P484" s="53">
        <v>45</v>
      </c>
      <c r="Q484" s="54" t="s">
        <v>279</v>
      </c>
      <c r="R484" s="53">
        <v>1606500</v>
      </c>
      <c r="S484" s="53">
        <f t="shared" ref="S484:S486" si="143">U484+X484+AA484+AD484+AG484+AJ484+AM484+AP484+AS484+AV484+AY484+BB484</f>
        <v>625200</v>
      </c>
      <c r="T484" s="53"/>
      <c r="U484" s="53">
        <v>0</v>
      </c>
      <c r="V484" s="53" t="s">
        <v>129</v>
      </c>
      <c r="W484" s="55">
        <v>0.01</v>
      </c>
      <c r="X484" s="153">
        <v>0</v>
      </c>
      <c r="Y484" s="53" t="s">
        <v>129</v>
      </c>
      <c r="Z484" s="154">
        <v>0.03</v>
      </c>
      <c r="AA484" s="153">
        <v>0</v>
      </c>
      <c r="AB484" s="53" t="s">
        <v>130</v>
      </c>
      <c r="AC484" s="155">
        <v>0.05</v>
      </c>
      <c r="AD484" s="153">
        <v>625200</v>
      </c>
      <c r="AE484" s="53" t="s">
        <v>131</v>
      </c>
      <c r="AF484" s="55">
        <v>0.3</v>
      </c>
      <c r="AG484" s="102"/>
      <c r="AH484" s="100"/>
      <c r="AI484" s="100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ht="15.75" customHeight="1">
      <c r="A485" s="1" t="s">
        <v>909</v>
      </c>
      <c r="B485" s="1" t="s">
        <v>910</v>
      </c>
      <c r="C485" s="1" t="s">
        <v>911</v>
      </c>
      <c r="D485" s="1" t="s">
        <v>912</v>
      </c>
      <c r="E485" s="1" t="s">
        <v>913</v>
      </c>
      <c r="F485" s="128"/>
      <c r="G485" s="129"/>
      <c r="H485" s="129"/>
      <c r="I485" s="129"/>
      <c r="J485" s="129"/>
      <c r="K485" s="49" t="s">
        <v>916</v>
      </c>
      <c r="L485" s="61" t="s">
        <v>917</v>
      </c>
      <c r="M485" s="51" t="s">
        <v>127</v>
      </c>
      <c r="N485" s="51"/>
      <c r="O485" s="62" t="e">
        <f t="shared" si="142"/>
        <v>#VALUE!</v>
      </c>
      <c r="P485" s="53">
        <v>1000</v>
      </c>
      <c r="Q485" s="54" t="s">
        <v>279</v>
      </c>
      <c r="R485" s="53">
        <v>5000000</v>
      </c>
      <c r="S485" s="53">
        <f t="shared" si="143"/>
        <v>2427000</v>
      </c>
      <c r="T485" s="53"/>
      <c r="U485" s="53">
        <v>0</v>
      </c>
      <c r="V485" s="53" t="s">
        <v>129</v>
      </c>
      <c r="W485" s="55">
        <v>0.01</v>
      </c>
      <c r="X485" s="153">
        <v>0</v>
      </c>
      <c r="Y485" s="53" t="s">
        <v>129</v>
      </c>
      <c r="Z485" s="154">
        <v>0.03</v>
      </c>
      <c r="AA485" s="153">
        <v>0</v>
      </c>
      <c r="AB485" s="53" t="s">
        <v>130</v>
      </c>
      <c r="AC485" s="155">
        <v>0.05</v>
      </c>
      <c r="AD485" s="153">
        <v>2427000</v>
      </c>
      <c r="AE485" s="53" t="s">
        <v>131</v>
      </c>
      <c r="AF485" s="55">
        <v>0.4</v>
      </c>
      <c r="AG485" s="102"/>
      <c r="AH485" s="100"/>
      <c r="AI485" s="100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ht="15.75" customHeight="1">
      <c r="A486" s="1" t="s">
        <v>909</v>
      </c>
      <c r="B486" s="1" t="s">
        <v>910</v>
      </c>
      <c r="C486" s="1" t="s">
        <v>911</v>
      </c>
      <c r="D486" s="1" t="s">
        <v>912</v>
      </c>
      <c r="E486" s="1" t="s">
        <v>913</v>
      </c>
      <c r="F486" s="128"/>
      <c r="G486" s="129"/>
      <c r="H486" s="129"/>
      <c r="I486" s="129"/>
      <c r="J486" s="129"/>
      <c r="K486" s="49" t="s">
        <v>918</v>
      </c>
      <c r="L486" s="61" t="s">
        <v>919</v>
      </c>
      <c r="M486" s="51" t="s">
        <v>127</v>
      </c>
      <c r="N486" s="51"/>
      <c r="O486" s="62" t="e">
        <f t="shared" si="142"/>
        <v>#VALUE!</v>
      </c>
      <c r="P486" s="53">
        <v>200</v>
      </c>
      <c r="Q486" s="54" t="s">
        <v>279</v>
      </c>
      <c r="R486" s="53">
        <v>1000000</v>
      </c>
      <c r="S486" s="53">
        <f t="shared" si="143"/>
        <v>912000</v>
      </c>
      <c r="T486" s="53"/>
      <c r="U486" s="53">
        <v>0</v>
      </c>
      <c r="V486" s="53" t="s">
        <v>129</v>
      </c>
      <c r="W486" s="55">
        <v>0.01</v>
      </c>
      <c r="X486" s="153">
        <v>0</v>
      </c>
      <c r="Y486" s="53" t="s">
        <v>129</v>
      </c>
      <c r="Z486" s="154">
        <v>0.03</v>
      </c>
      <c r="AA486" s="153">
        <v>0</v>
      </c>
      <c r="AB486" s="53" t="s">
        <v>130</v>
      </c>
      <c r="AC486" s="155">
        <v>0.05</v>
      </c>
      <c r="AD486" s="153">
        <v>912000</v>
      </c>
      <c r="AE486" s="53" t="s">
        <v>131</v>
      </c>
      <c r="AF486" s="55">
        <v>0.8</v>
      </c>
      <c r="AG486" s="102"/>
      <c r="AH486" s="100"/>
      <c r="AI486" s="100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ht="15.75" customHeight="1">
      <c r="A487" s="1" t="s">
        <v>909</v>
      </c>
      <c r="B487" s="1" t="s">
        <v>121</v>
      </c>
      <c r="C487" s="1" t="s">
        <v>911</v>
      </c>
      <c r="D487" s="1"/>
      <c r="E487" s="1"/>
      <c r="F487" s="23"/>
      <c r="G487" s="24" t="s">
        <v>121</v>
      </c>
      <c r="H487" s="24"/>
      <c r="I487" s="24"/>
      <c r="J487" s="24"/>
      <c r="K487" s="152"/>
      <c r="L487" s="114"/>
      <c r="M487" s="134"/>
      <c r="N487" s="134"/>
      <c r="O487" s="134"/>
      <c r="P487" s="27"/>
      <c r="Q487" s="28"/>
      <c r="R487" s="27">
        <f t="shared" ref="R487:S487" si="144">R488</f>
        <v>29018800</v>
      </c>
      <c r="S487" s="27">
        <f t="shared" si="144"/>
        <v>31166327</v>
      </c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106"/>
      <c r="AF487" s="106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</row>
    <row r="488" spans="1:57" ht="15.75" customHeight="1">
      <c r="A488" s="1" t="s">
        <v>909</v>
      </c>
      <c r="B488" s="1" t="s">
        <v>121</v>
      </c>
      <c r="C488" s="1" t="s">
        <v>122</v>
      </c>
      <c r="D488" s="1"/>
      <c r="E488" s="1"/>
      <c r="F488" s="29"/>
      <c r="G488" s="30"/>
      <c r="H488" s="30" t="s">
        <v>122</v>
      </c>
      <c r="I488" s="30"/>
      <c r="J488" s="30"/>
      <c r="K488" s="117"/>
      <c r="L488" s="118"/>
      <c r="M488" s="119"/>
      <c r="N488" s="119"/>
      <c r="O488" s="119"/>
      <c r="P488" s="33"/>
      <c r="Q488" s="34"/>
      <c r="R488" s="33">
        <f t="shared" ref="R488:S488" si="145">R489+R493+R518</f>
        <v>29018800</v>
      </c>
      <c r="S488" s="33">
        <f t="shared" si="145"/>
        <v>31166327</v>
      </c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</row>
    <row r="489" spans="1:57" ht="15.75" customHeight="1">
      <c r="A489" s="1" t="s">
        <v>909</v>
      </c>
      <c r="B489" s="1" t="s">
        <v>121</v>
      </c>
      <c r="C489" s="1" t="s">
        <v>122</v>
      </c>
      <c r="D489" s="1" t="s">
        <v>808</v>
      </c>
      <c r="E489" s="1"/>
      <c r="F489" s="35"/>
      <c r="G489" s="36"/>
      <c r="H489" s="36"/>
      <c r="I489" s="36" t="s">
        <v>808</v>
      </c>
      <c r="J489" s="36"/>
      <c r="K489" s="120"/>
      <c r="L489" s="121"/>
      <c r="M489" s="122"/>
      <c r="N489" s="122"/>
      <c r="O489" s="122"/>
      <c r="P489" s="39"/>
      <c r="Q489" s="40"/>
      <c r="R489" s="39">
        <f t="shared" ref="R489:S489" si="146">R490</f>
        <v>79800</v>
      </c>
      <c r="S489" s="39">
        <f t="shared" si="146"/>
        <v>0</v>
      </c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</row>
    <row r="490" spans="1:57" ht="15.75" customHeight="1">
      <c r="A490" s="1" t="s">
        <v>909</v>
      </c>
      <c r="B490" s="1" t="s">
        <v>121</v>
      </c>
      <c r="C490" s="1" t="s">
        <v>122</v>
      </c>
      <c r="D490" s="1"/>
      <c r="E490" s="1" t="s">
        <v>809</v>
      </c>
      <c r="F490" s="41"/>
      <c r="G490" s="42"/>
      <c r="H490" s="42"/>
      <c r="I490" s="42"/>
      <c r="J490" s="42" t="s">
        <v>809</v>
      </c>
      <c r="K490" s="130"/>
      <c r="L490" s="126"/>
      <c r="M490" s="127"/>
      <c r="N490" s="127"/>
      <c r="O490" s="127"/>
      <c r="P490" s="45"/>
      <c r="Q490" s="46"/>
      <c r="R490" s="45">
        <f t="shared" ref="R490:S490" si="147">R491+R492</f>
        <v>79800</v>
      </c>
      <c r="S490" s="45">
        <f t="shared" si="147"/>
        <v>0</v>
      </c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82"/>
      <c r="AF490" s="82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</row>
    <row r="491" spans="1:57" ht="15.75" customHeight="1">
      <c r="A491" s="1" t="s">
        <v>909</v>
      </c>
      <c r="B491" s="1" t="s">
        <v>121</v>
      </c>
      <c r="C491" s="1" t="s">
        <v>122</v>
      </c>
      <c r="D491" s="1" t="s">
        <v>808</v>
      </c>
      <c r="E491" s="1" t="s">
        <v>809</v>
      </c>
      <c r="F491" s="128"/>
      <c r="G491" s="129"/>
      <c r="H491" s="129"/>
      <c r="I491" s="129"/>
      <c r="J491" s="129"/>
      <c r="K491" s="49" t="s">
        <v>920</v>
      </c>
      <c r="L491" s="61" t="s">
        <v>921</v>
      </c>
      <c r="M491" s="51" t="s">
        <v>127</v>
      </c>
      <c r="N491" s="51"/>
      <c r="O491" s="62" t="e">
        <f t="shared" ref="O491:O492" si="148">M491-R491</f>
        <v>#VALUE!</v>
      </c>
      <c r="P491" s="53">
        <v>4</v>
      </c>
      <c r="Q491" s="54" t="s">
        <v>400</v>
      </c>
      <c r="R491" s="53">
        <v>21300</v>
      </c>
      <c r="S491" s="53">
        <f t="shared" ref="S491:S492" si="149">U491+X491+AA491+AD491+AG491+AJ491+AM491+AP491+AS491+AV491+AY491+BB491</f>
        <v>0</v>
      </c>
      <c r="T491" s="53"/>
      <c r="U491" s="53">
        <v>0</v>
      </c>
      <c r="V491" s="53" t="s">
        <v>129</v>
      </c>
      <c r="W491" s="156">
        <v>0.01</v>
      </c>
      <c r="X491" s="53">
        <v>0</v>
      </c>
      <c r="Y491" s="53" t="s">
        <v>129</v>
      </c>
      <c r="Z491" s="157">
        <v>0.03</v>
      </c>
      <c r="AA491" s="153">
        <v>0</v>
      </c>
      <c r="AB491" s="53" t="s">
        <v>130</v>
      </c>
      <c r="AC491" s="155">
        <v>0.05</v>
      </c>
      <c r="AD491" s="153">
        <v>0</v>
      </c>
      <c r="AE491" s="53" t="s">
        <v>130</v>
      </c>
      <c r="AF491" s="155">
        <v>0.3</v>
      </c>
      <c r="AG491" s="102"/>
      <c r="AH491" s="100"/>
      <c r="AI491" s="100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ht="15.75" customHeight="1">
      <c r="A492" s="1" t="s">
        <v>909</v>
      </c>
      <c r="B492" s="1" t="s">
        <v>121</v>
      </c>
      <c r="C492" s="1" t="s">
        <v>122</v>
      </c>
      <c r="D492" s="1" t="s">
        <v>808</v>
      </c>
      <c r="E492" s="1" t="s">
        <v>809</v>
      </c>
      <c r="F492" s="128"/>
      <c r="G492" s="129"/>
      <c r="H492" s="129"/>
      <c r="I492" s="129"/>
      <c r="J492" s="129"/>
      <c r="K492" s="49" t="s">
        <v>922</v>
      </c>
      <c r="L492" s="61" t="s">
        <v>923</v>
      </c>
      <c r="M492" s="51" t="s">
        <v>127</v>
      </c>
      <c r="N492" s="51"/>
      <c r="O492" s="62" t="e">
        <f t="shared" si="148"/>
        <v>#VALUE!</v>
      </c>
      <c r="P492" s="53">
        <v>11</v>
      </c>
      <c r="Q492" s="54" t="s">
        <v>400</v>
      </c>
      <c r="R492" s="53">
        <v>58500</v>
      </c>
      <c r="S492" s="53">
        <f t="shared" si="149"/>
        <v>0</v>
      </c>
      <c r="T492" s="53"/>
      <c r="U492" s="53">
        <v>0</v>
      </c>
      <c r="V492" s="53" t="s">
        <v>129</v>
      </c>
      <c r="W492" s="156">
        <v>0.01</v>
      </c>
      <c r="X492" s="53">
        <v>0</v>
      </c>
      <c r="Y492" s="53" t="s">
        <v>129</v>
      </c>
      <c r="Z492" s="157">
        <v>0.03</v>
      </c>
      <c r="AA492" s="153">
        <v>0</v>
      </c>
      <c r="AB492" s="53" t="s">
        <v>130</v>
      </c>
      <c r="AC492" s="155">
        <v>0.05</v>
      </c>
      <c r="AD492" s="153">
        <v>0</v>
      </c>
      <c r="AE492" s="53" t="s">
        <v>130</v>
      </c>
      <c r="AF492" s="155">
        <v>0.3</v>
      </c>
      <c r="AG492" s="102"/>
      <c r="AH492" s="100"/>
      <c r="AI492" s="100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ht="15.75" customHeight="1">
      <c r="A493" s="1" t="s">
        <v>909</v>
      </c>
      <c r="B493" s="1" t="s">
        <v>121</v>
      </c>
      <c r="C493" s="1" t="s">
        <v>122</v>
      </c>
      <c r="D493" s="1" t="s">
        <v>123</v>
      </c>
      <c r="E493" s="1"/>
      <c r="F493" s="35"/>
      <c r="G493" s="36"/>
      <c r="H493" s="36"/>
      <c r="I493" s="36" t="s">
        <v>123</v>
      </c>
      <c r="J493" s="36"/>
      <c r="K493" s="120"/>
      <c r="L493" s="121"/>
      <c r="M493" s="122"/>
      <c r="N493" s="122"/>
      <c r="O493" s="122"/>
      <c r="P493" s="39"/>
      <c r="Q493" s="40"/>
      <c r="R493" s="39">
        <f t="shared" ref="R493:S493" si="150">R494+R499+R503+R505+R507+R509</f>
        <v>28779400</v>
      </c>
      <c r="S493" s="39">
        <f t="shared" si="150"/>
        <v>31166327</v>
      </c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86"/>
      <c r="AF493" s="86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</row>
    <row r="494" spans="1:57" ht="15.75" customHeight="1">
      <c r="A494" s="1" t="s">
        <v>909</v>
      </c>
      <c r="B494" s="1" t="s">
        <v>121</v>
      </c>
      <c r="C494" s="1" t="s">
        <v>122</v>
      </c>
      <c r="D494" s="1"/>
      <c r="E494" s="1" t="s">
        <v>632</v>
      </c>
      <c r="F494" s="41"/>
      <c r="G494" s="42"/>
      <c r="H494" s="42"/>
      <c r="I494" s="42"/>
      <c r="J494" s="42" t="s">
        <v>632</v>
      </c>
      <c r="K494" s="130"/>
      <c r="L494" s="126"/>
      <c r="M494" s="127"/>
      <c r="N494" s="127"/>
      <c r="O494" s="127"/>
      <c r="P494" s="45"/>
      <c r="Q494" s="46"/>
      <c r="R494" s="45">
        <f t="shared" ref="R494:S494" si="151">SUM(R495:R498)</f>
        <v>5257000</v>
      </c>
      <c r="S494" s="45">
        <f t="shared" si="151"/>
        <v>3346399</v>
      </c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82"/>
      <c r="AF494" s="82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</row>
    <row r="495" spans="1:57" ht="15.75" customHeight="1">
      <c r="A495" s="1" t="s">
        <v>909</v>
      </c>
      <c r="B495" s="1" t="s">
        <v>121</v>
      </c>
      <c r="C495" s="1" t="s">
        <v>122</v>
      </c>
      <c r="D495" s="1" t="s">
        <v>123</v>
      </c>
      <c r="E495" s="1" t="s">
        <v>632</v>
      </c>
      <c r="F495" s="128"/>
      <c r="G495" s="129"/>
      <c r="H495" s="129"/>
      <c r="I495" s="129"/>
      <c r="J495" s="129"/>
      <c r="K495" s="49" t="s">
        <v>660</v>
      </c>
      <c r="L495" s="61" t="s">
        <v>924</v>
      </c>
      <c r="M495" s="51" t="s">
        <v>127</v>
      </c>
      <c r="N495" s="51">
        <v>2</v>
      </c>
      <c r="O495" s="56" t="e">
        <f t="shared" ref="O495:O498" si="152">M495-R495</f>
        <v>#VALUE!</v>
      </c>
      <c r="P495" s="53">
        <v>950000</v>
      </c>
      <c r="Q495" s="54" t="s">
        <v>128</v>
      </c>
      <c r="R495" s="53">
        <v>2812000</v>
      </c>
      <c r="S495" s="53">
        <f t="shared" ref="S495:S498" si="153">U495+X495+AA495+AD495+AG495+AJ495+AM495+AP495+AS495+AV495+AY495+BB495</f>
        <v>1874649</v>
      </c>
      <c r="T495" s="53"/>
      <c r="U495" s="53">
        <v>0</v>
      </c>
      <c r="V495" s="53" t="s">
        <v>129</v>
      </c>
      <c r="W495" s="156">
        <v>0.01</v>
      </c>
      <c r="X495" s="53">
        <v>0</v>
      </c>
      <c r="Y495" s="53" t="s">
        <v>129</v>
      </c>
      <c r="Z495" s="157">
        <v>0.03</v>
      </c>
      <c r="AA495" s="153">
        <v>0</v>
      </c>
      <c r="AB495" s="53" t="s">
        <v>130</v>
      </c>
      <c r="AC495" s="155">
        <v>0.05</v>
      </c>
      <c r="AD495" s="153">
        <v>1874649</v>
      </c>
      <c r="AE495" s="53" t="s">
        <v>131</v>
      </c>
      <c r="AF495" s="55">
        <v>0.7</v>
      </c>
      <c r="AG495" s="102"/>
      <c r="AH495" s="100"/>
      <c r="AI495" s="100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ht="15.75" customHeight="1">
      <c r="A496" s="1" t="s">
        <v>909</v>
      </c>
      <c r="B496" s="1" t="s">
        <v>121</v>
      </c>
      <c r="C496" s="1" t="s">
        <v>122</v>
      </c>
      <c r="D496" s="1" t="s">
        <v>123</v>
      </c>
      <c r="E496" s="1" t="s">
        <v>632</v>
      </c>
      <c r="F496" s="128"/>
      <c r="G496" s="129"/>
      <c r="H496" s="129"/>
      <c r="I496" s="129"/>
      <c r="J496" s="129"/>
      <c r="K496" s="49" t="s">
        <v>925</v>
      </c>
      <c r="L496" s="61" t="s">
        <v>926</v>
      </c>
      <c r="M496" s="51" t="s">
        <v>127</v>
      </c>
      <c r="N496" s="51">
        <v>2</v>
      </c>
      <c r="O496" s="56" t="e">
        <f t="shared" si="152"/>
        <v>#VALUE!</v>
      </c>
      <c r="P496" s="53">
        <v>522500</v>
      </c>
      <c r="Q496" s="54" t="s">
        <v>128</v>
      </c>
      <c r="R496" s="53">
        <v>1546600</v>
      </c>
      <c r="S496" s="53">
        <f t="shared" si="153"/>
        <v>751675</v>
      </c>
      <c r="T496" s="53"/>
      <c r="U496" s="53">
        <v>0</v>
      </c>
      <c r="V496" s="53" t="s">
        <v>129</v>
      </c>
      <c r="W496" s="156">
        <v>0.01</v>
      </c>
      <c r="X496" s="153">
        <v>0</v>
      </c>
      <c r="Y496" s="53" t="s">
        <v>129</v>
      </c>
      <c r="Z496" s="154">
        <v>0.03</v>
      </c>
      <c r="AA496" s="153">
        <v>0</v>
      </c>
      <c r="AB496" s="53" t="s">
        <v>130</v>
      </c>
      <c r="AC496" s="155">
        <v>0.05</v>
      </c>
      <c r="AD496" s="153">
        <v>751675</v>
      </c>
      <c r="AE496" s="53" t="s">
        <v>131</v>
      </c>
      <c r="AF496" s="55">
        <v>0.4</v>
      </c>
      <c r="AG496" s="102"/>
      <c r="AH496" s="100"/>
      <c r="AI496" s="100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ht="15.75" customHeight="1">
      <c r="A497" s="1" t="s">
        <v>909</v>
      </c>
      <c r="B497" s="1" t="s">
        <v>121</v>
      </c>
      <c r="C497" s="1" t="s">
        <v>122</v>
      </c>
      <c r="D497" s="1" t="s">
        <v>123</v>
      </c>
      <c r="E497" s="1" t="s">
        <v>632</v>
      </c>
      <c r="F497" s="128"/>
      <c r="G497" s="129"/>
      <c r="H497" s="129"/>
      <c r="I497" s="129"/>
      <c r="J497" s="129"/>
      <c r="K497" s="49" t="s">
        <v>927</v>
      </c>
      <c r="L497" s="61" t="s">
        <v>928</v>
      </c>
      <c r="M497" s="51" t="s">
        <v>127</v>
      </c>
      <c r="N497" s="51"/>
      <c r="O497" s="62" t="e">
        <f t="shared" si="152"/>
        <v>#VALUE!</v>
      </c>
      <c r="P497" s="53">
        <v>76000</v>
      </c>
      <c r="Q497" s="54" t="s">
        <v>128</v>
      </c>
      <c r="R497" s="53">
        <v>598900</v>
      </c>
      <c r="S497" s="53">
        <f t="shared" si="153"/>
        <v>436280</v>
      </c>
      <c r="T497" s="53"/>
      <c r="U497" s="53">
        <v>0</v>
      </c>
      <c r="V497" s="53" t="s">
        <v>129</v>
      </c>
      <c r="W497" s="156">
        <v>0.01</v>
      </c>
      <c r="X497" s="153">
        <v>0</v>
      </c>
      <c r="Y497" s="53" t="s">
        <v>129</v>
      </c>
      <c r="Z497" s="154">
        <v>0.03</v>
      </c>
      <c r="AA497" s="153">
        <v>0</v>
      </c>
      <c r="AB497" s="53" t="s">
        <v>130</v>
      </c>
      <c r="AC497" s="155">
        <v>0.05</v>
      </c>
      <c r="AD497" s="153">
        <v>436280</v>
      </c>
      <c r="AE497" s="53" t="s">
        <v>131</v>
      </c>
      <c r="AF497" s="55">
        <v>0.7</v>
      </c>
      <c r="AG497" s="102"/>
      <c r="AH497" s="100"/>
      <c r="AI497" s="100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ht="15.75" customHeight="1">
      <c r="A498" s="1" t="s">
        <v>909</v>
      </c>
      <c r="B498" s="1" t="s">
        <v>121</v>
      </c>
      <c r="C498" s="1" t="s">
        <v>122</v>
      </c>
      <c r="D498" s="1" t="s">
        <v>123</v>
      </c>
      <c r="E498" s="1" t="s">
        <v>632</v>
      </c>
      <c r="F498" s="128"/>
      <c r="G498" s="129"/>
      <c r="H498" s="129"/>
      <c r="I498" s="129"/>
      <c r="J498" s="129"/>
      <c r="K498" s="49" t="s">
        <v>929</v>
      </c>
      <c r="L498" s="61" t="s">
        <v>930</v>
      </c>
      <c r="M498" s="51" t="s">
        <v>127</v>
      </c>
      <c r="N498" s="51"/>
      <c r="O498" s="62" t="e">
        <f t="shared" si="152"/>
        <v>#VALUE!</v>
      </c>
      <c r="P498" s="53">
        <v>38000</v>
      </c>
      <c r="Q498" s="54" t="s">
        <v>128</v>
      </c>
      <c r="R498" s="53">
        <v>299500</v>
      </c>
      <c r="S498" s="53">
        <f t="shared" si="153"/>
        <v>283795</v>
      </c>
      <c r="T498" s="53"/>
      <c r="U498" s="53">
        <v>0</v>
      </c>
      <c r="V498" s="53" t="s">
        <v>129</v>
      </c>
      <c r="W498" s="156">
        <v>0.01</v>
      </c>
      <c r="X498" s="153">
        <v>0</v>
      </c>
      <c r="Y498" s="53" t="s">
        <v>129</v>
      </c>
      <c r="Z498" s="154">
        <v>0.03</v>
      </c>
      <c r="AA498" s="153">
        <v>0</v>
      </c>
      <c r="AB498" s="53" t="s">
        <v>130</v>
      </c>
      <c r="AC498" s="155">
        <v>0.05</v>
      </c>
      <c r="AD498" s="153">
        <v>283795</v>
      </c>
      <c r="AE498" s="53" t="s">
        <v>131</v>
      </c>
      <c r="AF498" s="55">
        <v>0.7</v>
      </c>
      <c r="AG498" s="102"/>
      <c r="AH498" s="100"/>
      <c r="AI498" s="100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ht="15.75" customHeight="1">
      <c r="A499" s="1" t="s">
        <v>909</v>
      </c>
      <c r="B499" s="1" t="s">
        <v>121</v>
      </c>
      <c r="C499" s="1" t="s">
        <v>122</v>
      </c>
      <c r="D499" s="1"/>
      <c r="E499" s="1" t="s">
        <v>822</v>
      </c>
      <c r="F499" s="41"/>
      <c r="G499" s="42"/>
      <c r="H499" s="42"/>
      <c r="I499" s="42"/>
      <c r="J499" s="42" t="s">
        <v>822</v>
      </c>
      <c r="K499" s="130"/>
      <c r="L499" s="126"/>
      <c r="M499" s="127"/>
      <c r="N499" s="127"/>
      <c r="O499" s="127"/>
      <c r="P499" s="45"/>
      <c r="Q499" s="46"/>
      <c r="R499" s="45">
        <f t="shared" ref="R499:S499" si="154">SUM(R500:R502)</f>
        <v>703300</v>
      </c>
      <c r="S499" s="45">
        <f t="shared" si="154"/>
        <v>0</v>
      </c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91"/>
      <c r="AF499" s="91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</row>
    <row r="500" spans="1:57" ht="15.75" customHeight="1">
      <c r="A500" s="1" t="s">
        <v>909</v>
      </c>
      <c r="B500" s="1" t="s">
        <v>121</v>
      </c>
      <c r="C500" s="1" t="s">
        <v>122</v>
      </c>
      <c r="D500" s="1" t="s">
        <v>123</v>
      </c>
      <c r="E500" s="1" t="s">
        <v>822</v>
      </c>
      <c r="F500" s="128"/>
      <c r="G500" s="129"/>
      <c r="H500" s="129"/>
      <c r="I500" s="129"/>
      <c r="J500" s="129"/>
      <c r="K500" s="49" t="s">
        <v>660</v>
      </c>
      <c r="L500" s="61" t="s">
        <v>924</v>
      </c>
      <c r="M500" s="51" t="s">
        <v>127</v>
      </c>
      <c r="N500" s="51">
        <v>2</v>
      </c>
      <c r="O500" s="56" t="e">
        <f t="shared" ref="O500:O502" si="155">M500-R500</f>
        <v>#VALUE!</v>
      </c>
      <c r="P500" s="53">
        <v>50000</v>
      </c>
      <c r="Q500" s="54" t="s">
        <v>128</v>
      </c>
      <c r="R500" s="53">
        <v>148000</v>
      </c>
      <c r="S500" s="53">
        <f t="shared" ref="S500:S502" si="156">U500+X500+AA500+AD500+AG500+AJ500+AM500+AP500+AS500+AV500+AY500+BB500</f>
        <v>0</v>
      </c>
      <c r="T500" s="53"/>
      <c r="U500" s="53">
        <v>0</v>
      </c>
      <c r="V500" s="53" t="s">
        <v>129</v>
      </c>
      <c r="W500" s="156">
        <v>0.01</v>
      </c>
      <c r="X500" s="153">
        <v>0</v>
      </c>
      <c r="Y500" s="53" t="s">
        <v>129</v>
      </c>
      <c r="Z500" s="154">
        <v>0.03</v>
      </c>
      <c r="AA500" s="153">
        <v>0</v>
      </c>
      <c r="AB500" s="53" t="s">
        <v>130</v>
      </c>
      <c r="AC500" s="155">
        <v>0.05</v>
      </c>
      <c r="AD500" s="153">
        <v>0</v>
      </c>
      <c r="AE500" s="53" t="s">
        <v>130</v>
      </c>
      <c r="AF500" s="155">
        <v>0.3</v>
      </c>
      <c r="AG500" s="102"/>
      <c r="AH500" s="100"/>
      <c r="AI500" s="100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ht="15.75" customHeight="1">
      <c r="A501" s="1" t="s">
        <v>909</v>
      </c>
      <c r="B501" s="1" t="s">
        <v>121</v>
      </c>
      <c r="C501" s="1" t="s">
        <v>122</v>
      </c>
      <c r="D501" s="1" t="s">
        <v>123</v>
      </c>
      <c r="E501" s="1" t="s">
        <v>822</v>
      </c>
      <c r="F501" s="128"/>
      <c r="G501" s="129"/>
      <c r="H501" s="129"/>
      <c r="I501" s="129"/>
      <c r="J501" s="129"/>
      <c r="K501" s="49" t="s">
        <v>931</v>
      </c>
      <c r="L501" s="61" t="s">
        <v>932</v>
      </c>
      <c r="M501" s="51" t="s">
        <v>127</v>
      </c>
      <c r="N501" s="51"/>
      <c r="O501" s="62" t="e">
        <f t="shared" si="155"/>
        <v>#VALUE!</v>
      </c>
      <c r="P501" s="53">
        <v>60000</v>
      </c>
      <c r="Q501" s="54" t="s">
        <v>128</v>
      </c>
      <c r="R501" s="53">
        <v>472800</v>
      </c>
      <c r="S501" s="53">
        <f t="shared" si="156"/>
        <v>0</v>
      </c>
      <c r="T501" s="53"/>
      <c r="U501" s="53">
        <v>0</v>
      </c>
      <c r="V501" s="53" t="s">
        <v>129</v>
      </c>
      <c r="W501" s="156">
        <v>0.01</v>
      </c>
      <c r="X501" s="153">
        <v>0</v>
      </c>
      <c r="Y501" s="53" t="s">
        <v>129</v>
      </c>
      <c r="Z501" s="154">
        <v>0.03</v>
      </c>
      <c r="AA501" s="153">
        <v>0</v>
      </c>
      <c r="AB501" s="53" t="s">
        <v>130</v>
      </c>
      <c r="AC501" s="155">
        <v>0.05</v>
      </c>
      <c r="AD501" s="153">
        <v>0</v>
      </c>
      <c r="AE501" s="53" t="s">
        <v>130</v>
      </c>
      <c r="AF501" s="155">
        <v>0.3</v>
      </c>
      <c r="AG501" s="102"/>
      <c r="AH501" s="100"/>
      <c r="AI501" s="100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ht="15.75" customHeight="1">
      <c r="A502" s="1" t="s">
        <v>909</v>
      </c>
      <c r="B502" s="1" t="s">
        <v>121</v>
      </c>
      <c r="C502" s="1" t="s">
        <v>122</v>
      </c>
      <c r="D502" s="1" t="s">
        <v>123</v>
      </c>
      <c r="E502" s="1" t="s">
        <v>822</v>
      </c>
      <c r="F502" s="128"/>
      <c r="G502" s="129"/>
      <c r="H502" s="129"/>
      <c r="I502" s="129"/>
      <c r="J502" s="129"/>
      <c r="K502" s="49" t="s">
        <v>933</v>
      </c>
      <c r="L502" s="61" t="s">
        <v>934</v>
      </c>
      <c r="M502" s="51" t="s">
        <v>127</v>
      </c>
      <c r="N502" s="51"/>
      <c r="O502" s="62" t="e">
        <f t="shared" si="155"/>
        <v>#VALUE!</v>
      </c>
      <c r="P502" s="53">
        <v>50000</v>
      </c>
      <c r="Q502" s="54" t="s">
        <v>128</v>
      </c>
      <c r="R502" s="53">
        <v>82500</v>
      </c>
      <c r="S502" s="53">
        <f t="shared" si="156"/>
        <v>0</v>
      </c>
      <c r="T502" s="53"/>
      <c r="U502" s="53">
        <v>0</v>
      </c>
      <c r="V502" s="53" t="s">
        <v>129</v>
      </c>
      <c r="W502" s="156">
        <v>0.01</v>
      </c>
      <c r="X502" s="153">
        <v>0</v>
      </c>
      <c r="Y502" s="53" t="s">
        <v>129</v>
      </c>
      <c r="Z502" s="154">
        <v>0.03</v>
      </c>
      <c r="AA502" s="153">
        <v>0</v>
      </c>
      <c r="AB502" s="53" t="s">
        <v>130</v>
      </c>
      <c r="AC502" s="155">
        <v>0.05</v>
      </c>
      <c r="AD502" s="153">
        <v>0</v>
      </c>
      <c r="AE502" s="53" t="s">
        <v>130</v>
      </c>
      <c r="AF502" s="155">
        <v>0.3</v>
      </c>
      <c r="AG502" s="102"/>
      <c r="AH502" s="100"/>
      <c r="AI502" s="100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ht="15.75" customHeight="1">
      <c r="A503" s="1" t="s">
        <v>909</v>
      </c>
      <c r="B503" s="1" t="s">
        <v>121</v>
      </c>
      <c r="C503" s="1" t="s">
        <v>122</v>
      </c>
      <c r="D503" s="1"/>
      <c r="E503" s="1" t="s">
        <v>935</v>
      </c>
      <c r="F503" s="41"/>
      <c r="G503" s="42"/>
      <c r="H503" s="42"/>
      <c r="I503" s="42"/>
      <c r="J503" s="42" t="s">
        <v>935</v>
      </c>
      <c r="K503" s="130"/>
      <c r="L503" s="126"/>
      <c r="M503" s="127"/>
      <c r="N503" s="127"/>
      <c r="O503" s="127"/>
      <c r="P503" s="45"/>
      <c r="Q503" s="46"/>
      <c r="R503" s="45">
        <f t="shared" ref="R503:S503" si="157">R504</f>
        <v>44400</v>
      </c>
      <c r="S503" s="45">
        <f t="shared" si="157"/>
        <v>0</v>
      </c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91"/>
      <c r="AF503" s="91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</row>
    <row r="504" spans="1:57" ht="15.75" customHeight="1">
      <c r="A504" s="1" t="s">
        <v>909</v>
      </c>
      <c r="B504" s="1" t="s">
        <v>121</v>
      </c>
      <c r="C504" s="1" t="s">
        <v>122</v>
      </c>
      <c r="D504" s="1" t="s">
        <v>123</v>
      </c>
      <c r="E504" s="1" t="s">
        <v>935</v>
      </c>
      <c r="F504" s="128"/>
      <c r="G504" s="129"/>
      <c r="H504" s="129"/>
      <c r="I504" s="129"/>
      <c r="J504" s="129"/>
      <c r="K504" s="49" t="s">
        <v>925</v>
      </c>
      <c r="L504" s="61" t="s">
        <v>926</v>
      </c>
      <c r="M504" s="51" t="s">
        <v>127</v>
      </c>
      <c r="N504" s="51">
        <v>2</v>
      </c>
      <c r="O504" s="56" t="e">
        <f>M504-R504</f>
        <v>#VALUE!</v>
      </c>
      <c r="P504" s="53">
        <v>15000</v>
      </c>
      <c r="Q504" s="54" t="s">
        <v>128</v>
      </c>
      <c r="R504" s="53">
        <v>44400</v>
      </c>
      <c r="S504" s="53">
        <f>U504+X504+AA504+AD504+AG504+AJ504+AM504+AP504+AS504+AV504+AY504+BB504</f>
        <v>0</v>
      </c>
      <c r="T504" s="53"/>
      <c r="U504" s="53">
        <v>0</v>
      </c>
      <c r="V504" s="53" t="s">
        <v>129</v>
      </c>
      <c r="W504" s="156">
        <v>0.01</v>
      </c>
      <c r="X504" s="153">
        <v>0</v>
      </c>
      <c r="Y504" s="53" t="s">
        <v>129</v>
      </c>
      <c r="Z504" s="154">
        <v>0.03</v>
      </c>
      <c r="AA504" s="153">
        <v>0</v>
      </c>
      <c r="AB504" s="53" t="s">
        <v>130</v>
      </c>
      <c r="AC504" s="155">
        <v>0.05</v>
      </c>
      <c r="AD504" s="153">
        <v>0</v>
      </c>
      <c r="AE504" s="53" t="s">
        <v>130</v>
      </c>
      <c r="AF504" s="155">
        <v>0.3</v>
      </c>
      <c r="AG504" s="102"/>
      <c r="AH504" s="100"/>
      <c r="AI504" s="100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ht="15.75" customHeight="1">
      <c r="A505" s="1" t="s">
        <v>909</v>
      </c>
      <c r="B505" s="1" t="s">
        <v>121</v>
      </c>
      <c r="C505" s="1" t="s">
        <v>122</v>
      </c>
      <c r="D505" s="1"/>
      <c r="E505" s="1" t="s">
        <v>831</v>
      </c>
      <c r="F505" s="41"/>
      <c r="G505" s="42"/>
      <c r="H505" s="42"/>
      <c r="I505" s="42"/>
      <c r="J505" s="42" t="s">
        <v>831</v>
      </c>
      <c r="K505" s="130"/>
      <c r="L505" s="126"/>
      <c r="M505" s="127"/>
      <c r="N505" s="127"/>
      <c r="O505" s="127"/>
      <c r="P505" s="45"/>
      <c r="Q505" s="46"/>
      <c r="R505" s="45">
        <f t="shared" ref="R505:S505" si="158">R506</f>
        <v>274400</v>
      </c>
      <c r="S505" s="45">
        <f t="shared" si="158"/>
        <v>0</v>
      </c>
      <c r="T505" s="45"/>
      <c r="U505" s="45"/>
      <c r="V505" s="45"/>
      <c r="W505" s="45"/>
      <c r="X505" s="153">
        <v>0</v>
      </c>
      <c r="Y505" s="53" t="s">
        <v>129</v>
      </c>
      <c r="Z505" s="154">
        <v>0.03</v>
      </c>
      <c r="AA505" s="45"/>
      <c r="AB505" s="45"/>
      <c r="AC505" s="45"/>
      <c r="AD505" s="45"/>
      <c r="AE505" s="91"/>
      <c r="AF505" s="91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</row>
    <row r="506" spans="1:57" ht="15.75" customHeight="1">
      <c r="A506" s="1" t="s">
        <v>909</v>
      </c>
      <c r="B506" s="1" t="s">
        <v>121</v>
      </c>
      <c r="C506" s="1" t="s">
        <v>122</v>
      </c>
      <c r="D506" s="1" t="s">
        <v>123</v>
      </c>
      <c r="E506" s="1" t="s">
        <v>831</v>
      </c>
      <c r="F506" s="128"/>
      <c r="G506" s="129"/>
      <c r="H506" s="129"/>
      <c r="I506" s="129"/>
      <c r="J506" s="129"/>
      <c r="K506" s="49" t="s">
        <v>936</v>
      </c>
      <c r="L506" s="61" t="s">
        <v>937</v>
      </c>
      <c r="M506" s="51" t="s">
        <v>127</v>
      </c>
      <c r="N506" s="51">
        <v>2</v>
      </c>
      <c r="O506" s="56" t="e">
        <f>M506-R506</f>
        <v>#VALUE!</v>
      </c>
      <c r="P506" s="53">
        <v>280</v>
      </c>
      <c r="Q506" s="54" t="s">
        <v>159</v>
      </c>
      <c r="R506" s="53">
        <v>274400</v>
      </c>
      <c r="S506" s="53">
        <f>U506+X506+AA506+AD506+AG506+AJ506+AM506+AP506+AS506+AV506+AY506+BB506</f>
        <v>0</v>
      </c>
      <c r="T506" s="53"/>
      <c r="U506" s="53">
        <v>0</v>
      </c>
      <c r="V506" s="53" t="s">
        <v>129</v>
      </c>
      <c r="W506" s="156">
        <v>0.01</v>
      </c>
      <c r="X506" s="153">
        <v>0</v>
      </c>
      <c r="Y506" s="53" t="s">
        <v>129</v>
      </c>
      <c r="Z506" s="154">
        <v>0.03</v>
      </c>
      <c r="AA506" s="153">
        <v>0</v>
      </c>
      <c r="AB506" s="53" t="s">
        <v>130</v>
      </c>
      <c r="AC506" s="155">
        <v>0.05</v>
      </c>
      <c r="AD506" s="153">
        <v>0</v>
      </c>
      <c r="AE506" s="53" t="s">
        <v>130</v>
      </c>
      <c r="AF506" s="155">
        <v>0.3</v>
      </c>
      <c r="AG506" s="102"/>
      <c r="AH506" s="100"/>
      <c r="AI506" s="100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ht="15.75" customHeight="1">
      <c r="A507" s="1" t="s">
        <v>909</v>
      </c>
      <c r="B507" s="1" t="s">
        <v>121</v>
      </c>
      <c r="C507" s="1" t="s">
        <v>122</v>
      </c>
      <c r="D507" s="1"/>
      <c r="E507" s="1" t="s">
        <v>838</v>
      </c>
      <c r="F507" s="41"/>
      <c r="G507" s="42"/>
      <c r="H507" s="42"/>
      <c r="I507" s="42"/>
      <c r="J507" s="42" t="s">
        <v>838</v>
      </c>
      <c r="K507" s="130"/>
      <c r="L507" s="126"/>
      <c r="M507" s="127"/>
      <c r="N507" s="127"/>
      <c r="O507" s="127"/>
      <c r="P507" s="45"/>
      <c r="Q507" s="46"/>
      <c r="R507" s="45">
        <f t="shared" ref="R507:S507" si="159">R508</f>
        <v>330400</v>
      </c>
      <c r="S507" s="45">
        <f t="shared" si="159"/>
        <v>0</v>
      </c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91"/>
      <c r="AF507" s="91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</row>
    <row r="508" spans="1:57" ht="15.75" customHeight="1">
      <c r="A508" s="1" t="s">
        <v>909</v>
      </c>
      <c r="B508" s="1" t="s">
        <v>121</v>
      </c>
      <c r="C508" s="1" t="s">
        <v>122</v>
      </c>
      <c r="D508" s="1" t="s">
        <v>123</v>
      </c>
      <c r="E508" s="1" t="s">
        <v>838</v>
      </c>
      <c r="F508" s="128"/>
      <c r="G508" s="129"/>
      <c r="H508" s="129"/>
      <c r="I508" s="129"/>
      <c r="J508" s="129"/>
      <c r="K508" s="49" t="s">
        <v>938</v>
      </c>
      <c r="L508" s="61" t="s">
        <v>939</v>
      </c>
      <c r="M508" s="51" t="s">
        <v>127</v>
      </c>
      <c r="N508" s="51"/>
      <c r="O508" s="62" t="e">
        <f>M508-R508</f>
        <v>#VALUE!</v>
      </c>
      <c r="P508" s="53">
        <v>560</v>
      </c>
      <c r="Q508" s="54" t="s">
        <v>159</v>
      </c>
      <c r="R508" s="53">
        <v>330400</v>
      </c>
      <c r="S508" s="53">
        <f>U508+X508+AA508+AD508+AG508+AJ508+AM508+AP508+AS508+AV508+AY508+BB508</f>
        <v>0</v>
      </c>
      <c r="T508" s="53"/>
      <c r="U508" s="53">
        <v>0</v>
      </c>
      <c r="V508" s="53" t="s">
        <v>129</v>
      </c>
      <c r="W508" s="156">
        <v>0.01</v>
      </c>
      <c r="X508" s="153">
        <v>0</v>
      </c>
      <c r="Y508" s="53" t="s">
        <v>129</v>
      </c>
      <c r="Z508" s="154">
        <v>0.03</v>
      </c>
      <c r="AA508" s="153">
        <v>0</v>
      </c>
      <c r="AB508" s="53" t="s">
        <v>130</v>
      </c>
      <c r="AC508" s="155">
        <v>0.05</v>
      </c>
      <c r="AD508" s="153">
        <v>0</v>
      </c>
      <c r="AE508" s="53" t="s">
        <v>130</v>
      </c>
      <c r="AF508" s="155">
        <v>0.3</v>
      </c>
      <c r="AG508" s="102"/>
      <c r="AH508" s="100"/>
      <c r="AI508" s="100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ht="15.75" customHeight="1">
      <c r="A509" s="1" t="s">
        <v>909</v>
      </c>
      <c r="B509" s="1" t="s">
        <v>121</v>
      </c>
      <c r="C509" s="1" t="s">
        <v>122</v>
      </c>
      <c r="D509" s="1"/>
      <c r="E509" s="1" t="s">
        <v>841</v>
      </c>
      <c r="F509" s="41"/>
      <c r="G509" s="42"/>
      <c r="H509" s="42"/>
      <c r="I509" s="42"/>
      <c r="J509" s="42" t="s">
        <v>841</v>
      </c>
      <c r="K509" s="130"/>
      <c r="L509" s="126"/>
      <c r="M509" s="127"/>
      <c r="N509" s="127"/>
      <c r="O509" s="127"/>
      <c r="P509" s="45"/>
      <c r="Q509" s="46"/>
      <c r="R509" s="45">
        <f t="shared" ref="R509:S509" si="160">SUM(R510:R517)</f>
        <v>22169900</v>
      </c>
      <c r="S509" s="45">
        <f t="shared" si="160"/>
        <v>27819928</v>
      </c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91"/>
      <c r="AF509" s="91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</row>
    <row r="510" spans="1:57" ht="15.75" customHeight="1">
      <c r="A510" s="1" t="s">
        <v>909</v>
      </c>
      <c r="B510" s="1" t="s">
        <v>121</v>
      </c>
      <c r="C510" s="1" t="s">
        <v>122</v>
      </c>
      <c r="D510" s="1" t="s">
        <v>123</v>
      </c>
      <c r="E510" s="1" t="s">
        <v>841</v>
      </c>
      <c r="F510" s="128"/>
      <c r="G510" s="129"/>
      <c r="H510" s="129"/>
      <c r="I510" s="129"/>
      <c r="J510" s="129"/>
      <c r="K510" s="49" t="s">
        <v>920</v>
      </c>
      <c r="L510" s="61" t="s">
        <v>940</v>
      </c>
      <c r="M510" s="51" t="s">
        <v>127</v>
      </c>
      <c r="N510" s="51"/>
      <c r="O510" s="62" t="e">
        <f t="shared" ref="O510:O517" si="161">M510-R510</f>
        <v>#VALUE!</v>
      </c>
      <c r="P510" s="53">
        <v>116</v>
      </c>
      <c r="Q510" s="54" t="s">
        <v>400</v>
      </c>
      <c r="R510" s="53">
        <v>617100</v>
      </c>
      <c r="S510" s="53">
        <f t="shared" ref="S510:S517" si="162">U510+X510+AA510+AD510+AG510+AJ510+AM510+AP510+AS510+AV510+AY510+BB510</f>
        <v>557882</v>
      </c>
      <c r="T510" s="53"/>
      <c r="U510" s="53">
        <v>0</v>
      </c>
      <c r="V510" s="53" t="s">
        <v>129</v>
      </c>
      <c r="W510" s="156">
        <v>0.01</v>
      </c>
      <c r="X510" s="153">
        <v>0</v>
      </c>
      <c r="Y510" s="53" t="s">
        <v>129</v>
      </c>
      <c r="Z510" s="154">
        <v>0.03</v>
      </c>
      <c r="AA510" s="153">
        <v>0</v>
      </c>
      <c r="AB510" s="53" t="s">
        <v>130</v>
      </c>
      <c r="AC510" s="155">
        <v>0.05</v>
      </c>
      <c r="AD510" s="153">
        <v>557882</v>
      </c>
      <c r="AE510" s="53" t="s">
        <v>131</v>
      </c>
      <c r="AF510" s="55">
        <v>0.7</v>
      </c>
      <c r="AG510" s="102"/>
      <c r="AH510" s="100"/>
      <c r="AI510" s="100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ht="15.75" customHeight="1">
      <c r="A511" s="1" t="s">
        <v>909</v>
      </c>
      <c r="B511" s="1" t="s">
        <v>121</v>
      </c>
      <c r="C511" s="1" t="s">
        <v>122</v>
      </c>
      <c r="D511" s="1" t="s">
        <v>123</v>
      </c>
      <c r="E511" s="1" t="s">
        <v>841</v>
      </c>
      <c r="F511" s="128"/>
      <c r="G511" s="129"/>
      <c r="H511" s="129"/>
      <c r="I511" s="129"/>
      <c r="J511" s="129"/>
      <c r="K511" s="49" t="s">
        <v>922</v>
      </c>
      <c r="L511" s="61" t="s">
        <v>941</v>
      </c>
      <c r="M511" s="51" t="s">
        <v>127</v>
      </c>
      <c r="N511" s="51"/>
      <c r="O511" s="62" t="e">
        <f t="shared" si="161"/>
        <v>#VALUE!</v>
      </c>
      <c r="P511" s="53">
        <v>94</v>
      </c>
      <c r="Q511" s="54" t="s">
        <v>400</v>
      </c>
      <c r="R511" s="53">
        <v>500100</v>
      </c>
      <c r="S511" s="53">
        <f t="shared" si="162"/>
        <v>457864</v>
      </c>
      <c r="T511" s="53"/>
      <c r="U511" s="53">
        <v>0</v>
      </c>
      <c r="V511" s="53" t="s">
        <v>129</v>
      </c>
      <c r="W511" s="156">
        <v>0.01</v>
      </c>
      <c r="X511" s="153">
        <v>0</v>
      </c>
      <c r="Y511" s="53" t="s">
        <v>129</v>
      </c>
      <c r="Z511" s="154">
        <v>0.03</v>
      </c>
      <c r="AA511" s="153">
        <v>0</v>
      </c>
      <c r="AB511" s="53" t="s">
        <v>130</v>
      </c>
      <c r="AC511" s="155">
        <v>0.05</v>
      </c>
      <c r="AD511" s="153">
        <v>457864</v>
      </c>
      <c r="AE511" s="53" t="s">
        <v>131</v>
      </c>
      <c r="AF511" s="55">
        <v>0.7</v>
      </c>
      <c r="AG511" s="102"/>
      <c r="AH511" s="100"/>
      <c r="AI511" s="100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ht="15.75" customHeight="1">
      <c r="A512" s="1" t="s">
        <v>909</v>
      </c>
      <c r="B512" s="1" t="s">
        <v>121</v>
      </c>
      <c r="C512" s="1" t="s">
        <v>122</v>
      </c>
      <c r="D512" s="1" t="s">
        <v>123</v>
      </c>
      <c r="E512" s="1" t="s">
        <v>841</v>
      </c>
      <c r="F512" s="128"/>
      <c r="G512" s="129"/>
      <c r="H512" s="129"/>
      <c r="I512" s="129"/>
      <c r="J512" s="129"/>
      <c r="K512" s="49" t="s">
        <v>936</v>
      </c>
      <c r="L512" s="61" t="s">
        <v>937</v>
      </c>
      <c r="M512" s="51" t="s">
        <v>127</v>
      </c>
      <c r="N512" s="51">
        <v>2</v>
      </c>
      <c r="O512" s="56" t="e">
        <f t="shared" si="161"/>
        <v>#VALUE!</v>
      </c>
      <c r="P512" s="53">
        <v>20</v>
      </c>
      <c r="Q512" s="54" t="s">
        <v>159</v>
      </c>
      <c r="R512" s="53">
        <v>19600</v>
      </c>
      <c r="S512" s="53">
        <f t="shared" si="162"/>
        <v>0</v>
      </c>
      <c r="T512" s="53"/>
      <c r="U512" s="53">
        <v>0</v>
      </c>
      <c r="V512" s="53" t="s">
        <v>129</v>
      </c>
      <c r="W512" s="156">
        <v>0.01</v>
      </c>
      <c r="X512" s="153">
        <v>0</v>
      </c>
      <c r="Y512" s="53" t="s">
        <v>129</v>
      </c>
      <c r="Z512" s="154">
        <v>0.03</v>
      </c>
      <c r="AA512" s="153">
        <v>0</v>
      </c>
      <c r="AB512" s="53" t="s">
        <v>130</v>
      </c>
      <c r="AC512" s="155">
        <v>0.05</v>
      </c>
      <c r="AD512" s="153">
        <v>0</v>
      </c>
      <c r="AE512" s="53" t="s">
        <v>130</v>
      </c>
      <c r="AF512" s="155">
        <v>0.3</v>
      </c>
      <c r="AG512" s="102"/>
      <c r="AH512" s="100"/>
      <c r="AI512" s="100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ht="15.75" customHeight="1">
      <c r="A513" s="1" t="s">
        <v>909</v>
      </c>
      <c r="B513" s="1" t="s">
        <v>121</v>
      </c>
      <c r="C513" s="1" t="s">
        <v>122</v>
      </c>
      <c r="D513" s="1" t="s">
        <v>123</v>
      </c>
      <c r="E513" s="1" t="s">
        <v>841</v>
      </c>
      <c r="F513" s="128"/>
      <c r="G513" s="129"/>
      <c r="H513" s="129"/>
      <c r="I513" s="129"/>
      <c r="J513" s="129"/>
      <c r="K513" s="49" t="s">
        <v>942</v>
      </c>
      <c r="L513" s="61" t="s">
        <v>943</v>
      </c>
      <c r="M513" s="51" t="s">
        <v>127</v>
      </c>
      <c r="N513" s="51"/>
      <c r="O513" s="62" t="e">
        <f t="shared" si="161"/>
        <v>#VALUE!</v>
      </c>
      <c r="P513" s="53">
        <v>20</v>
      </c>
      <c r="Q513" s="54" t="s">
        <v>159</v>
      </c>
      <c r="R513" s="53">
        <v>19600</v>
      </c>
      <c r="S513" s="53">
        <f t="shared" si="162"/>
        <v>0</v>
      </c>
      <c r="T513" s="53"/>
      <c r="U513" s="53">
        <v>0</v>
      </c>
      <c r="V513" s="53" t="s">
        <v>129</v>
      </c>
      <c r="W513" s="156">
        <v>0.01</v>
      </c>
      <c r="X513" s="153">
        <v>0</v>
      </c>
      <c r="Y513" s="53" t="s">
        <v>129</v>
      </c>
      <c r="Z513" s="154">
        <v>0.03</v>
      </c>
      <c r="AA513" s="153">
        <v>0</v>
      </c>
      <c r="AB513" s="53" t="s">
        <v>130</v>
      </c>
      <c r="AC513" s="155">
        <v>0.05</v>
      </c>
      <c r="AD513" s="153">
        <v>0</v>
      </c>
      <c r="AE513" s="53" t="s">
        <v>130</v>
      </c>
      <c r="AF513" s="155">
        <v>0.3</v>
      </c>
      <c r="AG513" s="102"/>
      <c r="AH513" s="100"/>
      <c r="AI513" s="100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ht="15.75" customHeight="1">
      <c r="A514" s="1" t="s">
        <v>909</v>
      </c>
      <c r="B514" s="1" t="s">
        <v>121</v>
      </c>
      <c r="C514" s="1" t="s">
        <v>122</v>
      </c>
      <c r="D514" s="1" t="s">
        <v>123</v>
      </c>
      <c r="E514" s="1" t="s">
        <v>841</v>
      </c>
      <c r="F514" s="128"/>
      <c r="G514" s="129"/>
      <c r="H514" s="129"/>
      <c r="I514" s="129"/>
      <c r="J514" s="129"/>
      <c r="K514" s="49" t="s">
        <v>162</v>
      </c>
      <c r="L514" s="61" t="s">
        <v>163</v>
      </c>
      <c r="M514" s="51" t="s">
        <v>127</v>
      </c>
      <c r="N514" s="51">
        <v>2</v>
      </c>
      <c r="O514" s="56" t="e">
        <f t="shared" si="161"/>
        <v>#VALUE!</v>
      </c>
      <c r="P514" s="53">
        <v>7500</v>
      </c>
      <c r="Q514" s="54" t="s">
        <v>159</v>
      </c>
      <c r="R514" s="53">
        <v>7950000</v>
      </c>
      <c r="S514" s="53">
        <f t="shared" si="162"/>
        <v>6422431</v>
      </c>
      <c r="T514" s="53"/>
      <c r="U514" s="53">
        <v>0</v>
      </c>
      <c r="V514" s="53" t="s">
        <v>129</v>
      </c>
      <c r="W514" s="156">
        <v>0.01</v>
      </c>
      <c r="X514" s="153">
        <v>0</v>
      </c>
      <c r="Y514" s="53" t="s">
        <v>129</v>
      </c>
      <c r="Z514" s="154">
        <v>0.03</v>
      </c>
      <c r="AA514" s="153">
        <v>0</v>
      </c>
      <c r="AB514" s="53" t="s">
        <v>130</v>
      </c>
      <c r="AC514" s="155">
        <v>0.05</v>
      </c>
      <c r="AD514" s="153">
        <v>6422431</v>
      </c>
      <c r="AE514" s="53" t="s">
        <v>131</v>
      </c>
      <c r="AF514" s="55">
        <v>0.7</v>
      </c>
      <c r="AG514" s="102"/>
      <c r="AH514" s="100"/>
      <c r="AI514" s="100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ht="15.75" customHeight="1">
      <c r="A515" s="1" t="s">
        <v>909</v>
      </c>
      <c r="B515" s="1" t="s">
        <v>121</v>
      </c>
      <c r="C515" s="1" t="s">
        <v>122</v>
      </c>
      <c r="D515" s="1" t="s">
        <v>123</v>
      </c>
      <c r="E515" s="1" t="s">
        <v>841</v>
      </c>
      <c r="F515" s="128"/>
      <c r="G515" s="129"/>
      <c r="H515" s="129"/>
      <c r="I515" s="129"/>
      <c r="J515" s="129"/>
      <c r="K515" s="49" t="s">
        <v>198</v>
      </c>
      <c r="L515" s="61" t="s">
        <v>199</v>
      </c>
      <c r="M515" s="51" t="s">
        <v>127</v>
      </c>
      <c r="N515" s="51">
        <v>2</v>
      </c>
      <c r="O515" s="56" t="e">
        <f t="shared" si="161"/>
        <v>#VALUE!</v>
      </c>
      <c r="P515" s="53">
        <v>10400</v>
      </c>
      <c r="Q515" s="54" t="s">
        <v>159</v>
      </c>
      <c r="R515" s="53">
        <v>11024000</v>
      </c>
      <c r="S515" s="53">
        <f t="shared" si="162"/>
        <v>9525003</v>
      </c>
      <c r="T515" s="53"/>
      <c r="U515" s="53">
        <v>0</v>
      </c>
      <c r="V515" s="53" t="s">
        <v>129</v>
      </c>
      <c r="W515" s="156">
        <v>0.01</v>
      </c>
      <c r="X515" s="153">
        <v>0</v>
      </c>
      <c r="Y515" s="53" t="s">
        <v>129</v>
      </c>
      <c r="Z515" s="154">
        <v>0.03</v>
      </c>
      <c r="AA515" s="153">
        <v>0</v>
      </c>
      <c r="AB515" s="53" t="s">
        <v>130</v>
      </c>
      <c r="AC515" s="155">
        <v>0.05</v>
      </c>
      <c r="AD515" s="153">
        <v>9525003</v>
      </c>
      <c r="AE515" s="53" t="s">
        <v>131</v>
      </c>
      <c r="AF515" s="55">
        <v>0.7</v>
      </c>
      <c r="AG515" s="102"/>
      <c r="AH515" s="100"/>
      <c r="AI515" s="100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ht="15.75" customHeight="1">
      <c r="A516" s="1" t="s">
        <v>909</v>
      </c>
      <c r="B516" s="1" t="s">
        <v>121</v>
      </c>
      <c r="C516" s="1" t="s">
        <v>122</v>
      </c>
      <c r="D516" s="1" t="s">
        <v>123</v>
      </c>
      <c r="E516" s="1" t="s">
        <v>841</v>
      </c>
      <c r="F516" s="128"/>
      <c r="G516" s="129"/>
      <c r="H516" s="129"/>
      <c r="I516" s="129"/>
      <c r="J516" s="129"/>
      <c r="K516" s="49" t="s">
        <v>944</v>
      </c>
      <c r="L516" s="61" t="s">
        <v>945</v>
      </c>
      <c r="M516" s="51" t="s">
        <v>127</v>
      </c>
      <c r="N516" s="51"/>
      <c r="O516" s="62" t="e">
        <f t="shared" si="161"/>
        <v>#VALUE!</v>
      </c>
      <c r="P516" s="53">
        <v>3163</v>
      </c>
      <c r="Q516" s="54" t="s">
        <v>159</v>
      </c>
      <c r="R516" s="53">
        <v>1613100</v>
      </c>
      <c r="S516" s="53">
        <f t="shared" si="162"/>
        <v>1331745</v>
      </c>
      <c r="T516" s="53"/>
      <c r="U516" s="53">
        <v>0</v>
      </c>
      <c r="V516" s="53" t="s">
        <v>129</v>
      </c>
      <c r="W516" s="156">
        <v>0.01</v>
      </c>
      <c r="X516" s="153">
        <v>0</v>
      </c>
      <c r="Y516" s="53" t="s">
        <v>129</v>
      </c>
      <c r="Z516" s="154">
        <v>0.03</v>
      </c>
      <c r="AA516" s="153">
        <v>0</v>
      </c>
      <c r="AB516" s="53" t="s">
        <v>130</v>
      </c>
      <c r="AC516" s="155">
        <v>0.05</v>
      </c>
      <c r="AD516" s="153">
        <v>1331745</v>
      </c>
      <c r="AE516" s="53" t="s">
        <v>131</v>
      </c>
      <c r="AF516" s="55">
        <v>0.7</v>
      </c>
      <c r="AG516" s="102"/>
      <c r="AH516" s="100"/>
      <c r="AI516" s="100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ht="15.75" customHeight="1">
      <c r="A517" s="1" t="s">
        <v>909</v>
      </c>
      <c r="B517" s="1" t="s">
        <v>121</v>
      </c>
      <c r="C517" s="1" t="s">
        <v>122</v>
      </c>
      <c r="D517" s="1" t="s">
        <v>123</v>
      </c>
      <c r="E517" s="1" t="s">
        <v>841</v>
      </c>
      <c r="F517" s="128"/>
      <c r="G517" s="129"/>
      <c r="H517" s="129"/>
      <c r="I517" s="129"/>
      <c r="J517" s="129"/>
      <c r="K517" s="49" t="s">
        <v>946</v>
      </c>
      <c r="L517" s="61" t="s">
        <v>947</v>
      </c>
      <c r="M517" s="51" t="s">
        <v>127</v>
      </c>
      <c r="N517" s="51"/>
      <c r="O517" s="62" t="e">
        <f t="shared" si="161"/>
        <v>#VALUE!</v>
      </c>
      <c r="P517" s="53">
        <v>836</v>
      </c>
      <c r="Q517" s="54" t="s">
        <v>159</v>
      </c>
      <c r="R517" s="53">
        <v>426400</v>
      </c>
      <c r="S517" s="53">
        <f t="shared" si="162"/>
        <v>9525003</v>
      </c>
      <c r="T517" s="53"/>
      <c r="U517" s="53">
        <v>0</v>
      </c>
      <c r="V517" s="53" t="s">
        <v>129</v>
      </c>
      <c r="W517" s="156">
        <v>0.01</v>
      </c>
      <c r="X517" s="153">
        <v>0</v>
      </c>
      <c r="Y517" s="53" t="s">
        <v>129</v>
      </c>
      <c r="Z517" s="154">
        <v>0.03</v>
      </c>
      <c r="AA517" s="153">
        <v>0</v>
      </c>
      <c r="AB517" s="53" t="s">
        <v>130</v>
      </c>
      <c r="AC517" s="155">
        <v>0.05</v>
      </c>
      <c r="AD517" s="153">
        <v>9525003</v>
      </c>
      <c r="AE517" s="53" t="s">
        <v>131</v>
      </c>
      <c r="AF517" s="55">
        <v>0.7</v>
      </c>
      <c r="AG517" s="102"/>
      <c r="AH517" s="100"/>
      <c r="AI517" s="100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ht="15.75" customHeight="1">
      <c r="A518" s="1" t="s">
        <v>909</v>
      </c>
      <c r="B518" s="1" t="s">
        <v>121</v>
      </c>
      <c r="C518" s="1" t="s">
        <v>122</v>
      </c>
      <c r="D518" s="1" t="s">
        <v>241</v>
      </c>
      <c r="E518" s="1"/>
      <c r="F518" s="35"/>
      <c r="G518" s="36"/>
      <c r="H518" s="36"/>
      <c r="I518" s="36" t="s">
        <v>241</v>
      </c>
      <c r="J518" s="36"/>
      <c r="K518" s="120"/>
      <c r="L518" s="121"/>
      <c r="M518" s="122"/>
      <c r="N518" s="122"/>
      <c r="O518" s="122"/>
      <c r="P518" s="39"/>
      <c r="Q518" s="40"/>
      <c r="R518" s="39">
        <f t="shared" ref="R518:S518" si="163">R519</f>
        <v>159600</v>
      </c>
      <c r="S518" s="39">
        <f t="shared" si="163"/>
        <v>0</v>
      </c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86"/>
      <c r="AF518" s="86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</row>
    <row r="519" spans="1:57" ht="15.75" customHeight="1">
      <c r="A519" s="1" t="s">
        <v>909</v>
      </c>
      <c r="B519" s="1" t="s">
        <v>121</v>
      </c>
      <c r="C519" s="1" t="s">
        <v>122</v>
      </c>
      <c r="D519" s="1"/>
      <c r="E519" s="1" t="s">
        <v>847</v>
      </c>
      <c r="F519" s="41"/>
      <c r="G519" s="42"/>
      <c r="H519" s="42"/>
      <c r="I519" s="42"/>
      <c r="J519" s="42" t="s">
        <v>847</v>
      </c>
      <c r="K519" s="130"/>
      <c r="L519" s="126"/>
      <c r="M519" s="127"/>
      <c r="N519" s="127"/>
      <c r="O519" s="127"/>
      <c r="P519" s="45"/>
      <c r="Q519" s="46"/>
      <c r="R519" s="45">
        <f t="shared" ref="R519:S519" si="164">R520</f>
        <v>159600</v>
      </c>
      <c r="S519" s="45">
        <f t="shared" si="164"/>
        <v>0</v>
      </c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82"/>
      <c r="AF519" s="82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</row>
    <row r="520" spans="1:57" ht="15.75" customHeight="1">
      <c r="A520" s="1" t="s">
        <v>909</v>
      </c>
      <c r="B520" s="1" t="s">
        <v>121</v>
      </c>
      <c r="C520" s="1" t="s">
        <v>122</v>
      </c>
      <c r="D520" s="1" t="s">
        <v>241</v>
      </c>
      <c r="E520" s="1" t="s">
        <v>847</v>
      </c>
      <c r="F520" s="128"/>
      <c r="G520" s="129"/>
      <c r="H520" s="129"/>
      <c r="I520" s="129"/>
      <c r="J520" s="129"/>
      <c r="K520" s="49" t="s">
        <v>920</v>
      </c>
      <c r="L520" s="61" t="s">
        <v>948</v>
      </c>
      <c r="M520" s="51" t="s">
        <v>127</v>
      </c>
      <c r="N520" s="51"/>
      <c r="O520" s="62" t="e">
        <f>M520-R520</f>
        <v>#VALUE!</v>
      </c>
      <c r="P520" s="53">
        <v>30</v>
      </c>
      <c r="Q520" s="54" t="s">
        <v>400</v>
      </c>
      <c r="R520" s="53">
        <v>159600</v>
      </c>
      <c r="S520" s="53">
        <f>U520+X520+AA520+AD520+AG520+AJ520+AM520+AP520+AS520+AV520+AY520+BB520</f>
        <v>0</v>
      </c>
      <c r="T520" s="53"/>
      <c r="U520" s="53">
        <v>0</v>
      </c>
      <c r="V520" s="53" t="s">
        <v>129</v>
      </c>
      <c r="W520" s="156">
        <v>0.01</v>
      </c>
      <c r="X520" s="153">
        <v>0</v>
      </c>
      <c r="Y520" s="53" t="s">
        <v>129</v>
      </c>
      <c r="Z520" s="154">
        <v>0.03</v>
      </c>
      <c r="AA520" s="153">
        <v>0</v>
      </c>
      <c r="AB520" s="53" t="s">
        <v>130</v>
      </c>
      <c r="AC520" s="155">
        <v>0.05</v>
      </c>
      <c r="AD520" s="153">
        <v>0</v>
      </c>
      <c r="AE520" s="53" t="s">
        <v>130</v>
      </c>
      <c r="AF520" s="155">
        <v>0.3</v>
      </c>
      <c r="AG520" s="102"/>
      <c r="AH520" s="100"/>
      <c r="AI520" s="100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ht="15.75" customHeight="1">
      <c r="A521" s="1" t="s">
        <v>909</v>
      </c>
      <c r="B521" s="1" t="s">
        <v>280</v>
      </c>
      <c r="C521" s="1" t="s">
        <v>122</v>
      </c>
      <c r="D521" s="1"/>
      <c r="E521" s="1"/>
      <c r="F521" s="23"/>
      <c r="G521" s="24" t="s">
        <v>280</v>
      </c>
      <c r="H521" s="24"/>
      <c r="I521" s="24"/>
      <c r="J521" s="24"/>
      <c r="K521" s="132"/>
      <c r="L521" s="133"/>
      <c r="M521" s="134"/>
      <c r="N521" s="134"/>
      <c r="O521" s="134"/>
      <c r="P521" s="27"/>
      <c r="Q521" s="28"/>
      <c r="R521" s="27">
        <f t="shared" ref="R521:S521" si="165">R522+R526</f>
        <v>64486500</v>
      </c>
      <c r="S521" s="27">
        <f t="shared" si="165"/>
        <v>14311219</v>
      </c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106"/>
      <c r="AF521" s="106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</row>
    <row r="522" spans="1:57" ht="15.75" customHeight="1">
      <c r="A522" s="1" t="s">
        <v>909</v>
      </c>
      <c r="B522" s="1" t="s">
        <v>280</v>
      </c>
      <c r="C522" s="1" t="s">
        <v>713</v>
      </c>
      <c r="D522" s="1"/>
      <c r="E522" s="1"/>
      <c r="F522" s="29"/>
      <c r="G522" s="30"/>
      <c r="H522" s="30" t="s">
        <v>713</v>
      </c>
      <c r="I522" s="30"/>
      <c r="J522" s="30"/>
      <c r="K522" s="135"/>
      <c r="L522" s="136"/>
      <c r="M522" s="119"/>
      <c r="N522" s="119"/>
      <c r="O522" s="119"/>
      <c r="P522" s="33"/>
      <c r="Q522" s="34"/>
      <c r="R522" s="33">
        <f t="shared" ref="R522:S522" si="166">R523</f>
        <v>7816600</v>
      </c>
      <c r="S522" s="33">
        <f t="shared" si="166"/>
        <v>1705560</v>
      </c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</row>
    <row r="523" spans="1:57" ht="15.75" customHeight="1">
      <c r="A523" s="1" t="s">
        <v>909</v>
      </c>
      <c r="B523" s="1" t="s">
        <v>280</v>
      </c>
      <c r="C523" s="1" t="s">
        <v>713</v>
      </c>
      <c r="D523" s="1" t="s">
        <v>714</v>
      </c>
      <c r="E523" s="1"/>
      <c r="F523" s="35"/>
      <c r="G523" s="36"/>
      <c r="H523" s="36"/>
      <c r="I523" s="36" t="s">
        <v>714</v>
      </c>
      <c r="J523" s="36"/>
      <c r="K523" s="137"/>
      <c r="L523" s="138"/>
      <c r="M523" s="122"/>
      <c r="N523" s="122"/>
      <c r="O523" s="122"/>
      <c r="P523" s="39"/>
      <c r="Q523" s="40"/>
      <c r="R523" s="39">
        <f t="shared" ref="R523:S523" si="167">R524</f>
        <v>7816600</v>
      </c>
      <c r="S523" s="39">
        <f t="shared" si="167"/>
        <v>1705560</v>
      </c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</row>
    <row r="524" spans="1:57" ht="15.75" customHeight="1">
      <c r="A524" s="1" t="s">
        <v>909</v>
      </c>
      <c r="B524" s="1" t="s">
        <v>280</v>
      </c>
      <c r="C524" s="1" t="s">
        <v>713</v>
      </c>
      <c r="D524" s="1"/>
      <c r="E524" s="1" t="s">
        <v>715</v>
      </c>
      <c r="F524" s="41"/>
      <c r="G524" s="42"/>
      <c r="H524" s="42"/>
      <c r="I524" s="42"/>
      <c r="J524" s="42" t="s">
        <v>715</v>
      </c>
      <c r="K524" s="139"/>
      <c r="L524" s="140"/>
      <c r="M524" s="127"/>
      <c r="N524" s="127"/>
      <c r="O524" s="127"/>
      <c r="P524" s="45"/>
      <c r="Q524" s="46"/>
      <c r="R524" s="45">
        <f t="shared" ref="R524:S524" si="168">R525</f>
        <v>7816600</v>
      </c>
      <c r="S524" s="45">
        <f t="shared" si="168"/>
        <v>1705560</v>
      </c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82"/>
      <c r="AF524" s="82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</row>
    <row r="525" spans="1:57" ht="15.75" customHeight="1">
      <c r="A525" s="1" t="s">
        <v>909</v>
      </c>
      <c r="B525" s="1" t="s">
        <v>280</v>
      </c>
      <c r="C525" s="1" t="s">
        <v>713</v>
      </c>
      <c r="D525" s="1" t="s">
        <v>714</v>
      </c>
      <c r="E525" s="1" t="s">
        <v>715</v>
      </c>
      <c r="F525" s="128"/>
      <c r="G525" s="129"/>
      <c r="H525" s="129"/>
      <c r="I525" s="129"/>
      <c r="J525" s="129"/>
      <c r="K525" s="83" t="s">
        <v>719</v>
      </c>
      <c r="L525" s="84" t="s">
        <v>720</v>
      </c>
      <c r="M525" s="51" t="s">
        <v>127</v>
      </c>
      <c r="N525" s="51">
        <v>2</v>
      </c>
      <c r="O525" s="56" t="e">
        <f>M525-R525</f>
        <v>#VALUE!</v>
      </c>
      <c r="P525" s="53">
        <v>208</v>
      </c>
      <c r="Q525" s="54" t="s">
        <v>718</v>
      </c>
      <c r="R525" s="53">
        <v>7816600</v>
      </c>
      <c r="S525" s="53">
        <f>U525+X525+AA525+AD525+AG525+AJ525+AM525+AP525+AS525+AV525+AY525+BB525</f>
        <v>1705560</v>
      </c>
      <c r="T525" s="53"/>
      <c r="U525" s="53">
        <v>0</v>
      </c>
      <c r="V525" s="53" t="s">
        <v>129</v>
      </c>
      <c r="W525" s="156">
        <v>0.01</v>
      </c>
      <c r="X525" s="153">
        <v>0</v>
      </c>
      <c r="Y525" s="53" t="s">
        <v>129</v>
      </c>
      <c r="Z525" s="154">
        <v>0.03</v>
      </c>
      <c r="AA525" s="153">
        <v>0</v>
      </c>
      <c r="AB525" s="53" t="s">
        <v>130</v>
      </c>
      <c r="AC525" s="155">
        <v>0.05</v>
      </c>
      <c r="AD525" s="153">
        <v>1705560</v>
      </c>
      <c r="AE525" s="53" t="s">
        <v>131</v>
      </c>
      <c r="AF525" s="55">
        <v>0.4</v>
      </c>
      <c r="AG525" s="102"/>
      <c r="AH525" s="100"/>
      <c r="AI525" s="100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ht="15.75" customHeight="1">
      <c r="A526" s="1" t="s">
        <v>909</v>
      </c>
      <c r="B526" s="1" t="s">
        <v>280</v>
      </c>
      <c r="C526" s="1" t="s">
        <v>281</v>
      </c>
      <c r="D526" s="1"/>
      <c r="E526" s="1"/>
      <c r="F526" s="29"/>
      <c r="G526" s="30"/>
      <c r="H526" s="30" t="s">
        <v>281</v>
      </c>
      <c r="I526" s="30"/>
      <c r="J526" s="30"/>
      <c r="K526" s="135"/>
      <c r="L526" s="136"/>
      <c r="M526" s="119"/>
      <c r="N526" s="119"/>
      <c r="O526" s="119"/>
      <c r="P526" s="33"/>
      <c r="Q526" s="34"/>
      <c r="R526" s="33">
        <f t="shared" ref="R526:S526" si="169">R527+R533+R540+R551+R562+R576</f>
        <v>56669900</v>
      </c>
      <c r="S526" s="33">
        <f t="shared" si="169"/>
        <v>12605659</v>
      </c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149"/>
      <c r="AF526" s="149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</row>
    <row r="527" spans="1:57" ht="15.75" customHeight="1">
      <c r="A527" s="1" t="s">
        <v>909</v>
      </c>
      <c r="B527" s="1" t="s">
        <v>280</v>
      </c>
      <c r="C527" s="1" t="s">
        <v>281</v>
      </c>
      <c r="D527" s="1" t="s">
        <v>851</v>
      </c>
      <c r="E527" s="1"/>
      <c r="F527" s="35"/>
      <c r="G527" s="36"/>
      <c r="H527" s="36"/>
      <c r="I527" s="36" t="s">
        <v>851</v>
      </c>
      <c r="J527" s="36"/>
      <c r="K527" s="137"/>
      <c r="L527" s="138"/>
      <c r="M527" s="122"/>
      <c r="N527" s="122"/>
      <c r="O527" s="122"/>
      <c r="P527" s="39"/>
      <c r="Q527" s="40"/>
      <c r="R527" s="39">
        <f t="shared" ref="R527:S527" si="170">R528</f>
        <v>9186000</v>
      </c>
      <c r="S527" s="39">
        <f t="shared" si="170"/>
        <v>8701596</v>
      </c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</row>
    <row r="528" spans="1:57" ht="15.75" customHeight="1">
      <c r="A528" s="1" t="s">
        <v>909</v>
      </c>
      <c r="B528" s="1" t="s">
        <v>280</v>
      </c>
      <c r="C528" s="1" t="s">
        <v>281</v>
      </c>
      <c r="D528" s="1"/>
      <c r="E528" s="1" t="s">
        <v>852</v>
      </c>
      <c r="F528" s="41"/>
      <c r="G528" s="42"/>
      <c r="H528" s="42"/>
      <c r="I528" s="42"/>
      <c r="J528" s="42" t="s">
        <v>852</v>
      </c>
      <c r="K528" s="139"/>
      <c r="L528" s="140"/>
      <c r="M528" s="127"/>
      <c r="N528" s="127"/>
      <c r="O528" s="127"/>
      <c r="P528" s="45"/>
      <c r="Q528" s="46"/>
      <c r="R528" s="45">
        <f t="shared" ref="R528:S528" si="171">SUM(R529:R532)</f>
        <v>9186000</v>
      </c>
      <c r="S528" s="45">
        <f t="shared" si="171"/>
        <v>8701596</v>
      </c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82"/>
      <c r="AF528" s="82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</row>
    <row r="529" spans="1:57" ht="15.75" customHeight="1">
      <c r="A529" s="1" t="s">
        <v>909</v>
      </c>
      <c r="B529" s="1" t="s">
        <v>280</v>
      </c>
      <c r="C529" s="1" t="s">
        <v>281</v>
      </c>
      <c r="D529" s="1" t="s">
        <v>851</v>
      </c>
      <c r="E529" s="1" t="s">
        <v>852</v>
      </c>
      <c r="F529" s="128"/>
      <c r="G529" s="129"/>
      <c r="H529" s="129"/>
      <c r="I529" s="129"/>
      <c r="J529" s="129"/>
      <c r="K529" s="83" t="s">
        <v>949</v>
      </c>
      <c r="L529" s="84" t="s">
        <v>950</v>
      </c>
      <c r="M529" s="51" t="s">
        <v>127</v>
      </c>
      <c r="N529" s="51"/>
      <c r="O529" s="62" t="e">
        <f t="shared" ref="O529:O532" si="172">M529-R529</f>
        <v>#VALUE!</v>
      </c>
      <c r="P529" s="53">
        <v>80</v>
      </c>
      <c r="Q529" s="54" t="s">
        <v>718</v>
      </c>
      <c r="R529" s="53">
        <v>2400000</v>
      </c>
      <c r="S529" s="53">
        <f t="shared" ref="S529:S532" si="173">U529+X529+AA529+AD529+AG529+AJ529+AM529+AP529+AS529+AV529+AY529+BB529</f>
        <v>2400000</v>
      </c>
      <c r="T529" s="53"/>
      <c r="U529" s="53">
        <v>0</v>
      </c>
      <c r="V529" s="53" t="s">
        <v>129</v>
      </c>
      <c r="W529" s="156">
        <v>0.01</v>
      </c>
      <c r="X529" s="153">
        <v>0</v>
      </c>
      <c r="Y529" s="53" t="s">
        <v>129</v>
      </c>
      <c r="Z529" s="154">
        <v>0.03</v>
      </c>
      <c r="AA529" s="153">
        <v>0</v>
      </c>
      <c r="AB529" s="53" t="s">
        <v>130</v>
      </c>
      <c r="AC529" s="155">
        <v>0.05</v>
      </c>
      <c r="AD529" s="153">
        <v>2400000</v>
      </c>
      <c r="AE529" s="53" t="s">
        <v>131</v>
      </c>
      <c r="AF529" s="55">
        <v>1</v>
      </c>
      <c r="AG529" s="102"/>
      <c r="AH529" s="100"/>
      <c r="AI529" s="100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ht="15.75" customHeight="1">
      <c r="A530" s="1" t="s">
        <v>909</v>
      </c>
      <c r="B530" s="1" t="s">
        <v>280</v>
      </c>
      <c r="C530" s="1" t="s">
        <v>281</v>
      </c>
      <c r="D530" s="1" t="s">
        <v>851</v>
      </c>
      <c r="E530" s="1" t="s">
        <v>852</v>
      </c>
      <c r="F530" s="128"/>
      <c r="G530" s="129"/>
      <c r="H530" s="129"/>
      <c r="I530" s="129"/>
      <c r="J530" s="129"/>
      <c r="K530" s="83" t="s">
        <v>951</v>
      </c>
      <c r="L530" s="84" t="s">
        <v>952</v>
      </c>
      <c r="M530" s="51" t="s">
        <v>127</v>
      </c>
      <c r="N530" s="51"/>
      <c r="O530" s="62" t="e">
        <f t="shared" si="172"/>
        <v>#VALUE!</v>
      </c>
      <c r="P530" s="53">
        <v>40</v>
      </c>
      <c r="Q530" s="54" t="s">
        <v>718</v>
      </c>
      <c r="R530" s="53">
        <v>1200000</v>
      </c>
      <c r="S530" s="53">
        <f t="shared" si="173"/>
        <v>1200000</v>
      </c>
      <c r="T530" s="53"/>
      <c r="U530" s="53">
        <v>0</v>
      </c>
      <c r="V530" s="53" t="s">
        <v>129</v>
      </c>
      <c r="W530" s="156">
        <v>0.01</v>
      </c>
      <c r="X530" s="153">
        <v>0</v>
      </c>
      <c r="Y530" s="53" t="s">
        <v>129</v>
      </c>
      <c r="Z530" s="154">
        <v>0.03</v>
      </c>
      <c r="AA530" s="153">
        <v>0</v>
      </c>
      <c r="AB530" s="53" t="s">
        <v>130</v>
      </c>
      <c r="AC530" s="155">
        <v>0.05</v>
      </c>
      <c r="AD530" s="153">
        <v>1200000</v>
      </c>
      <c r="AE530" s="53" t="s">
        <v>131</v>
      </c>
      <c r="AF530" s="55">
        <v>1</v>
      </c>
      <c r="AG530" s="102"/>
      <c r="AH530" s="100"/>
      <c r="AI530" s="100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ht="15.75" customHeight="1">
      <c r="A531" s="1" t="s">
        <v>909</v>
      </c>
      <c r="B531" s="1" t="s">
        <v>280</v>
      </c>
      <c r="C531" s="1" t="s">
        <v>281</v>
      </c>
      <c r="D531" s="1" t="s">
        <v>851</v>
      </c>
      <c r="E531" s="1" t="s">
        <v>852</v>
      </c>
      <c r="F531" s="128"/>
      <c r="G531" s="129"/>
      <c r="H531" s="129"/>
      <c r="I531" s="129"/>
      <c r="J531" s="129"/>
      <c r="K531" s="83" t="s">
        <v>920</v>
      </c>
      <c r="L531" s="150" t="s">
        <v>953</v>
      </c>
      <c r="M531" s="51" t="s">
        <v>127</v>
      </c>
      <c r="N531" s="51"/>
      <c r="O531" s="62" t="e">
        <f t="shared" si="172"/>
        <v>#VALUE!</v>
      </c>
      <c r="P531" s="53">
        <v>800</v>
      </c>
      <c r="Q531" s="54" t="s">
        <v>400</v>
      </c>
      <c r="R531" s="53">
        <v>4256000</v>
      </c>
      <c r="S531" s="53">
        <f t="shared" si="173"/>
        <v>4046057</v>
      </c>
      <c r="T531" s="53"/>
      <c r="U531" s="53">
        <v>0</v>
      </c>
      <c r="V531" s="53" t="s">
        <v>129</v>
      </c>
      <c r="W531" s="156">
        <v>0.01</v>
      </c>
      <c r="X531" s="153">
        <v>0</v>
      </c>
      <c r="Y531" s="53" t="s">
        <v>129</v>
      </c>
      <c r="Z531" s="154">
        <v>0.03</v>
      </c>
      <c r="AA531" s="153">
        <v>0</v>
      </c>
      <c r="AB531" s="53" t="s">
        <v>130</v>
      </c>
      <c r="AC531" s="155">
        <v>0.05</v>
      </c>
      <c r="AD531" s="153">
        <v>4046057</v>
      </c>
      <c r="AE531" s="53" t="s">
        <v>131</v>
      </c>
      <c r="AF531" s="55">
        <v>0.8</v>
      </c>
      <c r="AG531" s="102"/>
      <c r="AH531" s="100"/>
      <c r="AI531" s="100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ht="15.75" customHeight="1">
      <c r="A532" s="1" t="s">
        <v>909</v>
      </c>
      <c r="B532" s="1" t="s">
        <v>280</v>
      </c>
      <c r="C532" s="1" t="s">
        <v>281</v>
      </c>
      <c r="D532" s="1" t="s">
        <v>851</v>
      </c>
      <c r="E532" s="1" t="s">
        <v>852</v>
      </c>
      <c r="F532" s="128"/>
      <c r="G532" s="129"/>
      <c r="H532" s="129"/>
      <c r="I532" s="129"/>
      <c r="J532" s="129"/>
      <c r="K532" s="83" t="s">
        <v>922</v>
      </c>
      <c r="L532" s="150" t="s">
        <v>954</v>
      </c>
      <c r="M532" s="51" t="s">
        <v>127</v>
      </c>
      <c r="N532" s="51"/>
      <c r="O532" s="62" t="e">
        <f t="shared" si="172"/>
        <v>#VALUE!</v>
      </c>
      <c r="P532" s="53">
        <v>250</v>
      </c>
      <c r="Q532" s="54" t="s">
        <v>400</v>
      </c>
      <c r="R532" s="53">
        <v>1330000</v>
      </c>
      <c r="S532" s="53">
        <f t="shared" si="173"/>
        <v>1055539</v>
      </c>
      <c r="T532" s="53"/>
      <c r="U532" s="53">
        <v>0</v>
      </c>
      <c r="V532" s="53" t="s">
        <v>129</v>
      </c>
      <c r="W532" s="156">
        <v>0.01</v>
      </c>
      <c r="X532" s="153">
        <v>0</v>
      </c>
      <c r="Y532" s="53" t="s">
        <v>129</v>
      </c>
      <c r="Z532" s="154">
        <v>0.03</v>
      </c>
      <c r="AA532" s="153">
        <v>0</v>
      </c>
      <c r="AB532" s="53" t="s">
        <v>130</v>
      </c>
      <c r="AC532" s="155">
        <v>0.05</v>
      </c>
      <c r="AD532" s="153">
        <v>1055539</v>
      </c>
      <c r="AE532" s="53" t="s">
        <v>131</v>
      </c>
      <c r="AF532" s="55">
        <v>0.8</v>
      </c>
      <c r="AG532" s="102"/>
      <c r="AH532" s="100"/>
      <c r="AI532" s="100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ht="15.75" customHeight="1">
      <c r="A533" s="1" t="s">
        <v>909</v>
      </c>
      <c r="B533" s="1" t="s">
        <v>280</v>
      </c>
      <c r="C533" s="1" t="s">
        <v>281</v>
      </c>
      <c r="D533" s="1" t="s">
        <v>859</v>
      </c>
      <c r="E533" s="1"/>
      <c r="F533" s="35"/>
      <c r="G533" s="36"/>
      <c r="H533" s="36"/>
      <c r="I533" s="36" t="s">
        <v>859</v>
      </c>
      <c r="J533" s="36"/>
      <c r="K533" s="137"/>
      <c r="L533" s="138"/>
      <c r="M533" s="122"/>
      <c r="N533" s="122"/>
      <c r="O533" s="122"/>
      <c r="P533" s="39"/>
      <c r="Q533" s="40"/>
      <c r="R533" s="39">
        <f t="shared" ref="R533:S533" si="174">R534+R537</f>
        <v>36707600</v>
      </c>
      <c r="S533" s="39">
        <f t="shared" si="174"/>
        <v>0</v>
      </c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86"/>
      <c r="AF533" s="86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</row>
    <row r="534" spans="1:57" ht="15.75" customHeight="1">
      <c r="A534" s="1" t="s">
        <v>909</v>
      </c>
      <c r="B534" s="1" t="s">
        <v>280</v>
      </c>
      <c r="C534" s="1" t="s">
        <v>281</v>
      </c>
      <c r="D534" s="1"/>
      <c r="E534" s="1" t="s">
        <v>860</v>
      </c>
      <c r="F534" s="41"/>
      <c r="G534" s="42"/>
      <c r="H534" s="42"/>
      <c r="I534" s="42"/>
      <c r="J534" s="42" t="s">
        <v>860</v>
      </c>
      <c r="K534" s="139"/>
      <c r="L534" s="140"/>
      <c r="M534" s="127"/>
      <c r="N534" s="127"/>
      <c r="O534" s="127"/>
      <c r="P534" s="45"/>
      <c r="Q534" s="46"/>
      <c r="R534" s="45">
        <f t="shared" ref="R534:S534" si="175">R535+R536</f>
        <v>957600</v>
      </c>
      <c r="S534" s="45">
        <f t="shared" si="175"/>
        <v>0</v>
      </c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82"/>
      <c r="AF534" s="82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</row>
    <row r="535" spans="1:57" ht="15.75" customHeight="1">
      <c r="A535" s="1" t="s">
        <v>909</v>
      </c>
      <c r="B535" s="1" t="s">
        <v>280</v>
      </c>
      <c r="C535" s="1" t="s">
        <v>281</v>
      </c>
      <c r="D535" s="1" t="s">
        <v>859</v>
      </c>
      <c r="E535" s="1" t="s">
        <v>860</v>
      </c>
      <c r="F535" s="128"/>
      <c r="G535" s="129"/>
      <c r="H535" s="129"/>
      <c r="I535" s="129"/>
      <c r="J535" s="129"/>
      <c r="K535" s="83" t="s">
        <v>920</v>
      </c>
      <c r="L535" s="84" t="s">
        <v>955</v>
      </c>
      <c r="M535" s="51" t="s">
        <v>127</v>
      </c>
      <c r="N535" s="51"/>
      <c r="O535" s="62" t="e">
        <f t="shared" ref="O535:O536" si="176">M535-R535</f>
        <v>#VALUE!</v>
      </c>
      <c r="P535" s="53">
        <v>150</v>
      </c>
      <c r="Q535" s="54" t="s">
        <v>400</v>
      </c>
      <c r="R535" s="53">
        <v>798000</v>
      </c>
      <c r="S535" s="53">
        <f t="shared" ref="S535:S536" si="177">U535+X535+AA535+AD535+AG535+AJ535+AM535+AP535+AS535+AV535+AY535+BB535</f>
        <v>0</v>
      </c>
      <c r="T535" s="53"/>
      <c r="U535" s="53">
        <v>0</v>
      </c>
      <c r="V535" s="53" t="s">
        <v>129</v>
      </c>
      <c r="W535" s="156">
        <v>0.01</v>
      </c>
      <c r="X535" s="153">
        <v>0</v>
      </c>
      <c r="Y535" s="53" t="s">
        <v>129</v>
      </c>
      <c r="Z535" s="154">
        <v>0.03</v>
      </c>
      <c r="AA535" s="153">
        <v>0</v>
      </c>
      <c r="AB535" s="53" t="s">
        <v>130</v>
      </c>
      <c r="AC535" s="155">
        <v>0.05</v>
      </c>
      <c r="AD535" s="153">
        <v>0</v>
      </c>
      <c r="AE535" s="53" t="s">
        <v>130</v>
      </c>
      <c r="AF535" s="155">
        <v>0.3</v>
      </c>
      <c r="AG535" s="102"/>
      <c r="AH535" s="100"/>
      <c r="AI535" s="100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ht="15.75" customHeight="1">
      <c r="A536" s="1" t="s">
        <v>909</v>
      </c>
      <c r="B536" s="1" t="s">
        <v>280</v>
      </c>
      <c r="C536" s="1" t="s">
        <v>281</v>
      </c>
      <c r="D536" s="1" t="s">
        <v>859</v>
      </c>
      <c r="E536" s="1" t="s">
        <v>860</v>
      </c>
      <c r="F536" s="128"/>
      <c r="G536" s="129"/>
      <c r="H536" s="129"/>
      <c r="I536" s="129"/>
      <c r="J536" s="129"/>
      <c r="K536" s="83" t="s">
        <v>922</v>
      </c>
      <c r="L536" s="84" t="s">
        <v>956</v>
      </c>
      <c r="M536" s="51" t="s">
        <v>127</v>
      </c>
      <c r="N536" s="51"/>
      <c r="O536" s="62" t="e">
        <f t="shared" si="176"/>
        <v>#VALUE!</v>
      </c>
      <c r="P536" s="53">
        <v>30</v>
      </c>
      <c r="Q536" s="54" t="s">
        <v>400</v>
      </c>
      <c r="R536" s="53">
        <v>159600</v>
      </c>
      <c r="S536" s="53">
        <f t="shared" si="177"/>
        <v>0</v>
      </c>
      <c r="T536" s="53"/>
      <c r="U536" s="53">
        <v>0</v>
      </c>
      <c r="V536" s="53" t="s">
        <v>129</v>
      </c>
      <c r="W536" s="156">
        <v>0.01</v>
      </c>
      <c r="X536" s="153">
        <v>0</v>
      </c>
      <c r="Y536" s="53" t="s">
        <v>129</v>
      </c>
      <c r="Z536" s="154">
        <v>0.03</v>
      </c>
      <c r="AA536" s="153">
        <v>0</v>
      </c>
      <c r="AB536" s="53" t="s">
        <v>130</v>
      </c>
      <c r="AC536" s="155">
        <v>0.05</v>
      </c>
      <c r="AD536" s="153">
        <v>0</v>
      </c>
      <c r="AE536" s="53" t="s">
        <v>130</v>
      </c>
      <c r="AF536" s="155">
        <v>0.3</v>
      </c>
      <c r="AG536" s="102"/>
      <c r="AH536" s="100"/>
      <c r="AI536" s="100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ht="15.75" customHeight="1">
      <c r="A537" s="1" t="s">
        <v>909</v>
      </c>
      <c r="B537" s="1" t="s">
        <v>280</v>
      </c>
      <c r="C537" s="1" t="s">
        <v>281</v>
      </c>
      <c r="D537" s="1"/>
      <c r="E537" s="1" t="s">
        <v>863</v>
      </c>
      <c r="F537" s="41"/>
      <c r="G537" s="42"/>
      <c r="H537" s="42"/>
      <c r="I537" s="42"/>
      <c r="J537" s="42" t="s">
        <v>863</v>
      </c>
      <c r="K537" s="139"/>
      <c r="L537" s="140"/>
      <c r="M537" s="127"/>
      <c r="N537" s="127"/>
      <c r="O537" s="127"/>
      <c r="P537" s="45"/>
      <c r="Q537" s="46"/>
      <c r="R537" s="45">
        <f t="shared" ref="R537:S537" si="178">R538+R539</f>
        <v>35750000</v>
      </c>
      <c r="S537" s="45">
        <f t="shared" si="178"/>
        <v>0</v>
      </c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91"/>
      <c r="AF537" s="91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</row>
    <row r="538" spans="1:57" ht="15.75" customHeight="1">
      <c r="A538" s="1" t="s">
        <v>909</v>
      </c>
      <c r="B538" s="1" t="s">
        <v>280</v>
      </c>
      <c r="C538" s="1" t="s">
        <v>281</v>
      </c>
      <c r="D538" s="1" t="s">
        <v>859</v>
      </c>
      <c r="E538" s="1" t="s">
        <v>863</v>
      </c>
      <c r="F538" s="128"/>
      <c r="G538" s="129"/>
      <c r="H538" s="129"/>
      <c r="I538" s="129"/>
      <c r="J538" s="129"/>
      <c r="K538" s="83" t="s">
        <v>957</v>
      </c>
      <c r="L538" s="84" t="s">
        <v>958</v>
      </c>
      <c r="M538" s="51" t="s">
        <v>127</v>
      </c>
      <c r="N538" s="51"/>
      <c r="O538" s="62" t="e">
        <f t="shared" ref="O538:O539" si="179">M538-R538</f>
        <v>#VALUE!</v>
      </c>
      <c r="P538" s="53">
        <v>5000</v>
      </c>
      <c r="Q538" s="54" t="s">
        <v>159</v>
      </c>
      <c r="R538" s="53">
        <v>27500000</v>
      </c>
      <c r="S538" s="53">
        <f t="shared" ref="S538:S539" si="180">U538+X538+AA538+AD538+AG538+AJ538+AM538+AP538+AS538+AV538+AY538+BB538</f>
        <v>0</v>
      </c>
      <c r="T538" s="53"/>
      <c r="U538" s="53">
        <v>0</v>
      </c>
      <c r="V538" s="53" t="s">
        <v>129</v>
      </c>
      <c r="W538" s="156">
        <v>0.01</v>
      </c>
      <c r="X538" s="153">
        <v>0</v>
      </c>
      <c r="Y538" s="53" t="s">
        <v>129</v>
      </c>
      <c r="Z538" s="154">
        <v>0.03</v>
      </c>
      <c r="AA538" s="153">
        <v>0</v>
      </c>
      <c r="AB538" s="53" t="s">
        <v>130</v>
      </c>
      <c r="AC538" s="155">
        <v>0.05</v>
      </c>
      <c r="AD538" s="153">
        <v>0</v>
      </c>
      <c r="AE538" s="53" t="s">
        <v>130</v>
      </c>
      <c r="AF538" s="155">
        <v>0.3</v>
      </c>
      <c r="AG538" s="102"/>
      <c r="AH538" s="100"/>
      <c r="AI538" s="100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ht="15.75" customHeight="1">
      <c r="A539" s="1" t="s">
        <v>909</v>
      </c>
      <c r="B539" s="1" t="s">
        <v>280</v>
      </c>
      <c r="C539" s="1" t="s">
        <v>281</v>
      </c>
      <c r="D539" s="1" t="s">
        <v>859</v>
      </c>
      <c r="E539" s="1" t="s">
        <v>863</v>
      </c>
      <c r="F539" s="128"/>
      <c r="G539" s="129"/>
      <c r="H539" s="129"/>
      <c r="I539" s="129"/>
      <c r="J539" s="129"/>
      <c r="K539" s="83" t="s">
        <v>959</v>
      </c>
      <c r="L539" s="84" t="s">
        <v>960</v>
      </c>
      <c r="M539" s="51" t="s">
        <v>127</v>
      </c>
      <c r="N539" s="51"/>
      <c r="O539" s="62" t="e">
        <f t="shared" si="179"/>
        <v>#VALUE!</v>
      </c>
      <c r="P539" s="53">
        <v>1500</v>
      </c>
      <c r="Q539" s="54" t="s">
        <v>159</v>
      </c>
      <c r="R539" s="53">
        <v>8250000</v>
      </c>
      <c r="S539" s="53">
        <f t="shared" si="180"/>
        <v>0</v>
      </c>
      <c r="T539" s="53"/>
      <c r="U539" s="53">
        <v>0</v>
      </c>
      <c r="V539" s="53" t="s">
        <v>129</v>
      </c>
      <c r="W539" s="156">
        <v>0.01</v>
      </c>
      <c r="X539" s="153">
        <v>0</v>
      </c>
      <c r="Y539" s="53" t="s">
        <v>129</v>
      </c>
      <c r="Z539" s="154">
        <v>0.03</v>
      </c>
      <c r="AA539" s="153">
        <v>0</v>
      </c>
      <c r="AB539" s="53" t="s">
        <v>130</v>
      </c>
      <c r="AC539" s="155">
        <v>0.05</v>
      </c>
      <c r="AD539" s="153">
        <v>0</v>
      </c>
      <c r="AE539" s="53" t="s">
        <v>130</v>
      </c>
      <c r="AF539" s="155">
        <v>0.3</v>
      </c>
      <c r="AG539" s="102"/>
      <c r="AH539" s="100"/>
      <c r="AI539" s="100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ht="15.75" customHeight="1">
      <c r="A540" s="1" t="s">
        <v>909</v>
      </c>
      <c r="B540" s="1" t="s">
        <v>280</v>
      </c>
      <c r="C540" s="1" t="s">
        <v>281</v>
      </c>
      <c r="D540" s="1" t="s">
        <v>658</v>
      </c>
      <c r="E540" s="1"/>
      <c r="F540" s="35"/>
      <c r="G540" s="36"/>
      <c r="H540" s="36"/>
      <c r="I540" s="36" t="s">
        <v>658</v>
      </c>
      <c r="J540" s="36"/>
      <c r="K540" s="137"/>
      <c r="L540" s="138"/>
      <c r="M540" s="122"/>
      <c r="N540" s="122"/>
      <c r="O540" s="122"/>
      <c r="P540" s="39"/>
      <c r="Q540" s="40"/>
      <c r="R540" s="39">
        <f t="shared" ref="R540:S540" si="181">R541+R546+R549</f>
        <v>4694100</v>
      </c>
      <c r="S540" s="39">
        <f t="shared" si="181"/>
        <v>1188970</v>
      </c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86"/>
      <c r="AF540" s="86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</row>
    <row r="541" spans="1:57" ht="15.75" customHeight="1">
      <c r="A541" s="1" t="s">
        <v>909</v>
      </c>
      <c r="B541" s="1" t="s">
        <v>280</v>
      </c>
      <c r="C541" s="1" t="s">
        <v>281</v>
      </c>
      <c r="D541" s="1"/>
      <c r="E541" s="1" t="s">
        <v>868</v>
      </c>
      <c r="F541" s="41"/>
      <c r="G541" s="42"/>
      <c r="H541" s="42"/>
      <c r="I541" s="42"/>
      <c r="J541" s="42" t="s">
        <v>868</v>
      </c>
      <c r="K541" s="139"/>
      <c r="L541" s="140"/>
      <c r="M541" s="127"/>
      <c r="N541" s="127"/>
      <c r="O541" s="127"/>
      <c r="P541" s="45"/>
      <c r="Q541" s="46"/>
      <c r="R541" s="45">
        <f t="shared" ref="R541:S541" si="182">SUM(R542:R545)</f>
        <v>3110500</v>
      </c>
      <c r="S541" s="45">
        <f t="shared" si="182"/>
        <v>0</v>
      </c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82"/>
      <c r="AF541" s="82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</row>
    <row r="542" spans="1:57" ht="15.75" customHeight="1">
      <c r="A542" s="1" t="s">
        <v>909</v>
      </c>
      <c r="B542" s="1" t="s">
        <v>280</v>
      </c>
      <c r="C542" s="1" t="s">
        <v>281</v>
      </c>
      <c r="D542" s="1" t="s">
        <v>658</v>
      </c>
      <c r="E542" s="1" t="s">
        <v>868</v>
      </c>
      <c r="F542" s="128"/>
      <c r="G542" s="129"/>
      <c r="H542" s="129"/>
      <c r="I542" s="129"/>
      <c r="J542" s="129"/>
      <c r="K542" s="83" t="s">
        <v>660</v>
      </c>
      <c r="L542" s="84" t="s">
        <v>661</v>
      </c>
      <c r="M542" s="51" t="s">
        <v>127</v>
      </c>
      <c r="N542" s="51">
        <v>2</v>
      </c>
      <c r="O542" s="56" t="e">
        <f t="shared" ref="O542:O545" si="183">M542-R542</f>
        <v>#VALUE!</v>
      </c>
      <c r="P542" s="53">
        <v>700000</v>
      </c>
      <c r="Q542" s="54" t="s">
        <v>128</v>
      </c>
      <c r="R542" s="53">
        <v>2072000</v>
      </c>
      <c r="S542" s="53">
        <f t="shared" ref="S542:S545" si="184">U542+X542+AA542+AD542+AG542+AJ542+AM542+AP542+AS542+AV542+AY542+BB542</f>
        <v>0</v>
      </c>
      <c r="T542" s="53"/>
      <c r="U542" s="53">
        <v>0</v>
      </c>
      <c r="V542" s="53" t="s">
        <v>129</v>
      </c>
      <c r="W542" s="156">
        <v>0.01</v>
      </c>
      <c r="X542" s="153">
        <v>0</v>
      </c>
      <c r="Y542" s="53" t="s">
        <v>129</v>
      </c>
      <c r="Z542" s="154">
        <v>0.03</v>
      </c>
      <c r="AA542" s="153">
        <v>0</v>
      </c>
      <c r="AB542" s="53" t="s">
        <v>130</v>
      </c>
      <c r="AC542" s="155">
        <v>0.05</v>
      </c>
      <c r="AD542" s="153">
        <v>0</v>
      </c>
      <c r="AE542" s="53" t="s">
        <v>130</v>
      </c>
      <c r="AF542" s="155">
        <v>0.3</v>
      </c>
      <c r="AG542" s="102"/>
      <c r="AH542" s="100"/>
      <c r="AI542" s="100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ht="15.75" customHeight="1">
      <c r="A543" s="1" t="s">
        <v>909</v>
      </c>
      <c r="B543" s="1" t="s">
        <v>280</v>
      </c>
      <c r="C543" s="1" t="s">
        <v>281</v>
      </c>
      <c r="D543" s="1" t="s">
        <v>658</v>
      </c>
      <c r="E543" s="1" t="s">
        <v>868</v>
      </c>
      <c r="F543" s="128"/>
      <c r="G543" s="129"/>
      <c r="H543" s="129"/>
      <c r="I543" s="129"/>
      <c r="J543" s="129"/>
      <c r="K543" s="83" t="s">
        <v>925</v>
      </c>
      <c r="L543" s="84" t="s">
        <v>961</v>
      </c>
      <c r="M543" s="51" t="s">
        <v>127</v>
      </c>
      <c r="N543" s="51">
        <v>2</v>
      </c>
      <c r="O543" s="56" t="e">
        <f t="shared" si="183"/>
        <v>#VALUE!</v>
      </c>
      <c r="P543" s="53">
        <v>100000</v>
      </c>
      <c r="Q543" s="54" t="s">
        <v>128</v>
      </c>
      <c r="R543" s="53">
        <v>296000</v>
      </c>
      <c r="S543" s="53">
        <f t="shared" si="184"/>
        <v>0</v>
      </c>
      <c r="T543" s="53"/>
      <c r="U543" s="53">
        <v>0</v>
      </c>
      <c r="V543" s="53" t="s">
        <v>129</v>
      </c>
      <c r="W543" s="156">
        <v>0.01</v>
      </c>
      <c r="X543" s="153">
        <v>0</v>
      </c>
      <c r="Y543" s="53" t="s">
        <v>129</v>
      </c>
      <c r="Z543" s="154">
        <v>0.03</v>
      </c>
      <c r="AA543" s="153">
        <v>0</v>
      </c>
      <c r="AB543" s="53" t="s">
        <v>130</v>
      </c>
      <c r="AC543" s="155">
        <v>0.05</v>
      </c>
      <c r="AD543" s="153">
        <v>0</v>
      </c>
      <c r="AE543" s="53" t="s">
        <v>130</v>
      </c>
      <c r="AF543" s="155">
        <v>0.3</v>
      </c>
      <c r="AG543" s="102"/>
      <c r="AH543" s="100"/>
      <c r="AI543" s="100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ht="15.75" customHeight="1">
      <c r="A544" s="1" t="s">
        <v>909</v>
      </c>
      <c r="B544" s="1" t="s">
        <v>280</v>
      </c>
      <c r="C544" s="1" t="s">
        <v>281</v>
      </c>
      <c r="D544" s="1" t="s">
        <v>658</v>
      </c>
      <c r="E544" s="1" t="s">
        <v>868</v>
      </c>
      <c r="F544" s="128"/>
      <c r="G544" s="129"/>
      <c r="H544" s="129"/>
      <c r="I544" s="129"/>
      <c r="J544" s="129"/>
      <c r="K544" s="83" t="s">
        <v>933</v>
      </c>
      <c r="L544" s="84" t="s">
        <v>962</v>
      </c>
      <c r="M544" s="51" t="s">
        <v>127</v>
      </c>
      <c r="N544" s="51"/>
      <c r="O544" s="62" t="e">
        <f t="shared" si="183"/>
        <v>#VALUE!</v>
      </c>
      <c r="P544" s="53">
        <v>250000</v>
      </c>
      <c r="Q544" s="54" t="s">
        <v>128</v>
      </c>
      <c r="R544" s="53">
        <v>412500</v>
      </c>
      <c r="S544" s="53">
        <f t="shared" si="184"/>
        <v>0</v>
      </c>
      <c r="T544" s="53"/>
      <c r="U544" s="53">
        <v>0</v>
      </c>
      <c r="V544" s="53" t="s">
        <v>129</v>
      </c>
      <c r="W544" s="156">
        <v>0.01</v>
      </c>
      <c r="X544" s="153">
        <v>0</v>
      </c>
      <c r="Y544" s="53" t="s">
        <v>129</v>
      </c>
      <c r="Z544" s="154">
        <v>0.03</v>
      </c>
      <c r="AA544" s="153">
        <v>0</v>
      </c>
      <c r="AB544" s="53" t="s">
        <v>130</v>
      </c>
      <c r="AC544" s="155">
        <v>0.05</v>
      </c>
      <c r="AD544" s="153">
        <v>0</v>
      </c>
      <c r="AE544" s="53" t="s">
        <v>130</v>
      </c>
      <c r="AF544" s="155">
        <v>0.3</v>
      </c>
      <c r="AG544" s="102"/>
      <c r="AH544" s="100"/>
      <c r="AI544" s="100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ht="15.75" customHeight="1">
      <c r="A545" s="1" t="s">
        <v>909</v>
      </c>
      <c r="B545" s="1" t="s">
        <v>280</v>
      </c>
      <c r="C545" s="1" t="s">
        <v>281</v>
      </c>
      <c r="D545" s="1" t="s">
        <v>658</v>
      </c>
      <c r="E545" s="1" t="s">
        <v>868</v>
      </c>
      <c r="F545" s="128"/>
      <c r="G545" s="129"/>
      <c r="H545" s="129"/>
      <c r="I545" s="129"/>
      <c r="J545" s="129"/>
      <c r="K545" s="83" t="s">
        <v>963</v>
      </c>
      <c r="L545" s="84" t="s">
        <v>964</v>
      </c>
      <c r="M545" s="51" t="s">
        <v>127</v>
      </c>
      <c r="N545" s="51"/>
      <c r="O545" s="62" t="e">
        <f t="shared" si="183"/>
        <v>#VALUE!</v>
      </c>
      <c r="P545" s="53">
        <v>200000</v>
      </c>
      <c r="Q545" s="54" t="s">
        <v>128</v>
      </c>
      <c r="R545" s="53">
        <v>330000</v>
      </c>
      <c r="S545" s="53">
        <f t="shared" si="184"/>
        <v>0</v>
      </c>
      <c r="T545" s="53"/>
      <c r="U545" s="53">
        <v>0</v>
      </c>
      <c r="V545" s="53" t="s">
        <v>129</v>
      </c>
      <c r="W545" s="156">
        <v>0.01</v>
      </c>
      <c r="X545" s="153">
        <v>0</v>
      </c>
      <c r="Y545" s="53" t="s">
        <v>129</v>
      </c>
      <c r="Z545" s="154">
        <v>0.03</v>
      </c>
      <c r="AA545" s="153">
        <v>0</v>
      </c>
      <c r="AB545" s="53" t="s">
        <v>130</v>
      </c>
      <c r="AC545" s="155">
        <v>0.05</v>
      </c>
      <c r="AD545" s="153">
        <v>0</v>
      </c>
      <c r="AE545" s="53" t="s">
        <v>130</v>
      </c>
      <c r="AF545" s="155">
        <v>0.3</v>
      </c>
      <c r="AG545" s="102"/>
      <c r="AH545" s="100"/>
      <c r="AI545" s="100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ht="15.75" customHeight="1">
      <c r="A546" s="1" t="s">
        <v>909</v>
      </c>
      <c r="B546" s="1" t="s">
        <v>280</v>
      </c>
      <c r="C546" s="1" t="s">
        <v>281</v>
      </c>
      <c r="D546" s="1"/>
      <c r="E546" s="1" t="s">
        <v>659</v>
      </c>
      <c r="F546" s="41"/>
      <c r="G546" s="42"/>
      <c r="H546" s="42"/>
      <c r="I546" s="42"/>
      <c r="J546" s="42" t="s">
        <v>659</v>
      </c>
      <c r="K546" s="139"/>
      <c r="L546" s="140"/>
      <c r="M546" s="127"/>
      <c r="N546" s="127"/>
      <c r="O546" s="127"/>
      <c r="P546" s="45"/>
      <c r="Q546" s="46"/>
      <c r="R546" s="45">
        <f t="shared" ref="R546:S546" si="185">R547+R548</f>
        <v>1361600</v>
      </c>
      <c r="S546" s="45">
        <f t="shared" si="185"/>
        <v>966970</v>
      </c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91"/>
      <c r="AF546" s="91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</row>
    <row r="547" spans="1:57" ht="15.75" customHeight="1">
      <c r="A547" s="1" t="s">
        <v>909</v>
      </c>
      <c r="B547" s="1" t="s">
        <v>280</v>
      </c>
      <c r="C547" s="1" t="s">
        <v>281</v>
      </c>
      <c r="D547" s="1" t="s">
        <v>658</v>
      </c>
      <c r="E547" s="1" t="s">
        <v>659</v>
      </c>
      <c r="F547" s="128"/>
      <c r="G547" s="129"/>
      <c r="H547" s="129"/>
      <c r="I547" s="129"/>
      <c r="J547" s="129"/>
      <c r="K547" s="83" t="s">
        <v>660</v>
      </c>
      <c r="L547" s="84" t="s">
        <v>661</v>
      </c>
      <c r="M547" s="51" t="s">
        <v>127</v>
      </c>
      <c r="N547" s="51">
        <v>2</v>
      </c>
      <c r="O547" s="56" t="e">
        <f t="shared" ref="O547:O548" si="186">M547-R547</f>
        <v>#VALUE!</v>
      </c>
      <c r="P547" s="53">
        <v>420000</v>
      </c>
      <c r="Q547" s="54" t="s">
        <v>128</v>
      </c>
      <c r="R547" s="53">
        <v>947200</v>
      </c>
      <c r="S547" s="53">
        <f t="shared" ref="S547:S548" si="187">U547+X547+AA547+AD547+AG547+AJ547+AM547+AP547+AS547+AV547+AY547+BB547</f>
        <v>766770</v>
      </c>
      <c r="T547" s="53"/>
      <c r="U547" s="53">
        <v>0</v>
      </c>
      <c r="V547" s="53" t="s">
        <v>129</v>
      </c>
      <c r="W547" s="156">
        <v>0.01</v>
      </c>
      <c r="X547" s="153">
        <v>0</v>
      </c>
      <c r="Y547" s="53" t="s">
        <v>129</v>
      </c>
      <c r="Z547" s="154">
        <v>0.03</v>
      </c>
      <c r="AA547" s="153">
        <v>0</v>
      </c>
      <c r="AB547" s="53" t="s">
        <v>130</v>
      </c>
      <c r="AC547" s="155">
        <v>0.05</v>
      </c>
      <c r="AD547" s="153">
        <v>766770</v>
      </c>
      <c r="AE547" s="53" t="s">
        <v>131</v>
      </c>
      <c r="AF547" s="55">
        <v>0.7</v>
      </c>
      <c r="AG547" s="102"/>
      <c r="AH547" s="100"/>
      <c r="AI547" s="100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ht="15.75" customHeight="1">
      <c r="A548" s="1" t="s">
        <v>909</v>
      </c>
      <c r="B548" s="1" t="s">
        <v>280</v>
      </c>
      <c r="C548" s="1" t="s">
        <v>281</v>
      </c>
      <c r="D548" s="1" t="s">
        <v>658</v>
      </c>
      <c r="E548" s="1" t="s">
        <v>659</v>
      </c>
      <c r="F548" s="128"/>
      <c r="G548" s="129"/>
      <c r="H548" s="129"/>
      <c r="I548" s="129"/>
      <c r="J548" s="129"/>
      <c r="K548" s="83" t="s">
        <v>925</v>
      </c>
      <c r="L548" s="84" t="s">
        <v>961</v>
      </c>
      <c r="M548" s="51" t="s">
        <v>127</v>
      </c>
      <c r="N548" s="51">
        <v>2</v>
      </c>
      <c r="O548" s="56" t="e">
        <f t="shared" si="186"/>
        <v>#VALUE!</v>
      </c>
      <c r="P548" s="53">
        <v>140000</v>
      </c>
      <c r="Q548" s="54" t="s">
        <v>128</v>
      </c>
      <c r="R548" s="53">
        <v>414400</v>
      </c>
      <c r="S548" s="53">
        <f t="shared" si="187"/>
        <v>200200</v>
      </c>
      <c r="T548" s="53"/>
      <c r="U548" s="53">
        <v>0</v>
      </c>
      <c r="V548" s="53" t="s">
        <v>129</v>
      </c>
      <c r="W548" s="156">
        <v>0.01</v>
      </c>
      <c r="X548" s="153">
        <v>0</v>
      </c>
      <c r="Y548" s="53" t="s">
        <v>129</v>
      </c>
      <c r="Z548" s="154">
        <v>0.03</v>
      </c>
      <c r="AA548" s="153">
        <v>0</v>
      </c>
      <c r="AB548" s="53" t="s">
        <v>130</v>
      </c>
      <c r="AC548" s="155">
        <v>0.05</v>
      </c>
      <c r="AD548" s="153">
        <v>200200</v>
      </c>
      <c r="AE548" s="53" t="s">
        <v>131</v>
      </c>
      <c r="AF548" s="55">
        <v>0.7</v>
      </c>
      <c r="AG548" s="102"/>
      <c r="AH548" s="100"/>
      <c r="AI548" s="100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ht="15.75" customHeight="1">
      <c r="A549" s="1" t="s">
        <v>909</v>
      </c>
      <c r="B549" s="1" t="s">
        <v>280</v>
      </c>
      <c r="C549" s="1" t="s">
        <v>281</v>
      </c>
      <c r="D549" s="1"/>
      <c r="E549" s="1" t="s">
        <v>873</v>
      </c>
      <c r="F549" s="41"/>
      <c r="G549" s="42"/>
      <c r="H549" s="42"/>
      <c r="I549" s="42"/>
      <c r="J549" s="42" t="s">
        <v>873</v>
      </c>
      <c r="K549" s="139"/>
      <c r="L549" s="140"/>
      <c r="M549" s="127"/>
      <c r="N549" s="127"/>
      <c r="O549" s="127"/>
      <c r="P549" s="45"/>
      <c r="Q549" s="46"/>
      <c r="R549" s="45">
        <f t="shared" ref="R549:S549" si="188">R550</f>
        <v>222000</v>
      </c>
      <c r="S549" s="45">
        <f t="shared" si="188"/>
        <v>222000</v>
      </c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91"/>
      <c r="AF549" s="91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</row>
    <row r="550" spans="1:57" ht="15.75" customHeight="1">
      <c r="A550" s="1" t="s">
        <v>909</v>
      </c>
      <c r="B550" s="1" t="s">
        <v>280</v>
      </c>
      <c r="C550" s="1" t="s">
        <v>281</v>
      </c>
      <c r="D550" s="1" t="s">
        <v>658</v>
      </c>
      <c r="E550" s="1" t="s">
        <v>873</v>
      </c>
      <c r="F550" s="128"/>
      <c r="G550" s="129"/>
      <c r="H550" s="129"/>
      <c r="I550" s="129"/>
      <c r="J550" s="129"/>
      <c r="K550" s="83" t="s">
        <v>660</v>
      </c>
      <c r="L550" s="84" t="s">
        <v>661</v>
      </c>
      <c r="M550" s="51" t="s">
        <v>127</v>
      </c>
      <c r="N550" s="51">
        <v>2</v>
      </c>
      <c r="O550" s="56" t="e">
        <f>M550-R550</f>
        <v>#VALUE!</v>
      </c>
      <c r="P550" s="53">
        <v>75000</v>
      </c>
      <c r="Q550" s="54" t="s">
        <v>128</v>
      </c>
      <c r="R550" s="53">
        <v>222000</v>
      </c>
      <c r="S550" s="53">
        <f>U550+X550+AA550+AD550+AG550+AJ550+AM550+AP550+AS550+AV550+AY550+BB550</f>
        <v>222000</v>
      </c>
      <c r="T550" s="53"/>
      <c r="U550" s="53">
        <v>0</v>
      </c>
      <c r="V550" s="53" t="s">
        <v>129</v>
      </c>
      <c r="W550" s="156">
        <v>0.01</v>
      </c>
      <c r="X550" s="153">
        <v>0</v>
      </c>
      <c r="Y550" s="53" t="s">
        <v>129</v>
      </c>
      <c r="Z550" s="154">
        <v>0.03</v>
      </c>
      <c r="AA550" s="153">
        <v>0</v>
      </c>
      <c r="AB550" s="53" t="s">
        <v>130</v>
      </c>
      <c r="AC550" s="155">
        <v>0.05</v>
      </c>
      <c r="AD550" s="153">
        <v>222000</v>
      </c>
      <c r="AE550" s="53" t="s">
        <v>131</v>
      </c>
      <c r="AF550" s="55">
        <v>1</v>
      </c>
      <c r="AG550" s="102"/>
      <c r="AH550" s="100"/>
      <c r="AI550" s="100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ht="15.75" customHeight="1">
      <c r="A551" s="1" t="s">
        <v>909</v>
      </c>
      <c r="B551" s="1" t="s">
        <v>280</v>
      </c>
      <c r="C551" s="1" t="s">
        <v>281</v>
      </c>
      <c r="D551" s="1" t="s">
        <v>286</v>
      </c>
      <c r="E551" s="1"/>
      <c r="F551" s="35"/>
      <c r="G551" s="36"/>
      <c r="H551" s="36"/>
      <c r="I551" s="36" t="s">
        <v>286</v>
      </c>
      <c r="J551" s="36"/>
      <c r="K551" s="137"/>
      <c r="L551" s="138"/>
      <c r="M551" s="122"/>
      <c r="N551" s="122"/>
      <c r="O551" s="122"/>
      <c r="P551" s="39"/>
      <c r="Q551" s="40"/>
      <c r="R551" s="39">
        <f t="shared" ref="R551:S551" si="189">R552+R555</f>
        <v>3703800</v>
      </c>
      <c r="S551" s="39">
        <f t="shared" si="189"/>
        <v>1054893</v>
      </c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86"/>
      <c r="AF551" s="86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</row>
    <row r="552" spans="1:57" ht="15.75" customHeight="1">
      <c r="A552" s="1" t="s">
        <v>909</v>
      </c>
      <c r="B552" s="1" t="s">
        <v>280</v>
      </c>
      <c r="C552" s="1" t="s">
        <v>281</v>
      </c>
      <c r="D552" s="1"/>
      <c r="E552" s="1" t="s">
        <v>874</v>
      </c>
      <c r="F552" s="41"/>
      <c r="G552" s="42"/>
      <c r="H552" s="42"/>
      <c r="I552" s="42"/>
      <c r="J552" s="42" t="s">
        <v>874</v>
      </c>
      <c r="K552" s="139"/>
      <c r="L552" s="140"/>
      <c r="M552" s="127"/>
      <c r="N552" s="127"/>
      <c r="O552" s="127"/>
      <c r="P552" s="45"/>
      <c r="Q552" s="46"/>
      <c r="R552" s="45">
        <f t="shared" ref="R552:S552" si="190">R553+R554</f>
        <v>980000</v>
      </c>
      <c r="S552" s="45">
        <f t="shared" si="190"/>
        <v>0</v>
      </c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82"/>
      <c r="AF552" s="82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</row>
    <row r="553" spans="1:57" ht="15.75" customHeight="1">
      <c r="A553" s="1" t="s">
        <v>909</v>
      </c>
      <c r="B553" s="1" t="s">
        <v>280</v>
      </c>
      <c r="C553" s="1" t="s">
        <v>281</v>
      </c>
      <c r="D553" s="1" t="s">
        <v>286</v>
      </c>
      <c r="E553" s="1" t="s">
        <v>874</v>
      </c>
      <c r="F553" s="128"/>
      <c r="G553" s="129"/>
      <c r="H553" s="129"/>
      <c r="I553" s="129"/>
      <c r="J553" s="129"/>
      <c r="K553" s="83" t="s">
        <v>965</v>
      </c>
      <c r="L553" s="84" t="s">
        <v>966</v>
      </c>
      <c r="M553" s="51" t="s">
        <v>127</v>
      </c>
      <c r="N553" s="51"/>
      <c r="O553" s="62" t="e">
        <f t="shared" ref="O553:O554" si="191">M553-R553</f>
        <v>#VALUE!</v>
      </c>
      <c r="P553" s="53">
        <v>10</v>
      </c>
      <c r="Q553" s="54" t="s">
        <v>299</v>
      </c>
      <c r="R553" s="53">
        <v>700000</v>
      </c>
      <c r="S553" s="53">
        <f t="shared" ref="S553:S554" si="192">U553+X553+AA553+AD553+AG553+AJ553+AM553+AP553+AS553+AV553+AY553+BB553</f>
        <v>0</v>
      </c>
      <c r="T553" s="53"/>
      <c r="U553" s="53">
        <v>0</v>
      </c>
      <c r="V553" s="53" t="s">
        <v>129</v>
      </c>
      <c r="W553" s="156">
        <v>0.01</v>
      </c>
      <c r="X553" s="153">
        <v>0</v>
      </c>
      <c r="Y553" s="53" t="s">
        <v>129</v>
      </c>
      <c r="Z553" s="154">
        <v>0.03</v>
      </c>
      <c r="AA553" s="153">
        <v>0</v>
      </c>
      <c r="AB553" s="53" t="s">
        <v>130</v>
      </c>
      <c r="AC553" s="155">
        <v>0.05</v>
      </c>
      <c r="AD553" s="153">
        <v>0</v>
      </c>
      <c r="AE553" s="53" t="s">
        <v>130</v>
      </c>
      <c r="AF553" s="155">
        <v>0.3</v>
      </c>
      <c r="AG553" s="102"/>
      <c r="AH553" s="100"/>
      <c r="AI553" s="100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ht="15.75" customHeight="1">
      <c r="A554" s="1" t="s">
        <v>909</v>
      </c>
      <c r="B554" s="1" t="s">
        <v>280</v>
      </c>
      <c r="C554" s="1" t="s">
        <v>281</v>
      </c>
      <c r="D554" s="1" t="s">
        <v>286</v>
      </c>
      <c r="E554" s="1" t="s">
        <v>874</v>
      </c>
      <c r="F554" s="128"/>
      <c r="G554" s="129"/>
      <c r="H554" s="129"/>
      <c r="I554" s="129"/>
      <c r="J554" s="129"/>
      <c r="K554" s="83" t="s">
        <v>967</v>
      </c>
      <c r="L554" s="84" t="s">
        <v>968</v>
      </c>
      <c r="M554" s="51" t="s">
        <v>127</v>
      </c>
      <c r="N554" s="51"/>
      <c r="O554" s="62" t="e">
        <f t="shared" si="191"/>
        <v>#VALUE!</v>
      </c>
      <c r="P554" s="53">
        <v>4</v>
      </c>
      <c r="Q554" s="54" t="s">
        <v>299</v>
      </c>
      <c r="R554" s="53">
        <v>280000</v>
      </c>
      <c r="S554" s="53">
        <f t="shared" si="192"/>
        <v>0</v>
      </c>
      <c r="T554" s="53"/>
      <c r="U554" s="53">
        <v>0</v>
      </c>
      <c r="V554" s="53" t="s">
        <v>129</v>
      </c>
      <c r="W554" s="156">
        <v>0.01</v>
      </c>
      <c r="X554" s="153">
        <v>0</v>
      </c>
      <c r="Y554" s="53" t="s">
        <v>129</v>
      </c>
      <c r="Z554" s="154">
        <v>0.03</v>
      </c>
      <c r="AA554" s="153">
        <v>0</v>
      </c>
      <c r="AB554" s="53" t="s">
        <v>130</v>
      </c>
      <c r="AC554" s="155">
        <v>0.05</v>
      </c>
      <c r="AD554" s="153">
        <v>0</v>
      </c>
      <c r="AE554" s="53" t="s">
        <v>130</v>
      </c>
      <c r="AF554" s="155">
        <v>0.3</v>
      </c>
      <c r="AG554" s="102"/>
      <c r="AH554" s="100"/>
      <c r="AI554" s="100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ht="15.75" customHeight="1">
      <c r="A555" s="1" t="s">
        <v>909</v>
      </c>
      <c r="B555" s="1" t="s">
        <v>280</v>
      </c>
      <c r="C555" s="1" t="s">
        <v>281</v>
      </c>
      <c r="D555" s="1"/>
      <c r="E555" s="1" t="s">
        <v>296</v>
      </c>
      <c r="F555" s="41"/>
      <c r="G555" s="42"/>
      <c r="H555" s="42"/>
      <c r="I555" s="42"/>
      <c r="J555" s="42" t="s">
        <v>296</v>
      </c>
      <c r="K555" s="139"/>
      <c r="L555" s="140"/>
      <c r="M555" s="127"/>
      <c r="N555" s="127"/>
      <c r="O555" s="127"/>
      <c r="P555" s="45"/>
      <c r="Q555" s="46"/>
      <c r="R555" s="45">
        <f t="shared" ref="R555:S555" si="193">SUM(R556:R561)</f>
        <v>2723800</v>
      </c>
      <c r="S555" s="45">
        <f t="shared" si="193"/>
        <v>1054893</v>
      </c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91"/>
      <c r="AF555" s="91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</row>
    <row r="556" spans="1:57" ht="15.75" customHeight="1">
      <c r="A556" s="1" t="s">
        <v>909</v>
      </c>
      <c r="B556" s="1" t="s">
        <v>280</v>
      </c>
      <c r="C556" s="1" t="s">
        <v>281</v>
      </c>
      <c r="D556" s="1" t="s">
        <v>286</v>
      </c>
      <c r="E556" s="1" t="s">
        <v>296</v>
      </c>
      <c r="F556" s="128"/>
      <c r="G556" s="129"/>
      <c r="H556" s="129"/>
      <c r="I556" s="129"/>
      <c r="J556" s="129"/>
      <c r="K556" s="83" t="s">
        <v>300</v>
      </c>
      <c r="L556" s="84" t="s">
        <v>301</v>
      </c>
      <c r="M556" s="51" t="s">
        <v>127</v>
      </c>
      <c r="N556" s="51">
        <v>2</v>
      </c>
      <c r="O556" s="56" t="e">
        <f t="shared" ref="O556:O561" si="194">M556-R556</f>
        <v>#VALUE!</v>
      </c>
      <c r="P556" s="53">
        <v>30</v>
      </c>
      <c r="Q556" s="54" t="s">
        <v>299</v>
      </c>
      <c r="R556" s="53">
        <v>465000</v>
      </c>
      <c r="S556" s="53">
        <f t="shared" ref="S556:S561" si="195">U556+X556+AA556+AD556+AG556+AJ556+AM556+AP556+AS556+AV556+AY556+BB556</f>
        <v>72530</v>
      </c>
      <c r="T556" s="53"/>
      <c r="U556" s="53">
        <v>0</v>
      </c>
      <c r="V556" s="53" t="s">
        <v>129</v>
      </c>
      <c r="W556" s="156">
        <v>0.01</v>
      </c>
      <c r="X556" s="153">
        <v>0</v>
      </c>
      <c r="Y556" s="53" t="s">
        <v>129</v>
      </c>
      <c r="Z556" s="154">
        <v>0.03</v>
      </c>
      <c r="AA556" s="153">
        <v>0</v>
      </c>
      <c r="AB556" s="53" t="s">
        <v>130</v>
      </c>
      <c r="AC556" s="155">
        <v>0.05</v>
      </c>
      <c r="AD556" s="153">
        <v>72530</v>
      </c>
      <c r="AE556" s="53" t="s">
        <v>131</v>
      </c>
      <c r="AF556" s="55">
        <v>0.4</v>
      </c>
      <c r="AG556" s="102"/>
      <c r="AH556" s="100"/>
      <c r="AI556" s="100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ht="15.75" customHeight="1">
      <c r="A557" s="1" t="s">
        <v>909</v>
      </c>
      <c r="B557" s="1" t="s">
        <v>280</v>
      </c>
      <c r="C557" s="1" t="s">
        <v>281</v>
      </c>
      <c r="D557" s="1" t="s">
        <v>286</v>
      </c>
      <c r="E557" s="1" t="s">
        <v>296</v>
      </c>
      <c r="F557" s="128"/>
      <c r="G557" s="129"/>
      <c r="H557" s="129"/>
      <c r="I557" s="129"/>
      <c r="J557" s="129"/>
      <c r="K557" s="83" t="s">
        <v>346</v>
      </c>
      <c r="L557" s="84" t="s">
        <v>347</v>
      </c>
      <c r="M557" s="51" t="s">
        <v>127</v>
      </c>
      <c r="N557" s="51">
        <v>2</v>
      </c>
      <c r="O557" s="56" t="e">
        <f t="shared" si="194"/>
        <v>#VALUE!</v>
      </c>
      <c r="P557" s="53">
        <v>17</v>
      </c>
      <c r="Q557" s="54" t="s">
        <v>299</v>
      </c>
      <c r="R557" s="53">
        <v>263500</v>
      </c>
      <c r="S557" s="53">
        <f t="shared" si="195"/>
        <v>100000</v>
      </c>
      <c r="T557" s="53"/>
      <c r="U557" s="53">
        <v>0</v>
      </c>
      <c r="V557" s="53" t="s">
        <v>129</v>
      </c>
      <c r="W557" s="156">
        <v>0.01</v>
      </c>
      <c r="X557" s="153">
        <v>0</v>
      </c>
      <c r="Y557" s="53" t="s">
        <v>129</v>
      </c>
      <c r="Z557" s="154">
        <v>0.03</v>
      </c>
      <c r="AA557" s="153">
        <v>0</v>
      </c>
      <c r="AB557" s="53" t="s">
        <v>130</v>
      </c>
      <c r="AC557" s="155">
        <v>0.05</v>
      </c>
      <c r="AD557" s="153">
        <v>100000</v>
      </c>
      <c r="AE557" s="53" t="s">
        <v>131</v>
      </c>
      <c r="AF557" s="55">
        <v>0.6</v>
      </c>
      <c r="AG557" s="102"/>
      <c r="AH557" s="100"/>
      <c r="AI557" s="100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ht="15.75" customHeight="1">
      <c r="A558" s="1" t="s">
        <v>909</v>
      </c>
      <c r="B558" s="1" t="s">
        <v>280</v>
      </c>
      <c r="C558" s="1" t="s">
        <v>281</v>
      </c>
      <c r="D558" s="1" t="s">
        <v>286</v>
      </c>
      <c r="E558" s="1" t="s">
        <v>296</v>
      </c>
      <c r="F558" s="128"/>
      <c r="G558" s="129"/>
      <c r="H558" s="129"/>
      <c r="I558" s="129"/>
      <c r="J558" s="129"/>
      <c r="K558" s="83" t="s">
        <v>401</v>
      </c>
      <c r="L558" s="84" t="s">
        <v>402</v>
      </c>
      <c r="M558" s="51" t="s">
        <v>127</v>
      </c>
      <c r="N558" s="51">
        <v>2</v>
      </c>
      <c r="O558" s="56" t="e">
        <f t="shared" si="194"/>
        <v>#VALUE!</v>
      </c>
      <c r="P558" s="53">
        <v>118</v>
      </c>
      <c r="Q558" s="54" t="s">
        <v>400</v>
      </c>
      <c r="R558" s="53">
        <v>778800</v>
      </c>
      <c r="S558" s="53">
        <f t="shared" si="195"/>
        <v>511563</v>
      </c>
      <c r="T558" s="53"/>
      <c r="U558" s="53">
        <v>0</v>
      </c>
      <c r="V558" s="53" t="s">
        <v>129</v>
      </c>
      <c r="W558" s="156">
        <v>0.01</v>
      </c>
      <c r="X558" s="153">
        <v>0</v>
      </c>
      <c r="Y558" s="53" t="s">
        <v>129</v>
      </c>
      <c r="Z558" s="154">
        <v>0.03</v>
      </c>
      <c r="AA558" s="153">
        <v>0</v>
      </c>
      <c r="AB558" s="53" t="s">
        <v>130</v>
      </c>
      <c r="AC558" s="155">
        <v>0.05</v>
      </c>
      <c r="AD558" s="153">
        <v>511563</v>
      </c>
      <c r="AE558" s="53" t="s">
        <v>131</v>
      </c>
      <c r="AF558" s="55">
        <v>0.7</v>
      </c>
      <c r="AG558" s="102"/>
      <c r="AH558" s="100"/>
      <c r="AI558" s="100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ht="15.75" customHeight="1">
      <c r="A559" s="1" t="s">
        <v>909</v>
      </c>
      <c r="B559" s="1" t="s">
        <v>280</v>
      </c>
      <c r="C559" s="1" t="s">
        <v>281</v>
      </c>
      <c r="D559" s="1" t="s">
        <v>286</v>
      </c>
      <c r="E559" s="1" t="s">
        <v>296</v>
      </c>
      <c r="F559" s="128"/>
      <c r="G559" s="129"/>
      <c r="H559" s="129"/>
      <c r="I559" s="129"/>
      <c r="J559" s="129"/>
      <c r="K559" s="83" t="s">
        <v>447</v>
      </c>
      <c r="L559" s="84" t="s">
        <v>448</v>
      </c>
      <c r="M559" s="51" t="s">
        <v>127</v>
      </c>
      <c r="N559" s="51">
        <v>2</v>
      </c>
      <c r="O559" s="56" t="e">
        <f t="shared" si="194"/>
        <v>#VALUE!</v>
      </c>
      <c r="P559" s="53">
        <v>39</v>
      </c>
      <c r="Q559" s="54" t="s">
        <v>400</v>
      </c>
      <c r="R559" s="53">
        <v>257400</v>
      </c>
      <c r="S559" s="53">
        <f t="shared" si="195"/>
        <v>150000</v>
      </c>
      <c r="T559" s="53"/>
      <c r="U559" s="53">
        <v>0</v>
      </c>
      <c r="V559" s="53" t="s">
        <v>129</v>
      </c>
      <c r="W559" s="156">
        <v>0.01</v>
      </c>
      <c r="X559" s="153">
        <v>0</v>
      </c>
      <c r="Y559" s="53" t="s">
        <v>129</v>
      </c>
      <c r="Z559" s="154">
        <v>0.03</v>
      </c>
      <c r="AA559" s="153">
        <v>0</v>
      </c>
      <c r="AB559" s="53" t="s">
        <v>130</v>
      </c>
      <c r="AC559" s="155">
        <v>0.05</v>
      </c>
      <c r="AD559" s="153">
        <v>150000</v>
      </c>
      <c r="AE559" s="53" t="s">
        <v>131</v>
      </c>
      <c r="AF559" s="55">
        <v>0.7</v>
      </c>
      <c r="AG559" s="102"/>
      <c r="AH559" s="100"/>
      <c r="AI559" s="100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ht="15.75" customHeight="1">
      <c r="A560" s="1" t="s">
        <v>909</v>
      </c>
      <c r="B560" s="1" t="s">
        <v>280</v>
      </c>
      <c r="C560" s="1" t="s">
        <v>281</v>
      </c>
      <c r="D560" s="1" t="s">
        <v>286</v>
      </c>
      <c r="E560" s="1" t="s">
        <v>296</v>
      </c>
      <c r="F560" s="128"/>
      <c r="G560" s="129"/>
      <c r="H560" s="129"/>
      <c r="I560" s="129"/>
      <c r="J560" s="129"/>
      <c r="K560" s="83" t="s">
        <v>501</v>
      </c>
      <c r="L560" s="84" t="s">
        <v>502</v>
      </c>
      <c r="M560" s="51" t="s">
        <v>127</v>
      </c>
      <c r="N560" s="51">
        <v>2</v>
      </c>
      <c r="O560" s="56" t="e">
        <f t="shared" si="194"/>
        <v>#VALUE!</v>
      </c>
      <c r="P560" s="53">
        <v>60</v>
      </c>
      <c r="Q560" s="54" t="s">
        <v>400</v>
      </c>
      <c r="R560" s="53">
        <v>834000</v>
      </c>
      <c r="S560" s="53">
        <f t="shared" si="195"/>
        <v>192000</v>
      </c>
      <c r="T560" s="53"/>
      <c r="U560" s="53">
        <v>0</v>
      </c>
      <c r="V560" s="53" t="s">
        <v>129</v>
      </c>
      <c r="W560" s="156">
        <v>0.01</v>
      </c>
      <c r="X560" s="153">
        <v>0</v>
      </c>
      <c r="Y560" s="53" t="s">
        <v>129</v>
      </c>
      <c r="Z560" s="154">
        <v>0.03</v>
      </c>
      <c r="AA560" s="153">
        <v>0</v>
      </c>
      <c r="AB560" s="53" t="s">
        <v>130</v>
      </c>
      <c r="AC560" s="155">
        <v>0.05</v>
      </c>
      <c r="AD560" s="153">
        <v>192000</v>
      </c>
      <c r="AE560" s="53" t="s">
        <v>131</v>
      </c>
      <c r="AF560" s="55">
        <v>0.4</v>
      </c>
      <c r="AG560" s="102"/>
      <c r="AH560" s="100"/>
      <c r="AI560" s="100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ht="15.75" customHeight="1">
      <c r="A561" s="1" t="s">
        <v>909</v>
      </c>
      <c r="B561" s="1" t="s">
        <v>280</v>
      </c>
      <c r="C561" s="1" t="s">
        <v>281</v>
      </c>
      <c r="D561" s="1" t="s">
        <v>286</v>
      </c>
      <c r="E561" s="1" t="s">
        <v>296</v>
      </c>
      <c r="F561" s="128"/>
      <c r="G561" s="129"/>
      <c r="H561" s="129"/>
      <c r="I561" s="129"/>
      <c r="J561" s="129"/>
      <c r="K561" s="83" t="s">
        <v>565</v>
      </c>
      <c r="L561" s="84" t="s">
        <v>566</v>
      </c>
      <c r="M561" s="51" t="s">
        <v>127</v>
      </c>
      <c r="N561" s="51">
        <v>2</v>
      </c>
      <c r="O561" s="56" t="e">
        <f t="shared" si="194"/>
        <v>#VALUE!</v>
      </c>
      <c r="P561" s="53">
        <v>9</v>
      </c>
      <c r="Q561" s="54" t="s">
        <v>400</v>
      </c>
      <c r="R561" s="53">
        <v>125100</v>
      </c>
      <c r="S561" s="53">
        <f t="shared" si="195"/>
        <v>28800</v>
      </c>
      <c r="T561" s="53"/>
      <c r="U561" s="53">
        <v>0</v>
      </c>
      <c r="V561" s="53" t="s">
        <v>129</v>
      </c>
      <c r="W561" s="156">
        <v>0.01</v>
      </c>
      <c r="X561" s="153">
        <v>0</v>
      </c>
      <c r="Y561" s="53" t="s">
        <v>129</v>
      </c>
      <c r="Z561" s="154">
        <v>0.03</v>
      </c>
      <c r="AA561" s="153">
        <v>0</v>
      </c>
      <c r="AB561" s="53" t="s">
        <v>130</v>
      </c>
      <c r="AC561" s="155">
        <v>0.05</v>
      </c>
      <c r="AD561" s="153">
        <v>28800</v>
      </c>
      <c r="AE561" s="53" t="s">
        <v>131</v>
      </c>
      <c r="AF561" s="55">
        <v>0.4</v>
      </c>
      <c r="AG561" s="102"/>
      <c r="AH561" s="100"/>
      <c r="AI561" s="100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ht="15.75" customHeight="1">
      <c r="A562" s="1" t="s">
        <v>909</v>
      </c>
      <c r="B562" s="1" t="s">
        <v>280</v>
      </c>
      <c r="C562" s="1" t="s">
        <v>281</v>
      </c>
      <c r="D562" s="1" t="s">
        <v>697</v>
      </c>
      <c r="E562" s="1"/>
      <c r="F562" s="35"/>
      <c r="G562" s="36"/>
      <c r="H562" s="36"/>
      <c r="I562" s="36" t="s">
        <v>697</v>
      </c>
      <c r="J562" s="36"/>
      <c r="K562" s="137"/>
      <c r="L562" s="138"/>
      <c r="M562" s="122"/>
      <c r="N562" s="122"/>
      <c r="O562" s="122"/>
      <c r="P562" s="39"/>
      <c r="Q562" s="40"/>
      <c r="R562" s="39">
        <f t="shared" ref="R562:S562" si="196">R563+R569</f>
        <v>1978400</v>
      </c>
      <c r="S562" s="39">
        <f t="shared" si="196"/>
        <v>1660200</v>
      </c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86"/>
      <c r="AF562" s="86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</row>
    <row r="563" spans="1:57" ht="15.75" customHeight="1">
      <c r="A563" s="1" t="s">
        <v>909</v>
      </c>
      <c r="B563" s="1" t="s">
        <v>280</v>
      </c>
      <c r="C563" s="1" t="s">
        <v>281</v>
      </c>
      <c r="D563" s="1"/>
      <c r="E563" s="1" t="s">
        <v>698</v>
      </c>
      <c r="F563" s="41"/>
      <c r="G563" s="42"/>
      <c r="H563" s="42"/>
      <c r="I563" s="42"/>
      <c r="J563" s="42" t="s">
        <v>698</v>
      </c>
      <c r="K563" s="139"/>
      <c r="L563" s="140"/>
      <c r="M563" s="127"/>
      <c r="N563" s="127"/>
      <c r="O563" s="127"/>
      <c r="P563" s="45"/>
      <c r="Q563" s="46"/>
      <c r="R563" s="45">
        <f t="shared" ref="R563:S563" si="197">SUM(R564:R568)</f>
        <v>480000</v>
      </c>
      <c r="S563" s="45">
        <f t="shared" si="197"/>
        <v>455500</v>
      </c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82"/>
      <c r="AF563" s="82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</row>
    <row r="564" spans="1:57" ht="15.75" customHeight="1">
      <c r="A564" s="1" t="s">
        <v>909</v>
      </c>
      <c r="B564" s="1" t="s">
        <v>280</v>
      </c>
      <c r="C564" s="1" t="s">
        <v>281</v>
      </c>
      <c r="D564" s="1" t="s">
        <v>275</v>
      </c>
      <c r="E564" s="1" t="s">
        <v>698</v>
      </c>
      <c r="F564" s="128"/>
      <c r="G564" s="129"/>
      <c r="H564" s="129"/>
      <c r="I564" s="129"/>
      <c r="J564" s="129"/>
      <c r="K564" s="83" t="s">
        <v>969</v>
      </c>
      <c r="L564" s="84" t="s">
        <v>970</v>
      </c>
      <c r="M564" s="51" t="s">
        <v>127</v>
      </c>
      <c r="N564" s="51"/>
      <c r="O564" s="62" t="e">
        <f t="shared" ref="O564:O568" si="198">M564-R564</f>
        <v>#VALUE!</v>
      </c>
      <c r="P564" s="53">
        <v>100</v>
      </c>
      <c r="Q564" s="54" t="s">
        <v>159</v>
      </c>
      <c r="R564" s="53">
        <v>150000</v>
      </c>
      <c r="S564" s="53">
        <f t="shared" ref="S564:S568" si="199">U564+X564+AA564+AD564+AG564+AJ564+AM564+AP564+AS564+AV564+AY564+BB564</f>
        <v>150000</v>
      </c>
      <c r="T564" s="53"/>
      <c r="U564" s="53">
        <v>0</v>
      </c>
      <c r="V564" s="53" t="s">
        <v>129</v>
      </c>
      <c r="W564" s="156">
        <v>0.01</v>
      </c>
      <c r="X564" s="153">
        <v>0</v>
      </c>
      <c r="Y564" s="53" t="s">
        <v>129</v>
      </c>
      <c r="Z564" s="154">
        <v>0.03</v>
      </c>
      <c r="AA564" s="153">
        <v>0</v>
      </c>
      <c r="AB564" s="53" t="s">
        <v>130</v>
      </c>
      <c r="AC564" s="155">
        <v>0.05</v>
      </c>
      <c r="AD564" s="153">
        <v>150000</v>
      </c>
      <c r="AE564" s="53" t="s">
        <v>131</v>
      </c>
      <c r="AF564" s="55">
        <v>1</v>
      </c>
      <c r="AG564" s="102"/>
      <c r="AH564" s="100"/>
      <c r="AI564" s="100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ht="15.75" customHeight="1">
      <c r="A565" s="1" t="s">
        <v>909</v>
      </c>
      <c r="B565" s="1" t="s">
        <v>280</v>
      </c>
      <c r="C565" s="1" t="s">
        <v>281</v>
      </c>
      <c r="D565" s="1" t="s">
        <v>275</v>
      </c>
      <c r="E565" s="1" t="s">
        <v>698</v>
      </c>
      <c r="F565" s="128"/>
      <c r="G565" s="129"/>
      <c r="H565" s="129"/>
      <c r="I565" s="129"/>
      <c r="J565" s="129"/>
      <c r="K565" s="83" t="s">
        <v>971</v>
      </c>
      <c r="L565" s="84" t="s">
        <v>972</v>
      </c>
      <c r="M565" s="51" t="s">
        <v>127</v>
      </c>
      <c r="N565" s="51"/>
      <c r="O565" s="62" t="e">
        <f t="shared" si="198"/>
        <v>#VALUE!</v>
      </c>
      <c r="P565" s="53">
        <v>100</v>
      </c>
      <c r="Q565" s="54" t="s">
        <v>159</v>
      </c>
      <c r="R565" s="53">
        <v>150000</v>
      </c>
      <c r="S565" s="53">
        <f t="shared" si="199"/>
        <v>150000</v>
      </c>
      <c r="T565" s="53"/>
      <c r="U565" s="53">
        <v>0</v>
      </c>
      <c r="V565" s="53" t="s">
        <v>129</v>
      </c>
      <c r="W565" s="156">
        <v>0.01</v>
      </c>
      <c r="X565" s="153">
        <v>0</v>
      </c>
      <c r="Y565" s="53" t="s">
        <v>129</v>
      </c>
      <c r="Z565" s="154">
        <v>0.03</v>
      </c>
      <c r="AA565" s="153">
        <v>0</v>
      </c>
      <c r="AB565" s="53" t="s">
        <v>130</v>
      </c>
      <c r="AC565" s="155">
        <v>0.05</v>
      </c>
      <c r="AD565" s="153">
        <v>150000</v>
      </c>
      <c r="AE565" s="53" t="s">
        <v>131</v>
      </c>
      <c r="AF565" s="55">
        <v>1</v>
      </c>
      <c r="AG565" s="102"/>
      <c r="AH565" s="100"/>
      <c r="AI565" s="100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ht="15.75" customHeight="1">
      <c r="A566" s="1" t="s">
        <v>909</v>
      </c>
      <c r="B566" s="1" t="s">
        <v>280</v>
      </c>
      <c r="C566" s="1" t="s">
        <v>281</v>
      </c>
      <c r="D566" s="1" t="s">
        <v>275</v>
      </c>
      <c r="E566" s="1" t="s">
        <v>698</v>
      </c>
      <c r="F566" s="128"/>
      <c r="G566" s="129"/>
      <c r="H566" s="129"/>
      <c r="I566" s="129"/>
      <c r="J566" s="129"/>
      <c r="K566" s="83" t="s">
        <v>973</v>
      </c>
      <c r="L566" s="84" t="s">
        <v>974</v>
      </c>
      <c r="M566" s="51" t="s">
        <v>127</v>
      </c>
      <c r="N566" s="51"/>
      <c r="O566" s="62" t="e">
        <f t="shared" si="198"/>
        <v>#VALUE!</v>
      </c>
      <c r="P566" s="53">
        <v>50</v>
      </c>
      <c r="Q566" s="54" t="s">
        <v>159</v>
      </c>
      <c r="R566" s="53">
        <v>40000</v>
      </c>
      <c r="S566" s="53">
        <f t="shared" si="199"/>
        <v>40000</v>
      </c>
      <c r="T566" s="53"/>
      <c r="U566" s="53">
        <v>0</v>
      </c>
      <c r="V566" s="53" t="s">
        <v>129</v>
      </c>
      <c r="W566" s="156">
        <v>0.01</v>
      </c>
      <c r="X566" s="153">
        <v>0</v>
      </c>
      <c r="Y566" s="53" t="s">
        <v>129</v>
      </c>
      <c r="Z566" s="154">
        <v>0.03</v>
      </c>
      <c r="AA566" s="153">
        <v>0</v>
      </c>
      <c r="AB566" s="53" t="s">
        <v>130</v>
      </c>
      <c r="AC566" s="155">
        <v>0.05</v>
      </c>
      <c r="AD566" s="153">
        <v>40000</v>
      </c>
      <c r="AE566" s="53" t="s">
        <v>131</v>
      </c>
      <c r="AF566" s="55">
        <v>1</v>
      </c>
      <c r="AG566" s="102"/>
      <c r="AH566" s="100"/>
      <c r="AI566" s="100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ht="15.75" customHeight="1">
      <c r="A567" s="1" t="s">
        <v>909</v>
      </c>
      <c r="B567" s="1" t="s">
        <v>280</v>
      </c>
      <c r="C567" s="1" t="s">
        <v>281</v>
      </c>
      <c r="D567" s="1" t="s">
        <v>275</v>
      </c>
      <c r="E567" s="1" t="s">
        <v>698</v>
      </c>
      <c r="F567" s="128"/>
      <c r="G567" s="129"/>
      <c r="H567" s="129"/>
      <c r="I567" s="129"/>
      <c r="J567" s="129"/>
      <c r="K567" s="83" t="s">
        <v>975</v>
      </c>
      <c r="L567" s="84" t="s">
        <v>976</v>
      </c>
      <c r="M567" s="51" t="s">
        <v>127</v>
      </c>
      <c r="N567" s="51"/>
      <c r="O567" s="62" t="e">
        <f t="shared" si="198"/>
        <v>#VALUE!</v>
      </c>
      <c r="P567" s="53">
        <v>100</v>
      </c>
      <c r="Q567" s="54" t="s">
        <v>159</v>
      </c>
      <c r="R567" s="53">
        <v>70000</v>
      </c>
      <c r="S567" s="53">
        <f t="shared" si="199"/>
        <v>45500</v>
      </c>
      <c r="T567" s="53"/>
      <c r="U567" s="53">
        <v>0</v>
      </c>
      <c r="V567" s="53" t="s">
        <v>129</v>
      </c>
      <c r="W567" s="156">
        <v>0.01</v>
      </c>
      <c r="X567" s="153">
        <v>0</v>
      </c>
      <c r="Y567" s="53" t="s">
        <v>129</v>
      </c>
      <c r="Z567" s="154">
        <v>0.03</v>
      </c>
      <c r="AA567" s="153">
        <v>0</v>
      </c>
      <c r="AB567" s="53" t="s">
        <v>130</v>
      </c>
      <c r="AC567" s="155">
        <v>0.05</v>
      </c>
      <c r="AD567" s="153">
        <v>45500</v>
      </c>
      <c r="AE567" s="53" t="s">
        <v>131</v>
      </c>
      <c r="AF567" s="55">
        <v>0.8</v>
      </c>
      <c r="AG567" s="102"/>
      <c r="AH567" s="100"/>
      <c r="AI567" s="100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ht="15.75" customHeight="1">
      <c r="A568" s="1" t="s">
        <v>909</v>
      </c>
      <c r="B568" s="1" t="s">
        <v>280</v>
      </c>
      <c r="C568" s="1" t="s">
        <v>281</v>
      </c>
      <c r="D568" s="1" t="s">
        <v>275</v>
      </c>
      <c r="E568" s="1" t="s">
        <v>698</v>
      </c>
      <c r="F568" s="128"/>
      <c r="G568" s="129"/>
      <c r="H568" s="129"/>
      <c r="I568" s="129"/>
      <c r="J568" s="129"/>
      <c r="K568" s="83" t="s">
        <v>977</v>
      </c>
      <c r="L568" s="84" t="s">
        <v>978</v>
      </c>
      <c r="M568" s="51" t="s">
        <v>127</v>
      </c>
      <c r="N568" s="51"/>
      <c r="O568" s="62" t="e">
        <f t="shared" si="198"/>
        <v>#VALUE!</v>
      </c>
      <c r="P568" s="53">
        <v>100</v>
      </c>
      <c r="Q568" s="54" t="s">
        <v>159</v>
      </c>
      <c r="R568" s="53">
        <v>70000</v>
      </c>
      <c r="S568" s="53">
        <f t="shared" si="199"/>
        <v>70000</v>
      </c>
      <c r="T568" s="53"/>
      <c r="U568" s="53">
        <v>0</v>
      </c>
      <c r="V568" s="53" t="s">
        <v>129</v>
      </c>
      <c r="W568" s="156">
        <v>0.01</v>
      </c>
      <c r="X568" s="153">
        <v>0</v>
      </c>
      <c r="Y568" s="53" t="s">
        <v>129</v>
      </c>
      <c r="Z568" s="154">
        <v>0.03</v>
      </c>
      <c r="AA568" s="153">
        <v>0</v>
      </c>
      <c r="AB568" s="53" t="s">
        <v>130</v>
      </c>
      <c r="AC568" s="155">
        <v>0.05</v>
      </c>
      <c r="AD568" s="153">
        <v>70000</v>
      </c>
      <c r="AE568" s="53" t="s">
        <v>131</v>
      </c>
      <c r="AF568" s="55">
        <v>1</v>
      </c>
      <c r="AG568" s="102"/>
      <c r="AH568" s="100"/>
      <c r="AI568" s="100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ht="15.75" customHeight="1">
      <c r="A569" s="1" t="s">
        <v>909</v>
      </c>
      <c r="B569" s="1" t="s">
        <v>280</v>
      </c>
      <c r="C569" s="1" t="s">
        <v>281</v>
      </c>
      <c r="D569" s="1"/>
      <c r="E569" s="1" t="s">
        <v>701</v>
      </c>
      <c r="F569" s="41"/>
      <c r="G569" s="42"/>
      <c r="H569" s="42"/>
      <c r="I569" s="42"/>
      <c r="J569" s="42" t="s">
        <v>701</v>
      </c>
      <c r="K569" s="139"/>
      <c r="L569" s="140"/>
      <c r="M569" s="127"/>
      <c r="N569" s="127"/>
      <c r="O569" s="127"/>
      <c r="P569" s="45"/>
      <c r="Q569" s="46"/>
      <c r="R569" s="45">
        <f t="shared" ref="R569:S569" si="200">SUM(R570:R575)</f>
        <v>1498400</v>
      </c>
      <c r="S569" s="45">
        <f t="shared" si="200"/>
        <v>1204700</v>
      </c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91"/>
      <c r="AF569" s="91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</row>
    <row r="570" spans="1:57" ht="15.75" customHeight="1">
      <c r="A570" s="1" t="s">
        <v>909</v>
      </c>
      <c r="B570" s="1" t="s">
        <v>280</v>
      </c>
      <c r="C570" s="1" t="s">
        <v>281</v>
      </c>
      <c r="D570" s="1" t="s">
        <v>275</v>
      </c>
      <c r="E570" s="1" t="s">
        <v>701</v>
      </c>
      <c r="F570" s="128"/>
      <c r="G570" s="129"/>
      <c r="H570" s="129"/>
      <c r="I570" s="129"/>
      <c r="J570" s="129"/>
      <c r="K570" s="83" t="s">
        <v>979</v>
      </c>
      <c r="L570" s="84" t="s">
        <v>980</v>
      </c>
      <c r="M570" s="51" t="s">
        <v>127</v>
      </c>
      <c r="N570" s="51"/>
      <c r="O570" s="62" t="e">
        <f t="shared" ref="O570:O575" si="201">M570-R570</f>
        <v>#VALUE!</v>
      </c>
      <c r="P570" s="53">
        <v>300</v>
      </c>
      <c r="Q570" s="54" t="s">
        <v>159</v>
      </c>
      <c r="R570" s="53">
        <v>300000</v>
      </c>
      <c r="S570" s="53">
        <f t="shared" ref="S570:S575" si="202">U570+X570+AA570+AD570+AG570+AJ570+AM570+AP570+AS570+AV570+AY570+BB570</f>
        <v>100000</v>
      </c>
      <c r="T570" s="53"/>
      <c r="U570" s="53">
        <v>0</v>
      </c>
      <c r="V570" s="53" t="s">
        <v>129</v>
      </c>
      <c r="W570" s="156">
        <v>0.01</v>
      </c>
      <c r="X570" s="153">
        <v>0</v>
      </c>
      <c r="Y570" s="53" t="s">
        <v>129</v>
      </c>
      <c r="Z570" s="154">
        <v>0.03</v>
      </c>
      <c r="AA570" s="153">
        <v>0</v>
      </c>
      <c r="AB570" s="53" t="s">
        <v>130</v>
      </c>
      <c r="AC570" s="155">
        <v>0.05</v>
      </c>
      <c r="AD570" s="153">
        <v>100000</v>
      </c>
      <c r="AE570" s="53" t="s">
        <v>131</v>
      </c>
      <c r="AF570" s="55">
        <v>0.8</v>
      </c>
      <c r="AG570" s="102"/>
      <c r="AH570" s="100"/>
      <c r="AI570" s="100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ht="15.75" customHeight="1">
      <c r="A571" s="1" t="s">
        <v>909</v>
      </c>
      <c r="B571" s="1" t="s">
        <v>280</v>
      </c>
      <c r="C571" s="1" t="s">
        <v>281</v>
      </c>
      <c r="D571" s="1" t="s">
        <v>275</v>
      </c>
      <c r="E571" s="1" t="s">
        <v>701</v>
      </c>
      <c r="F571" s="128"/>
      <c r="G571" s="129"/>
      <c r="H571" s="129"/>
      <c r="I571" s="129"/>
      <c r="J571" s="129"/>
      <c r="K571" s="83" t="s">
        <v>981</v>
      </c>
      <c r="L571" s="84" t="s">
        <v>982</v>
      </c>
      <c r="M571" s="51" t="s">
        <v>127</v>
      </c>
      <c r="N571" s="51"/>
      <c r="O571" s="62" t="e">
        <f t="shared" si="201"/>
        <v>#VALUE!</v>
      </c>
      <c r="P571" s="53">
        <v>300</v>
      </c>
      <c r="Q571" s="54" t="s">
        <v>159</v>
      </c>
      <c r="R571" s="53">
        <v>300000</v>
      </c>
      <c r="S571" s="53">
        <f t="shared" si="202"/>
        <v>300000</v>
      </c>
      <c r="T571" s="53"/>
      <c r="U571" s="53">
        <v>0</v>
      </c>
      <c r="V571" s="53" t="s">
        <v>129</v>
      </c>
      <c r="W571" s="156">
        <v>0.01</v>
      </c>
      <c r="X571" s="153">
        <v>0</v>
      </c>
      <c r="Y571" s="53" t="s">
        <v>129</v>
      </c>
      <c r="Z571" s="154">
        <v>0.03</v>
      </c>
      <c r="AA571" s="153">
        <v>0</v>
      </c>
      <c r="AB571" s="53" t="s">
        <v>130</v>
      </c>
      <c r="AC571" s="155">
        <v>0.05</v>
      </c>
      <c r="AD571" s="153">
        <v>300000</v>
      </c>
      <c r="AE571" s="53" t="s">
        <v>131</v>
      </c>
      <c r="AF571" s="55">
        <v>1</v>
      </c>
      <c r="AG571" s="102"/>
      <c r="AH571" s="100"/>
      <c r="AI571" s="100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ht="15.75" customHeight="1">
      <c r="A572" s="1" t="s">
        <v>909</v>
      </c>
      <c r="B572" s="1" t="s">
        <v>280</v>
      </c>
      <c r="C572" s="1" t="s">
        <v>281</v>
      </c>
      <c r="D572" s="1" t="s">
        <v>275</v>
      </c>
      <c r="E572" s="1" t="s">
        <v>701</v>
      </c>
      <c r="F572" s="128"/>
      <c r="G572" s="129"/>
      <c r="H572" s="129"/>
      <c r="I572" s="129"/>
      <c r="J572" s="129"/>
      <c r="K572" s="83" t="s">
        <v>983</v>
      </c>
      <c r="L572" s="84" t="s">
        <v>984</v>
      </c>
      <c r="M572" s="51" t="s">
        <v>127</v>
      </c>
      <c r="N572" s="51"/>
      <c r="O572" s="62" t="e">
        <f t="shared" si="201"/>
        <v>#VALUE!</v>
      </c>
      <c r="P572" s="53">
        <v>146</v>
      </c>
      <c r="Q572" s="54" t="s">
        <v>159</v>
      </c>
      <c r="R572" s="53">
        <v>131400</v>
      </c>
      <c r="S572" s="53">
        <f t="shared" si="202"/>
        <v>101700</v>
      </c>
      <c r="T572" s="53"/>
      <c r="U572" s="53">
        <v>0</v>
      </c>
      <c r="V572" s="53" t="s">
        <v>129</v>
      </c>
      <c r="W572" s="156">
        <v>0.01</v>
      </c>
      <c r="X572" s="153">
        <v>0</v>
      </c>
      <c r="Y572" s="53" t="s">
        <v>129</v>
      </c>
      <c r="Z572" s="154">
        <v>0.03</v>
      </c>
      <c r="AA572" s="153">
        <v>0</v>
      </c>
      <c r="AB572" s="53" t="s">
        <v>130</v>
      </c>
      <c r="AC572" s="155">
        <v>0.05</v>
      </c>
      <c r="AD572" s="153">
        <v>101700</v>
      </c>
      <c r="AE572" s="53" t="s">
        <v>131</v>
      </c>
      <c r="AF572" s="55">
        <v>0.8</v>
      </c>
      <c r="AG572" s="102"/>
      <c r="AH572" s="100"/>
      <c r="AI572" s="100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ht="15.75" customHeight="1">
      <c r="A573" s="1" t="s">
        <v>909</v>
      </c>
      <c r="B573" s="1" t="s">
        <v>280</v>
      </c>
      <c r="C573" s="1" t="s">
        <v>281</v>
      </c>
      <c r="D573" s="1" t="s">
        <v>275</v>
      </c>
      <c r="E573" s="1" t="s">
        <v>701</v>
      </c>
      <c r="F573" s="128"/>
      <c r="G573" s="129"/>
      <c r="H573" s="129"/>
      <c r="I573" s="129"/>
      <c r="J573" s="129"/>
      <c r="K573" s="83" t="s">
        <v>985</v>
      </c>
      <c r="L573" s="84" t="s">
        <v>986</v>
      </c>
      <c r="M573" s="51" t="s">
        <v>127</v>
      </c>
      <c r="N573" s="51"/>
      <c r="O573" s="62" t="e">
        <f t="shared" si="201"/>
        <v>#VALUE!</v>
      </c>
      <c r="P573" s="53">
        <v>150</v>
      </c>
      <c r="Q573" s="54" t="s">
        <v>159</v>
      </c>
      <c r="R573" s="53">
        <v>135000</v>
      </c>
      <c r="S573" s="53">
        <f t="shared" si="202"/>
        <v>135000</v>
      </c>
      <c r="T573" s="53"/>
      <c r="U573" s="53">
        <v>0</v>
      </c>
      <c r="V573" s="53" t="s">
        <v>129</v>
      </c>
      <c r="W573" s="156">
        <v>0.01</v>
      </c>
      <c r="X573" s="153">
        <v>0</v>
      </c>
      <c r="Y573" s="53" t="s">
        <v>129</v>
      </c>
      <c r="Z573" s="154">
        <v>0.03</v>
      </c>
      <c r="AA573" s="153">
        <v>0</v>
      </c>
      <c r="AB573" s="53" t="s">
        <v>130</v>
      </c>
      <c r="AC573" s="155">
        <v>0.05</v>
      </c>
      <c r="AD573" s="153">
        <v>135000</v>
      </c>
      <c r="AE573" s="53" t="s">
        <v>131</v>
      </c>
      <c r="AF573" s="55">
        <v>1</v>
      </c>
      <c r="AG573" s="102"/>
      <c r="AH573" s="100"/>
      <c r="AI573" s="100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ht="15.75" customHeight="1">
      <c r="A574" s="1" t="s">
        <v>909</v>
      </c>
      <c r="B574" s="1" t="s">
        <v>280</v>
      </c>
      <c r="C574" s="1" t="s">
        <v>281</v>
      </c>
      <c r="D574" s="1" t="s">
        <v>275</v>
      </c>
      <c r="E574" s="1" t="s">
        <v>701</v>
      </c>
      <c r="F574" s="128"/>
      <c r="G574" s="129"/>
      <c r="H574" s="129"/>
      <c r="I574" s="129"/>
      <c r="J574" s="129"/>
      <c r="K574" s="83" t="s">
        <v>987</v>
      </c>
      <c r="L574" s="84" t="s">
        <v>988</v>
      </c>
      <c r="M574" s="51" t="s">
        <v>127</v>
      </c>
      <c r="N574" s="51"/>
      <c r="O574" s="62" t="e">
        <f t="shared" si="201"/>
        <v>#VALUE!</v>
      </c>
      <c r="P574" s="53">
        <v>195</v>
      </c>
      <c r="Q574" s="54" t="s">
        <v>159</v>
      </c>
      <c r="R574" s="53">
        <v>312000</v>
      </c>
      <c r="S574" s="53">
        <f t="shared" si="202"/>
        <v>248000</v>
      </c>
      <c r="T574" s="53"/>
      <c r="U574" s="53">
        <v>0</v>
      </c>
      <c r="V574" s="53" t="s">
        <v>129</v>
      </c>
      <c r="W574" s="156">
        <v>0.01</v>
      </c>
      <c r="X574" s="153">
        <v>0</v>
      </c>
      <c r="Y574" s="53" t="s">
        <v>129</v>
      </c>
      <c r="Z574" s="154">
        <v>0.03</v>
      </c>
      <c r="AA574" s="153">
        <v>0</v>
      </c>
      <c r="AB574" s="53" t="s">
        <v>130</v>
      </c>
      <c r="AC574" s="155">
        <v>0.05</v>
      </c>
      <c r="AD574" s="153">
        <v>248000</v>
      </c>
      <c r="AE574" s="53" t="s">
        <v>131</v>
      </c>
      <c r="AF574" s="55">
        <v>0.8</v>
      </c>
      <c r="AG574" s="102"/>
      <c r="AH574" s="100"/>
      <c r="AI574" s="100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ht="15.75" customHeight="1">
      <c r="A575" s="1" t="s">
        <v>909</v>
      </c>
      <c r="B575" s="1" t="s">
        <v>280</v>
      </c>
      <c r="C575" s="1" t="s">
        <v>281</v>
      </c>
      <c r="D575" s="1" t="s">
        <v>275</v>
      </c>
      <c r="E575" s="1" t="s">
        <v>701</v>
      </c>
      <c r="F575" s="128"/>
      <c r="G575" s="129"/>
      <c r="H575" s="129"/>
      <c r="I575" s="129"/>
      <c r="J575" s="129"/>
      <c r="K575" s="83" t="s">
        <v>989</v>
      </c>
      <c r="L575" s="84" t="s">
        <v>990</v>
      </c>
      <c r="M575" s="51" t="s">
        <v>127</v>
      </c>
      <c r="N575" s="51"/>
      <c r="O575" s="62" t="e">
        <f t="shared" si="201"/>
        <v>#VALUE!</v>
      </c>
      <c r="P575" s="53">
        <v>200</v>
      </c>
      <c r="Q575" s="54" t="s">
        <v>159</v>
      </c>
      <c r="R575" s="53">
        <v>320000</v>
      </c>
      <c r="S575" s="53">
        <f t="shared" si="202"/>
        <v>320000</v>
      </c>
      <c r="T575" s="53"/>
      <c r="U575" s="53">
        <v>0</v>
      </c>
      <c r="V575" s="53" t="s">
        <v>129</v>
      </c>
      <c r="W575" s="156">
        <v>0.01</v>
      </c>
      <c r="X575" s="153">
        <v>0</v>
      </c>
      <c r="Y575" s="53" t="s">
        <v>129</v>
      </c>
      <c r="Z575" s="154">
        <v>0.03</v>
      </c>
      <c r="AA575" s="153">
        <v>0</v>
      </c>
      <c r="AB575" s="53" t="s">
        <v>130</v>
      </c>
      <c r="AC575" s="155">
        <v>0.05</v>
      </c>
      <c r="AD575" s="153">
        <v>320000</v>
      </c>
      <c r="AE575" s="53" t="s">
        <v>131</v>
      </c>
      <c r="AF575" s="55">
        <v>1</v>
      </c>
      <c r="AG575" s="102"/>
      <c r="AH575" s="100"/>
      <c r="AI575" s="100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ht="15.75" customHeight="1">
      <c r="A576" s="1" t="s">
        <v>909</v>
      </c>
      <c r="B576" s="1" t="s">
        <v>280</v>
      </c>
      <c r="C576" s="1" t="s">
        <v>281</v>
      </c>
      <c r="D576" s="1" t="s">
        <v>899</v>
      </c>
      <c r="E576" s="1"/>
      <c r="F576" s="35"/>
      <c r="G576" s="36"/>
      <c r="H576" s="36"/>
      <c r="I576" s="36" t="s">
        <v>899</v>
      </c>
      <c r="J576" s="36"/>
      <c r="K576" s="137"/>
      <c r="L576" s="138"/>
      <c r="M576" s="122"/>
      <c r="N576" s="122"/>
      <c r="O576" s="122"/>
      <c r="P576" s="39"/>
      <c r="Q576" s="40"/>
      <c r="R576" s="39">
        <f t="shared" ref="R576:S576" si="203">R577+R580</f>
        <v>400000</v>
      </c>
      <c r="S576" s="39">
        <f t="shared" si="203"/>
        <v>0</v>
      </c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86"/>
      <c r="AF576" s="86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</row>
    <row r="577" spans="1:57" ht="15.75" customHeight="1">
      <c r="A577" s="1" t="s">
        <v>909</v>
      </c>
      <c r="B577" s="1" t="s">
        <v>280</v>
      </c>
      <c r="C577" s="1" t="s">
        <v>281</v>
      </c>
      <c r="D577" s="1"/>
      <c r="E577" s="1" t="s">
        <v>900</v>
      </c>
      <c r="F577" s="41"/>
      <c r="G577" s="42"/>
      <c r="H577" s="42"/>
      <c r="I577" s="42"/>
      <c r="J577" s="42" t="s">
        <v>900</v>
      </c>
      <c r="K577" s="139"/>
      <c r="L577" s="140"/>
      <c r="M577" s="127"/>
      <c r="N577" s="127"/>
      <c r="O577" s="127"/>
      <c r="P577" s="45"/>
      <c r="Q577" s="46"/>
      <c r="R577" s="45">
        <f t="shared" ref="R577:S577" si="204">R578+R579</f>
        <v>300000</v>
      </c>
      <c r="S577" s="45">
        <f t="shared" si="204"/>
        <v>0</v>
      </c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82"/>
      <c r="AF577" s="82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</row>
    <row r="578" spans="1:57" ht="15.75" customHeight="1">
      <c r="A578" s="1" t="s">
        <v>909</v>
      </c>
      <c r="B578" s="1" t="s">
        <v>280</v>
      </c>
      <c r="C578" s="1" t="s">
        <v>281</v>
      </c>
      <c r="D578" s="1" t="s">
        <v>899</v>
      </c>
      <c r="E578" s="1" t="s">
        <v>900</v>
      </c>
      <c r="F578" s="128"/>
      <c r="G578" s="129"/>
      <c r="H578" s="129"/>
      <c r="I578" s="129"/>
      <c r="J578" s="129"/>
      <c r="K578" s="83" t="s">
        <v>991</v>
      </c>
      <c r="L578" s="84" t="s">
        <v>992</v>
      </c>
      <c r="M578" s="51" t="s">
        <v>127</v>
      </c>
      <c r="N578" s="51"/>
      <c r="O578" s="62" t="e">
        <f t="shared" ref="O578:O579" si="205">M578-R578</f>
        <v>#VALUE!</v>
      </c>
      <c r="P578" s="53">
        <v>3</v>
      </c>
      <c r="Q578" s="54" t="s">
        <v>718</v>
      </c>
      <c r="R578" s="53">
        <v>150000</v>
      </c>
      <c r="S578" s="53">
        <f t="shared" ref="S578:S579" si="206">U578+X578+AA578+AD578+AG578+AJ578+AM578+AP578+AS578+AV578+AY578+BB578</f>
        <v>0</v>
      </c>
      <c r="T578" s="53"/>
      <c r="U578" s="53">
        <v>0</v>
      </c>
      <c r="V578" s="53" t="s">
        <v>129</v>
      </c>
      <c r="W578" s="156">
        <v>0.01</v>
      </c>
      <c r="X578" s="153">
        <v>0</v>
      </c>
      <c r="Y578" s="53" t="s">
        <v>129</v>
      </c>
      <c r="Z578" s="154">
        <v>0.03</v>
      </c>
      <c r="AA578" s="153">
        <v>0</v>
      </c>
      <c r="AB578" s="53" t="s">
        <v>130</v>
      </c>
      <c r="AC578" s="155">
        <v>0.05</v>
      </c>
      <c r="AD578" s="153">
        <v>0</v>
      </c>
      <c r="AE578" s="53" t="s">
        <v>130</v>
      </c>
      <c r="AF578" s="155">
        <v>0.3</v>
      </c>
      <c r="AG578" s="102"/>
      <c r="AH578" s="100"/>
      <c r="AI578" s="100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ht="15.75" customHeight="1">
      <c r="A579" s="1" t="s">
        <v>909</v>
      </c>
      <c r="B579" s="1" t="s">
        <v>280</v>
      </c>
      <c r="C579" s="1" t="s">
        <v>281</v>
      </c>
      <c r="D579" s="1" t="s">
        <v>899</v>
      </c>
      <c r="E579" s="1" t="s">
        <v>900</v>
      </c>
      <c r="F579" s="128"/>
      <c r="G579" s="129"/>
      <c r="H579" s="129"/>
      <c r="I579" s="129"/>
      <c r="J579" s="129"/>
      <c r="K579" s="83" t="s">
        <v>993</v>
      </c>
      <c r="L579" s="84" t="s">
        <v>994</v>
      </c>
      <c r="M579" s="51" t="s">
        <v>127</v>
      </c>
      <c r="N579" s="51"/>
      <c r="O579" s="62" t="e">
        <f t="shared" si="205"/>
        <v>#VALUE!</v>
      </c>
      <c r="P579" s="53">
        <v>3</v>
      </c>
      <c r="Q579" s="54" t="s">
        <v>718</v>
      </c>
      <c r="R579" s="53">
        <v>150000</v>
      </c>
      <c r="S579" s="53">
        <f t="shared" si="206"/>
        <v>0</v>
      </c>
      <c r="T579" s="53"/>
      <c r="U579" s="53">
        <v>0</v>
      </c>
      <c r="V579" s="53" t="s">
        <v>129</v>
      </c>
      <c r="W579" s="156">
        <v>0.01</v>
      </c>
      <c r="X579" s="153">
        <v>0</v>
      </c>
      <c r="Y579" s="53" t="s">
        <v>129</v>
      </c>
      <c r="Z579" s="154">
        <v>0.03</v>
      </c>
      <c r="AA579" s="153">
        <v>0</v>
      </c>
      <c r="AB579" s="53" t="s">
        <v>130</v>
      </c>
      <c r="AC579" s="155">
        <v>0.05</v>
      </c>
      <c r="AD579" s="153">
        <v>0</v>
      </c>
      <c r="AE579" s="53" t="s">
        <v>130</v>
      </c>
      <c r="AF579" s="155">
        <v>0.3</v>
      </c>
      <c r="AG579" s="102"/>
      <c r="AH579" s="100"/>
      <c r="AI579" s="100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ht="15.75" customHeight="1">
      <c r="A580" s="1" t="s">
        <v>909</v>
      </c>
      <c r="B580" s="1" t="s">
        <v>280</v>
      </c>
      <c r="C580" s="1" t="s">
        <v>281</v>
      </c>
      <c r="D580" s="1"/>
      <c r="E580" s="1" t="s">
        <v>905</v>
      </c>
      <c r="F580" s="41"/>
      <c r="G580" s="42"/>
      <c r="H580" s="42"/>
      <c r="I580" s="42"/>
      <c r="J580" s="42" t="s">
        <v>905</v>
      </c>
      <c r="K580" s="139"/>
      <c r="L580" s="140"/>
      <c r="M580" s="127"/>
      <c r="N580" s="127"/>
      <c r="O580" s="127"/>
      <c r="P580" s="45"/>
      <c r="Q580" s="46"/>
      <c r="R580" s="45">
        <f t="shared" ref="R580:S580" si="207">R581</f>
        <v>100000</v>
      </c>
      <c r="S580" s="45">
        <f t="shared" si="207"/>
        <v>0</v>
      </c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91"/>
      <c r="AF580" s="91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</row>
    <row r="581" spans="1:57" ht="15.75" customHeight="1">
      <c r="A581" s="1" t="s">
        <v>909</v>
      </c>
      <c r="B581" s="1" t="s">
        <v>280</v>
      </c>
      <c r="C581" s="1" t="s">
        <v>281</v>
      </c>
      <c r="D581" s="1" t="s">
        <v>899</v>
      </c>
      <c r="E581" s="1" t="s">
        <v>905</v>
      </c>
      <c r="F581" s="128"/>
      <c r="G581" s="129"/>
      <c r="H581" s="129"/>
      <c r="I581" s="129"/>
      <c r="J581" s="129"/>
      <c r="K581" s="83" t="s">
        <v>995</v>
      </c>
      <c r="L581" s="84" t="s">
        <v>996</v>
      </c>
      <c r="M581" s="51" t="s">
        <v>127</v>
      </c>
      <c r="N581" s="51"/>
      <c r="O581" s="62" t="e">
        <f>M581-R581</f>
        <v>#VALUE!</v>
      </c>
      <c r="P581" s="53">
        <v>2</v>
      </c>
      <c r="Q581" s="54" t="s">
        <v>908</v>
      </c>
      <c r="R581" s="53">
        <v>100000</v>
      </c>
      <c r="S581" s="53">
        <f>U581+X581+AA581+AD581+AG581+AJ581+AM581+AP581+AS581+AV581+AY581+BB581</f>
        <v>0</v>
      </c>
      <c r="T581" s="53"/>
      <c r="U581" s="53">
        <v>0</v>
      </c>
      <c r="V581" s="53" t="s">
        <v>129</v>
      </c>
      <c r="W581" s="156">
        <v>0.01</v>
      </c>
      <c r="X581" s="153">
        <v>0</v>
      </c>
      <c r="Y581" s="53" t="s">
        <v>129</v>
      </c>
      <c r="Z581" s="154">
        <v>0.03</v>
      </c>
      <c r="AA581" s="153">
        <v>0</v>
      </c>
      <c r="AB581" s="53" t="s">
        <v>129</v>
      </c>
      <c r="AC581" s="155">
        <v>0.03</v>
      </c>
      <c r="AD581" s="153">
        <v>0</v>
      </c>
      <c r="AE581" s="53" t="s">
        <v>130</v>
      </c>
      <c r="AF581" s="155">
        <v>0.3</v>
      </c>
      <c r="AG581" s="102"/>
      <c r="AH581" s="100"/>
      <c r="AI581" s="100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ht="15.75" customHeight="1">
      <c r="A582" s="1" t="s">
        <v>997</v>
      </c>
      <c r="B582" s="1" t="s">
        <v>280</v>
      </c>
      <c r="C582" s="1" t="s">
        <v>281</v>
      </c>
      <c r="D582" s="1"/>
      <c r="E582" s="1"/>
      <c r="F582" s="15" t="s">
        <v>997</v>
      </c>
      <c r="G582" s="16"/>
      <c r="H582" s="16"/>
      <c r="I582" s="16"/>
      <c r="J582" s="16"/>
      <c r="K582" s="151"/>
      <c r="L582" s="109"/>
      <c r="M582" s="110"/>
      <c r="N582" s="110"/>
      <c r="O582" s="110"/>
      <c r="P582" s="21"/>
      <c r="Q582" s="22"/>
      <c r="R582" s="21">
        <f t="shared" ref="R582:S582" si="208">R583+R590+R631</f>
        <v>131348700</v>
      </c>
      <c r="S582" s="21">
        <f t="shared" si="208"/>
        <v>0</v>
      </c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97"/>
      <c r="AF582" s="97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</row>
    <row r="583" spans="1:57" ht="15.75" customHeight="1">
      <c r="A583" s="1" t="s">
        <v>997</v>
      </c>
      <c r="B583" s="1" t="s">
        <v>910</v>
      </c>
      <c r="C583" s="1" t="s">
        <v>281</v>
      </c>
      <c r="D583" s="1"/>
      <c r="E583" s="1"/>
      <c r="F583" s="23"/>
      <c r="G583" s="24" t="s">
        <v>910</v>
      </c>
      <c r="H583" s="24"/>
      <c r="I583" s="24"/>
      <c r="J583" s="24"/>
      <c r="K583" s="152"/>
      <c r="L583" s="114"/>
      <c r="M583" s="134"/>
      <c r="N583" s="134"/>
      <c r="O583" s="134"/>
      <c r="P583" s="27"/>
      <c r="Q583" s="28"/>
      <c r="R583" s="27">
        <f t="shared" ref="R583:S583" si="209">R584</f>
        <v>14578000</v>
      </c>
      <c r="S583" s="27">
        <f t="shared" si="209"/>
        <v>0</v>
      </c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</row>
    <row r="584" spans="1:57" ht="15.75" customHeight="1">
      <c r="A584" s="1" t="s">
        <v>997</v>
      </c>
      <c r="B584" s="1" t="s">
        <v>910</v>
      </c>
      <c r="C584" s="1" t="s">
        <v>911</v>
      </c>
      <c r="D584" s="1"/>
      <c r="E584" s="1"/>
      <c r="F584" s="29"/>
      <c r="G584" s="30"/>
      <c r="H584" s="30" t="s">
        <v>911</v>
      </c>
      <c r="I584" s="30"/>
      <c r="J584" s="30"/>
      <c r="K584" s="117"/>
      <c r="L584" s="118"/>
      <c r="M584" s="119"/>
      <c r="N584" s="119"/>
      <c r="O584" s="119"/>
      <c r="P584" s="33"/>
      <c r="Q584" s="34"/>
      <c r="R584" s="33">
        <f t="shared" ref="R584:S584" si="210">R585</f>
        <v>14578000</v>
      </c>
      <c r="S584" s="33">
        <f t="shared" si="210"/>
        <v>0</v>
      </c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</row>
    <row r="585" spans="1:57" ht="15.75" customHeight="1">
      <c r="A585" s="1" t="s">
        <v>997</v>
      </c>
      <c r="B585" s="1" t="s">
        <v>910</v>
      </c>
      <c r="C585" s="1" t="s">
        <v>911</v>
      </c>
      <c r="D585" s="1" t="s">
        <v>912</v>
      </c>
      <c r="E585" s="1"/>
      <c r="F585" s="35"/>
      <c r="G585" s="36"/>
      <c r="H585" s="36"/>
      <c r="I585" s="36" t="s">
        <v>912</v>
      </c>
      <c r="J585" s="36"/>
      <c r="K585" s="120"/>
      <c r="L585" s="121"/>
      <c r="M585" s="122"/>
      <c r="N585" s="122"/>
      <c r="O585" s="122"/>
      <c r="P585" s="39"/>
      <c r="Q585" s="40"/>
      <c r="R585" s="39">
        <f t="shared" ref="R585:S585" si="211">R586</f>
        <v>14578000</v>
      </c>
      <c r="S585" s="39">
        <f t="shared" si="211"/>
        <v>0</v>
      </c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</row>
    <row r="586" spans="1:57" ht="15.75" customHeight="1">
      <c r="A586" s="1" t="s">
        <v>997</v>
      </c>
      <c r="B586" s="1" t="s">
        <v>910</v>
      </c>
      <c r="C586" s="1" t="s">
        <v>911</v>
      </c>
      <c r="D586" s="1"/>
      <c r="E586" s="1" t="s">
        <v>913</v>
      </c>
      <c r="F586" s="41"/>
      <c r="G586" s="42"/>
      <c r="H586" s="42"/>
      <c r="I586" s="42"/>
      <c r="J586" s="42" t="s">
        <v>913</v>
      </c>
      <c r="K586" s="130"/>
      <c r="L586" s="126"/>
      <c r="M586" s="127"/>
      <c r="N586" s="127"/>
      <c r="O586" s="127"/>
      <c r="P586" s="45"/>
      <c r="Q586" s="46"/>
      <c r="R586" s="45">
        <f t="shared" ref="R586:S586" si="212">SUM(R587:R589)</f>
        <v>14578000</v>
      </c>
      <c r="S586" s="45">
        <f t="shared" si="212"/>
        <v>0</v>
      </c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82"/>
      <c r="AF586" s="82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</row>
    <row r="587" spans="1:57" ht="15.75" customHeight="1">
      <c r="A587" s="1" t="s">
        <v>997</v>
      </c>
      <c r="B587" s="1" t="s">
        <v>910</v>
      </c>
      <c r="C587" s="1" t="s">
        <v>911</v>
      </c>
      <c r="D587" s="1" t="s">
        <v>912</v>
      </c>
      <c r="E587" s="1" t="s">
        <v>913</v>
      </c>
      <c r="F587" s="128"/>
      <c r="G587" s="129"/>
      <c r="H587" s="129"/>
      <c r="I587" s="129"/>
      <c r="J587" s="129"/>
      <c r="K587" s="49" t="s">
        <v>998</v>
      </c>
      <c r="L587" s="61" t="s">
        <v>999</v>
      </c>
      <c r="M587" s="51" t="s">
        <v>127</v>
      </c>
      <c r="N587" s="51"/>
      <c r="O587" s="62" t="e">
        <f t="shared" ref="O587:O589" si="213">M587-R587</f>
        <v>#VALUE!</v>
      </c>
      <c r="P587" s="53">
        <v>40</v>
      </c>
      <c r="Q587" s="54" t="s">
        <v>279</v>
      </c>
      <c r="R587" s="53">
        <v>1428000</v>
      </c>
      <c r="S587" s="53">
        <f t="shared" ref="S587:S589" si="214">U587+X587+AA587+AD587+AG587+AJ587+AM587+AP587+AS587+AV587+AY587+BB587</f>
        <v>0</v>
      </c>
      <c r="T587" s="53"/>
      <c r="U587" s="153">
        <v>0</v>
      </c>
      <c r="V587" s="53" t="s">
        <v>129</v>
      </c>
      <c r="W587" s="154">
        <v>0.01</v>
      </c>
      <c r="X587" s="153">
        <v>0</v>
      </c>
      <c r="Y587" s="53" t="s">
        <v>129</v>
      </c>
      <c r="Z587" s="154">
        <v>0.1</v>
      </c>
      <c r="AA587" s="153">
        <v>0</v>
      </c>
      <c r="AB587" s="53" t="s">
        <v>129</v>
      </c>
      <c r="AC587" s="155">
        <v>0.2</v>
      </c>
      <c r="AD587" s="153">
        <v>0</v>
      </c>
      <c r="AE587" s="53" t="s">
        <v>129</v>
      </c>
      <c r="AF587" s="155">
        <v>0.5</v>
      </c>
      <c r="AG587" s="153">
        <v>0</v>
      </c>
      <c r="AH587" s="53" t="s">
        <v>131</v>
      </c>
      <c r="AI587" s="154">
        <v>0.1</v>
      </c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ht="15.75" customHeight="1">
      <c r="A588" s="1" t="s">
        <v>997</v>
      </c>
      <c r="B588" s="1" t="s">
        <v>910</v>
      </c>
      <c r="C588" s="1" t="s">
        <v>911</v>
      </c>
      <c r="D588" s="1" t="s">
        <v>912</v>
      </c>
      <c r="E588" s="1" t="s">
        <v>913</v>
      </c>
      <c r="F588" s="128"/>
      <c r="G588" s="129"/>
      <c r="H588" s="129"/>
      <c r="I588" s="129"/>
      <c r="J588" s="129"/>
      <c r="K588" s="49" t="s">
        <v>1000</v>
      </c>
      <c r="L588" s="61" t="s">
        <v>1001</v>
      </c>
      <c r="M588" s="51" t="s">
        <v>127</v>
      </c>
      <c r="N588" s="51"/>
      <c r="O588" s="62" t="e">
        <f t="shared" si="213"/>
        <v>#VALUE!</v>
      </c>
      <c r="P588" s="53">
        <v>2500</v>
      </c>
      <c r="Q588" s="54" t="s">
        <v>279</v>
      </c>
      <c r="R588" s="53">
        <v>12500000</v>
      </c>
      <c r="S588" s="53">
        <f t="shared" si="214"/>
        <v>0</v>
      </c>
      <c r="T588" s="53"/>
      <c r="U588" s="153">
        <v>0</v>
      </c>
      <c r="V588" s="53" t="s">
        <v>129</v>
      </c>
      <c r="W588" s="154">
        <v>0.01</v>
      </c>
      <c r="X588" s="153">
        <v>0</v>
      </c>
      <c r="Y588" s="53" t="s">
        <v>129</v>
      </c>
      <c r="Z588" s="154">
        <v>0.1</v>
      </c>
      <c r="AA588" s="153">
        <v>0</v>
      </c>
      <c r="AB588" s="53" t="s">
        <v>129</v>
      </c>
      <c r="AC588" s="155">
        <v>0.2</v>
      </c>
      <c r="AD588" s="153">
        <v>0</v>
      </c>
      <c r="AE588" s="53" t="s">
        <v>129</v>
      </c>
      <c r="AF588" s="155">
        <v>0.5</v>
      </c>
      <c r="AG588" s="153">
        <v>0</v>
      </c>
      <c r="AH588" s="53" t="s">
        <v>131</v>
      </c>
      <c r="AI588" s="154">
        <v>0.1</v>
      </c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ht="15.75" customHeight="1">
      <c r="A589" s="1" t="s">
        <v>997</v>
      </c>
      <c r="B589" s="1" t="s">
        <v>910</v>
      </c>
      <c r="C589" s="1" t="s">
        <v>911</v>
      </c>
      <c r="D589" s="1" t="s">
        <v>912</v>
      </c>
      <c r="E589" s="1" t="s">
        <v>913</v>
      </c>
      <c r="F589" s="128"/>
      <c r="G589" s="129"/>
      <c r="H589" s="129"/>
      <c r="I589" s="129"/>
      <c r="J589" s="129"/>
      <c r="K589" s="49" t="s">
        <v>1002</v>
      </c>
      <c r="L589" s="61" t="s">
        <v>1003</v>
      </c>
      <c r="M589" s="51" t="s">
        <v>127</v>
      </c>
      <c r="N589" s="51"/>
      <c r="O589" s="62" t="e">
        <f t="shared" si="213"/>
        <v>#VALUE!</v>
      </c>
      <c r="P589" s="53">
        <v>130</v>
      </c>
      <c r="Q589" s="54" t="s">
        <v>279</v>
      </c>
      <c r="R589" s="53">
        <v>650000</v>
      </c>
      <c r="S589" s="53">
        <f t="shared" si="214"/>
        <v>0</v>
      </c>
      <c r="T589" s="53"/>
      <c r="U589" s="153">
        <v>0</v>
      </c>
      <c r="V589" s="53" t="s">
        <v>129</v>
      </c>
      <c r="W589" s="154">
        <v>0.01</v>
      </c>
      <c r="X589" s="153">
        <v>0</v>
      </c>
      <c r="Y589" s="53" t="s">
        <v>129</v>
      </c>
      <c r="Z589" s="154">
        <v>0.1</v>
      </c>
      <c r="AA589" s="153">
        <v>0</v>
      </c>
      <c r="AB589" s="53" t="s">
        <v>129</v>
      </c>
      <c r="AC589" s="155">
        <v>0.2</v>
      </c>
      <c r="AD589" s="153">
        <v>0</v>
      </c>
      <c r="AE589" s="53" t="s">
        <v>129</v>
      </c>
      <c r="AF589" s="155">
        <v>0.5</v>
      </c>
      <c r="AG589" s="153">
        <v>0</v>
      </c>
      <c r="AH589" s="53" t="s">
        <v>131</v>
      </c>
      <c r="AI589" s="154">
        <v>0.1</v>
      </c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ht="15.75" customHeight="1">
      <c r="A590" s="1" t="s">
        <v>997</v>
      </c>
      <c r="B590" s="1" t="s">
        <v>121</v>
      </c>
      <c r="C590" s="1" t="s">
        <v>911</v>
      </c>
      <c r="D590" s="1"/>
      <c r="E590" s="1"/>
      <c r="F590" s="23"/>
      <c r="G590" s="24" t="s">
        <v>121</v>
      </c>
      <c r="H590" s="24"/>
      <c r="I590" s="24"/>
      <c r="J590" s="24"/>
      <c r="K590" s="152"/>
      <c r="L590" s="114"/>
      <c r="M590" s="134"/>
      <c r="N590" s="134"/>
      <c r="O590" s="134"/>
      <c r="P590" s="27"/>
      <c r="Q590" s="28"/>
      <c r="R590" s="27">
        <f t="shared" ref="R590:S590" si="215">R591</f>
        <v>63580300</v>
      </c>
      <c r="S590" s="27">
        <f t="shared" si="215"/>
        <v>0</v>
      </c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106"/>
      <c r="AF590" s="106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</row>
    <row r="591" spans="1:57" ht="15.75" customHeight="1">
      <c r="A591" s="1" t="s">
        <v>997</v>
      </c>
      <c r="B591" s="1" t="s">
        <v>121</v>
      </c>
      <c r="C591" s="1" t="s">
        <v>122</v>
      </c>
      <c r="D591" s="1"/>
      <c r="E591" s="1"/>
      <c r="F591" s="29"/>
      <c r="G591" s="30"/>
      <c r="H591" s="30" t="s">
        <v>122</v>
      </c>
      <c r="I591" s="30"/>
      <c r="J591" s="30"/>
      <c r="K591" s="117"/>
      <c r="L591" s="118"/>
      <c r="M591" s="119"/>
      <c r="N591" s="119"/>
      <c r="O591" s="119"/>
      <c r="P591" s="33"/>
      <c r="Q591" s="34"/>
      <c r="R591" s="33">
        <f t="shared" ref="R591:S591" si="216">R592+R596+R628</f>
        <v>63580300</v>
      </c>
      <c r="S591" s="33">
        <f t="shared" si="216"/>
        <v>0</v>
      </c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</row>
    <row r="592" spans="1:57" ht="15.75" customHeight="1">
      <c r="A592" s="1" t="s">
        <v>997</v>
      </c>
      <c r="B592" s="1" t="s">
        <v>121</v>
      </c>
      <c r="C592" s="1" t="s">
        <v>122</v>
      </c>
      <c r="D592" s="1" t="s">
        <v>808</v>
      </c>
      <c r="E592" s="1"/>
      <c r="F592" s="35"/>
      <c r="G592" s="36"/>
      <c r="H592" s="36"/>
      <c r="I592" s="36" t="s">
        <v>808</v>
      </c>
      <c r="J592" s="36"/>
      <c r="K592" s="120"/>
      <c r="L592" s="121"/>
      <c r="M592" s="122"/>
      <c r="N592" s="122"/>
      <c r="O592" s="122"/>
      <c r="P592" s="39"/>
      <c r="Q592" s="40"/>
      <c r="R592" s="39">
        <f t="shared" ref="R592:S592" si="217">R593</f>
        <v>53100</v>
      </c>
      <c r="S592" s="39">
        <f t="shared" si="217"/>
        <v>0</v>
      </c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</row>
    <row r="593" spans="1:57" ht="15.75" customHeight="1">
      <c r="A593" s="1" t="s">
        <v>997</v>
      </c>
      <c r="B593" s="1" t="s">
        <v>121</v>
      </c>
      <c r="C593" s="1" t="s">
        <v>122</v>
      </c>
      <c r="D593" s="1"/>
      <c r="E593" s="1" t="s">
        <v>809</v>
      </c>
      <c r="F593" s="41"/>
      <c r="G593" s="42"/>
      <c r="H593" s="42"/>
      <c r="I593" s="42"/>
      <c r="J593" s="42" t="s">
        <v>809</v>
      </c>
      <c r="K593" s="130"/>
      <c r="L593" s="126"/>
      <c r="M593" s="127"/>
      <c r="N593" s="127"/>
      <c r="O593" s="127"/>
      <c r="P593" s="45"/>
      <c r="Q593" s="46"/>
      <c r="R593" s="45">
        <f t="shared" ref="R593:S593" si="218">R594+R595</f>
        <v>53100</v>
      </c>
      <c r="S593" s="45">
        <f t="shared" si="218"/>
        <v>0</v>
      </c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82"/>
      <c r="AF593" s="82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</row>
    <row r="594" spans="1:57" ht="15.75" customHeight="1">
      <c r="A594" s="1" t="s">
        <v>997</v>
      </c>
      <c r="B594" s="1" t="s">
        <v>121</v>
      </c>
      <c r="C594" s="1" t="s">
        <v>122</v>
      </c>
      <c r="D594" s="1" t="s">
        <v>808</v>
      </c>
      <c r="E594" s="1" t="s">
        <v>809</v>
      </c>
      <c r="F594" s="128"/>
      <c r="G594" s="129"/>
      <c r="H594" s="129"/>
      <c r="I594" s="129"/>
      <c r="J594" s="129"/>
      <c r="K594" s="49" t="s">
        <v>1004</v>
      </c>
      <c r="L594" s="61" t="s">
        <v>1005</v>
      </c>
      <c r="M594" s="51" t="s">
        <v>127</v>
      </c>
      <c r="N594" s="51">
        <v>2</v>
      </c>
      <c r="O594" s="56" t="e">
        <f t="shared" ref="O594:O595" si="219">M594-R594</f>
        <v>#VALUE!</v>
      </c>
      <c r="P594" s="53">
        <v>4</v>
      </c>
      <c r="Q594" s="54" t="s">
        <v>400</v>
      </c>
      <c r="R594" s="53">
        <v>21200</v>
      </c>
      <c r="S594" s="53">
        <f t="shared" ref="S594:S595" si="220">U594+X594+AA594+AD594+AG594+AJ594+AM594+AP594+AS594+AV594+AY594+BB594</f>
        <v>0</v>
      </c>
      <c r="T594" s="53"/>
      <c r="U594" s="153">
        <v>0</v>
      </c>
      <c r="V594" s="53" t="s">
        <v>129</v>
      </c>
      <c r="W594" s="154">
        <v>0.01</v>
      </c>
      <c r="X594" s="153">
        <v>0</v>
      </c>
      <c r="Y594" s="53" t="s">
        <v>129</v>
      </c>
      <c r="Z594" s="154">
        <v>0.1</v>
      </c>
      <c r="AA594" s="153">
        <v>0</v>
      </c>
      <c r="AB594" s="53" t="s">
        <v>129</v>
      </c>
      <c r="AC594" s="155">
        <v>0.2</v>
      </c>
      <c r="AD594" s="153">
        <v>0</v>
      </c>
      <c r="AE594" s="53" t="s">
        <v>129</v>
      </c>
      <c r="AF594" s="155">
        <v>0.5</v>
      </c>
      <c r="AG594" s="153">
        <v>0</v>
      </c>
      <c r="AH594" s="53" t="s">
        <v>131</v>
      </c>
      <c r="AI594" s="154">
        <v>0.1</v>
      </c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ht="15.75" customHeight="1">
      <c r="A595" s="1" t="s">
        <v>997</v>
      </c>
      <c r="B595" s="1" t="s">
        <v>121</v>
      </c>
      <c r="C595" s="1" t="s">
        <v>122</v>
      </c>
      <c r="D595" s="1" t="s">
        <v>808</v>
      </c>
      <c r="E595" s="1" t="s">
        <v>809</v>
      </c>
      <c r="F595" s="128"/>
      <c r="G595" s="129"/>
      <c r="H595" s="129"/>
      <c r="I595" s="129"/>
      <c r="J595" s="129"/>
      <c r="K595" s="49" t="s">
        <v>1004</v>
      </c>
      <c r="L595" s="61" t="s">
        <v>1005</v>
      </c>
      <c r="M595" s="51" t="s">
        <v>127</v>
      </c>
      <c r="N595" s="51">
        <v>2</v>
      </c>
      <c r="O595" s="56" t="e">
        <f t="shared" si="219"/>
        <v>#VALUE!</v>
      </c>
      <c r="P595" s="53">
        <v>6</v>
      </c>
      <c r="Q595" s="54" t="s">
        <v>400</v>
      </c>
      <c r="R595" s="53">
        <v>31900</v>
      </c>
      <c r="S595" s="53">
        <f t="shared" si="220"/>
        <v>0</v>
      </c>
      <c r="T595" s="53"/>
      <c r="U595" s="153">
        <v>0</v>
      </c>
      <c r="V595" s="53" t="s">
        <v>129</v>
      </c>
      <c r="W595" s="154">
        <v>0.01</v>
      </c>
      <c r="X595" s="153">
        <v>0</v>
      </c>
      <c r="Y595" s="53" t="s">
        <v>129</v>
      </c>
      <c r="Z595" s="154">
        <v>0.1</v>
      </c>
      <c r="AA595" s="153">
        <v>0</v>
      </c>
      <c r="AB595" s="53" t="s">
        <v>129</v>
      </c>
      <c r="AC595" s="155">
        <v>0.2</v>
      </c>
      <c r="AD595" s="153">
        <v>0</v>
      </c>
      <c r="AE595" s="53" t="s">
        <v>129</v>
      </c>
      <c r="AF595" s="155">
        <v>0.5</v>
      </c>
      <c r="AG595" s="153">
        <v>0</v>
      </c>
      <c r="AH595" s="53" t="s">
        <v>131</v>
      </c>
      <c r="AI595" s="154">
        <v>0.1</v>
      </c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ht="15.75" customHeight="1">
      <c r="A596" s="1" t="s">
        <v>997</v>
      </c>
      <c r="B596" s="1" t="s">
        <v>121</v>
      </c>
      <c r="C596" s="1" t="s">
        <v>122</v>
      </c>
      <c r="D596" s="1" t="s">
        <v>123</v>
      </c>
      <c r="E596" s="1"/>
      <c r="F596" s="35"/>
      <c r="G596" s="36"/>
      <c r="H596" s="36"/>
      <c r="I596" s="36" t="s">
        <v>123</v>
      </c>
      <c r="J596" s="36"/>
      <c r="K596" s="120"/>
      <c r="L596" s="121"/>
      <c r="M596" s="122"/>
      <c r="N596" s="122"/>
      <c r="O596" s="122"/>
      <c r="P596" s="39"/>
      <c r="Q596" s="40"/>
      <c r="R596" s="39">
        <f t="shared" ref="R596:S596" si="221">R597+R602+R608+R610+R612+R616+R619</f>
        <v>63261200</v>
      </c>
      <c r="S596" s="39">
        <f t="shared" si="221"/>
        <v>0</v>
      </c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86"/>
      <c r="AF596" s="86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</row>
    <row r="597" spans="1:57" ht="15.75" customHeight="1">
      <c r="A597" s="1" t="s">
        <v>997</v>
      </c>
      <c r="B597" s="1" t="s">
        <v>121</v>
      </c>
      <c r="C597" s="1" t="s">
        <v>122</v>
      </c>
      <c r="D597" s="1"/>
      <c r="E597" s="1" t="s">
        <v>632</v>
      </c>
      <c r="F597" s="41"/>
      <c r="G597" s="42"/>
      <c r="H597" s="42"/>
      <c r="I597" s="42"/>
      <c r="J597" s="42" t="s">
        <v>632</v>
      </c>
      <c r="K597" s="130"/>
      <c r="L597" s="126"/>
      <c r="M597" s="127"/>
      <c r="N597" s="127"/>
      <c r="O597" s="127"/>
      <c r="P597" s="45"/>
      <c r="Q597" s="46"/>
      <c r="R597" s="45">
        <f t="shared" ref="R597:S597" si="222">SUM(R598:R601)</f>
        <v>7855900</v>
      </c>
      <c r="S597" s="45">
        <f t="shared" si="222"/>
        <v>0</v>
      </c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82"/>
      <c r="AF597" s="82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</row>
    <row r="598" spans="1:57" ht="15.75" customHeight="1">
      <c r="A598" s="1" t="s">
        <v>997</v>
      </c>
      <c r="B598" s="1" t="s">
        <v>121</v>
      </c>
      <c r="C598" s="1" t="s">
        <v>122</v>
      </c>
      <c r="D598" s="1" t="s">
        <v>123</v>
      </c>
      <c r="E598" s="1" t="s">
        <v>632</v>
      </c>
      <c r="F598" s="128"/>
      <c r="G598" s="129"/>
      <c r="H598" s="129"/>
      <c r="I598" s="129"/>
      <c r="J598" s="129"/>
      <c r="K598" s="49" t="s">
        <v>144</v>
      </c>
      <c r="L598" s="61" t="s">
        <v>145</v>
      </c>
      <c r="M598" s="51" t="s">
        <v>127</v>
      </c>
      <c r="N598" s="51">
        <v>4</v>
      </c>
      <c r="O598" s="58" t="e">
        <f t="shared" ref="O598:O601" si="223">M598-R598</f>
        <v>#VALUE!</v>
      </c>
      <c r="P598" s="53">
        <v>1310000</v>
      </c>
      <c r="Q598" s="54" t="s">
        <v>128</v>
      </c>
      <c r="R598" s="53">
        <v>3877600</v>
      </c>
      <c r="S598" s="53">
        <f t="shared" ref="S598:S601" si="224">U598+X598+AA598+AD598+AG598+AJ598+AM598+AP598+AS598+AV598+AY598+BB598</f>
        <v>0</v>
      </c>
      <c r="T598" s="53"/>
      <c r="U598" s="153">
        <v>0</v>
      </c>
      <c r="V598" s="53" t="s">
        <v>129</v>
      </c>
      <c r="W598" s="154">
        <v>0.01</v>
      </c>
      <c r="X598" s="153">
        <v>0</v>
      </c>
      <c r="Y598" s="53" t="s">
        <v>129</v>
      </c>
      <c r="Z598" s="154">
        <v>0.1</v>
      </c>
      <c r="AA598" s="153">
        <v>0</v>
      </c>
      <c r="AB598" s="53" t="s">
        <v>129</v>
      </c>
      <c r="AC598" s="155">
        <v>0.2</v>
      </c>
      <c r="AD598" s="153">
        <v>0</v>
      </c>
      <c r="AE598" s="53" t="s">
        <v>129</v>
      </c>
      <c r="AF598" s="155">
        <v>0.5</v>
      </c>
      <c r="AG598" s="153">
        <v>0</v>
      </c>
      <c r="AH598" s="53" t="s">
        <v>131</v>
      </c>
      <c r="AI598" s="154">
        <v>0.1</v>
      </c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ht="15.75" customHeight="1">
      <c r="A599" s="1" t="s">
        <v>997</v>
      </c>
      <c r="B599" s="1" t="s">
        <v>121</v>
      </c>
      <c r="C599" s="1" t="s">
        <v>122</v>
      </c>
      <c r="D599" s="1" t="s">
        <v>123</v>
      </c>
      <c r="E599" s="1" t="s">
        <v>632</v>
      </c>
      <c r="F599" s="128"/>
      <c r="G599" s="129"/>
      <c r="H599" s="129"/>
      <c r="I599" s="129"/>
      <c r="J599" s="129"/>
      <c r="K599" s="49" t="s">
        <v>1006</v>
      </c>
      <c r="L599" s="61" t="s">
        <v>1007</v>
      </c>
      <c r="M599" s="51" t="s">
        <v>127</v>
      </c>
      <c r="N599" s="51">
        <v>2</v>
      </c>
      <c r="O599" s="56" t="e">
        <f t="shared" si="223"/>
        <v>#VALUE!</v>
      </c>
      <c r="P599" s="53">
        <v>785000</v>
      </c>
      <c r="Q599" s="54" t="s">
        <v>128</v>
      </c>
      <c r="R599" s="53">
        <v>2323600</v>
      </c>
      <c r="S599" s="53">
        <f t="shared" si="224"/>
        <v>0</v>
      </c>
      <c r="T599" s="53"/>
      <c r="U599" s="153">
        <v>0</v>
      </c>
      <c r="V599" s="53" t="s">
        <v>129</v>
      </c>
      <c r="W599" s="154">
        <v>0.01</v>
      </c>
      <c r="X599" s="153">
        <v>0</v>
      </c>
      <c r="Y599" s="53" t="s">
        <v>129</v>
      </c>
      <c r="Z599" s="154">
        <v>0.1</v>
      </c>
      <c r="AA599" s="153">
        <v>0</v>
      </c>
      <c r="AB599" s="53" t="s">
        <v>129</v>
      </c>
      <c r="AC599" s="155">
        <v>0.2</v>
      </c>
      <c r="AD599" s="153">
        <v>0</v>
      </c>
      <c r="AE599" s="53" t="s">
        <v>129</v>
      </c>
      <c r="AF599" s="155">
        <v>0.5</v>
      </c>
      <c r="AG599" s="153">
        <v>0</v>
      </c>
      <c r="AH599" s="53" t="s">
        <v>131</v>
      </c>
      <c r="AI599" s="154">
        <v>0.1</v>
      </c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ht="15.75" customHeight="1">
      <c r="A600" s="1" t="s">
        <v>997</v>
      </c>
      <c r="B600" s="1" t="s">
        <v>121</v>
      </c>
      <c r="C600" s="1" t="s">
        <v>122</v>
      </c>
      <c r="D600" s="1" t="s">
        <v>123</v>
      </c>
      <c r="E600" s="1" t="s">
        <v>632</v>
      </c>
      <c r="F600" s="128"/>
      <c r="G600" s="129"/>
      <c r="H600" s="129"/>
      <c r="I600" s="129"/>
      <c r="J600" s="129"/>
      <c r="K600" s="49" t="s">
        <v>1008</v>
      </c>
      <c r="L600" s="61" t="s">
        <v>1009</v>
      </c>
      <c r="M600" s="51" t="s">
        <v>127</v>
      </c>
      <c r="N600" s="51"/>
      <c r="O600" s="62" t="e">
        <f t="shared" si="223"/>
        <v>#VALUE!</v>
      </c>
      <c r="P600" s="53">
        <v>134000</v>
      </c>
      <c r="Q600" s="54" t="s">
        <v>128</v>
      </c>
      <c r="R600" s="53">
        <v>1055900</v>
      </c>
      <c r="S600" s="53">
        <f t="shared" si="224"/>
        <v>0</v>
      </c>
      <c r="T600" s="53"/>
      <c r="U600" s="153">
        <v>0</v>
      </c>
      <c r="V600" s="53" t="s">
        <v>129</v>
      </c>
      <c r="W600" s="154">
        <v>0.01</v>
      </c>
      <c r="X600" s="153">
        <v>0</v>
      </c>
      <c r="Y600" s="53" t="s">
        <v>129</v>
      </c>
      <c r="Z600" s="154">
        <v>0.1</v>
      </c>
      <c r="AA600" s="153">
        <v>0</v>
      </c>
      <c r="AB600" s="53" t="s">
        <v>129</v>
      </c>
      <c r="AC600" s="155">
        <v>0.2</v>
      </c>
      <c r="AD600" s="153">
        <v>0</v>
      </c>
      <c r="AE600" s="53" t="s">
        <v>129</v>
      </c>
      <c r="AF600" s="155">
        <v>0.5</v>
      </c>
      <c r="AG600" s="153">
        <v>0</v>
      </c>
      <c r="AH600" s="53" t="s">
        <v>131</v>
      </c>
      <c r="AI600" s="154">
        <v>0.1</v>
      </c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ht="15.75" customHeight="1">
      <c r="A601" s="1" t="s">
        <v>997</v>
      </c>
      <c r="B601" s="1" t="s">
        <v>121</v>
      </c>
      <c r="C601" s="1" t="s">
        <v>122</v>
      </c>
      <c r="D601" s="1" t="s">
        <v>123</v>
      </c>
      <c r="E601" s="1" t="s">
        <v>632</v>
      </c>
      <c r="F601" s="128"/>
      <c r="G601" s="129"/>
      <c r="H601" s="129"/>
      <c r="I601" s="129"/>
      <c r="J601" s="129"/>
      <c r="K601" s="49" t="s">
        <v>1010</v>
      </c>
      <c r="L601" s="61" t="s">
        <v>1011</v>
      </c>
      <c r="M601" s="51" t="s">
        <v>127</v>
      </c>
      <c r="N601" s="51"/>
      <c r="O601" s="62" t="e">
        <f t="shared" si="223"/>
        <v>#VALUE!</v>
      </c>
      <c r="P601" s="53">
        <v>76000</v>
      </c>
      <c r="Q601" s="54" t="s">
        <v>128</v>
      </c>
      <c r="R601" s="53">
        <v>598800</v>
      </c>
      <c r="S601" s="53">
        <f t="shared" si="224"/>
        <v>0</v>
      </c>
      <c r="T601" s="53"/>
      <c r="U601" s="153">
        <v>0</v>
      </c>
      <c r="V601" s="53" t="s">
        <v>129</v>
      </c>
      <c r="W601" s="154">
        <v>0.01</v>
      </c>
      <c r="X601" s="153">
        <v>0</v>
      </c>
      <c r="Y601" s="53" t="s">
        <v>129</v>
      </c>
      <c r="Z601" s="154">
        <v>0.1</v>
      </c>
      <c r="AA601" s="153">
        <v>0</v>
      </c>
      <c r="AB601" s="53" t="s">
        <v>129</v>
      </c>
      <c r="AC601" s="155">
        <v>0.2</v>
      </c>
      <c r="AD601" s="153">
        <v>0</v>
      </c>
      <c r="AE601" s="53" t="s">
        <v>129</v>
      </c>
      <c r="AF601" s="155">
        <v>0.5</v>
      </c>
      <c r="AG601" s="153">
        <v>0</v>
      </c>
      <c r="AH601" s="53" t="s">
        <v>131</v>
      </c>
      <c r="AI601" s="154">
        <v>0.1</v>
      </c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ht="15.75" customHeight="1">
      <c r="A602" s="1" t="s">
        <v>997</v>
      </c>
      <c r="B602" s="1" t="s">
        <v>121</v>
      </c>
      <c r="C602" s="1" t="s">
        <v>122</v>
      </c>
      <c r="D602" s="1"/>
      <c r="E602" s="1" t="s">
        <v>822</v>
      </c>
      <c r="F602" s="41"/>
      <c r="G602" s="42"/>
      <c r="H602" s="42"/>
      <c r="I602" s="42"/>
      <c r="J602" s="42" t="s">
        <v>822</v>
      </c>
      <c r="K602" s="130"/>
      <c r="L602" s="126"/>
      <c r="M602" s="127"/>
      <c r="N602" s="127"/>
      <c r="O602" s="127"/>
      <c r="P602" s="45"/>
      <c r="Q602" s="46"/>
      <c r="R602" s="45">
        <f t="shared" ref="R602:S602" si="225">SUM(R603:R607)</f>
        <v>1550900</v>
      </c>
      <c r="S602" s="45">
        <f t="shared" si="225"/>
        <v>0</v>
      </c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91"/>
      <c r="AF602" s="91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</row>
    <row r="603" spans="1:57" ht="15.75" customHeight="1">
      <c r="A603" s="1" t="s">
        <v>997</v>
      </c>
      <c r="B603" s="1" t="s">
        <v>121</v>
      </c>
      <c r="C603" s="1" t="s">
        <v>122</v>
      </c>
      <c r="D603" s="1" t="s">
        <v>123</v>
      </c>
      <c r="E603" s="1" t="s">
        <v>822</v>
      </c>
      <c r="F603" s="128"/>
      <c r="G603" s="129"/>
      <c r="H603" s="129"/>
      <c r="I603" s="129"/>
      <c r="J603" s="129"/>
      <c r="K603" s="49" t="s">
        <v>144</v>
      </c>
      <c r="L603" s="61" t="s">
        <v>145</v>
      </c>
      <c r="M603" s="51" t="s">
        <v>127</v>
      </c>
      <c r="N603" s="51">
        <v>4</v>
      </c>
      <c r="O603" s="58" t="e">
        <f t="shared" ref="O603:O607" si="226">M603-R603</f>
        <v>#VALUE!</v>
      </c>
      <c r="P603" s="53">
        <v>50000</v>
      </c>
      <c r="Q603" s="54" t="s">
        <v>128</v>
      </c>
      <c r="R603" s="53">
        <v>148000</v>
      </c>
      <c r="S603" s="53">
        <f t="shared" ref="S603:S607" si="227">U603+X603+AA603+AD603+AG603+AJ603+AM603+AP603+AS603+AV603+AY603+BB603</f>
        <v>0</v>
      </c>
      <c r="T603" s="53"/>
      <c r="U603" s="153">
        <v>0</v>
      </c>
      <c r="V603" s="53" t="s">
        <v>129</v>
      </c>
      <c r="W603" s="154">
        <v>0.01</v>
      </c>
      <c r="X603" s="153">
        <v>0</v>
      </c>
      <c r="Y603" s="53" t="s">
        <v>129</v>
      </c>
      <c r="Z603" s="154">
        <v>0.1</v>
      </c>
      <c r="AA603" s="153">
        <v>0</v>
      </c>
      <c r="AB603" s="53" t="s">
        <v>129</v>
      </c>
      <c r="AC603" s="155">
        <v>0.2</v>
      </c>
      <c r="AD603" s="153">
        <v>0</v>
      </c>
      <c r="AE603" s="53" t="s">
        <v>129</v>
      </c>
      <c r="AF603" s="155">
        <v>0.5</v>
      </c>
      <c r="AG603" s="153">
        <v>0</v>
      </c>
      <c r="AH603" s="53" t="s">
        <v>131</v>
      </c>
      <c r="AI603" s="154">
        <v>0.1</v>
      </c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ht="15.75" customHeight="1">
      <c r="A604" s="1" t="s">
        <v>997</v>
      </c>
      <c r="B604" s="1" t="s">
        <v>121</v>
      </c>
      <c r="C604" s="1" t="s">
        <v>122</v>
      </c>
      <c r="D604" s="1" t="s">
        <v>123</v>
      </c>
      <c r="E604" s="1" t="s">
        <v>822</v>
      </c>
      <c r="F604" s="128"/>
      <c r="G604" s="129"/>
      <c r="H604" s="129"/>
      <c r="I604" s="129"/>
      <c r="J604" s="129"/>
      <c r="K604" s="49" t="s">
        <v>1006</v>
      </c>
      <c r="L604" s="61" t="s">
        <v>1007</v>
      </c>
      <c r="M604" s="51" t="s">
        <v>127</v>
      </c>
      <c r="N604" s="51">
        <v>2</v>
      </c>
      <c r="O604" s="56" t="e">
        <f t="shared" si="226"/>
        <v>#VALUE!</v>
      </c>
      <c r="P604" s="53">
        <v>100000</v>
      </c>
      <c r="Q604" s="54" t="s">
        <v>128</v>
      </c>
      <c r="R604" s="53">
        <v>296000</v>
      </c>
      <c r="S604" s="53">
        <f t="shared" si="227"/>
        <v>0</v>
      </c>
      <c r="T604" s="53"/>
      <c r="U604" s="153">
        <v>0</v>
      </c>
      <c r="V604" s="53" t="s">
        <v>129</v>
      </c>
      <c r="W604" s="154">
        <v>0.01</v>
      </c>
      <c r="X604" s="153">
        <v>0</v>
      </c>
      <c r="Y604" s="53" t="s">
        <v>129</v>
      </c>
      <c r="Z604" s="154">
        <v>0.1</v>
      </c>
      <c r="AA604" s="153">
        <v>0</v>
      </c>
      <c r="AB604" s="53" t="s">
        <v>129</v>
      </c>
      <c r="AC604" s="155">
        <v>0.2</v>
      </c>
      <c r="AD604" s="153">
        <v>0</v>
      </c>
      <c r="AE604" s="53" t="s">
        <v>129</v>
      </c>
      <c r="AF604" s="155">
        <v>0.5</v>
      </c>
      <c r="AG604" s="153">
        <v>0</v>
      </c>
      <c r="AH604" s="53" t="s">
        <v>131</v>
      </c>
      <c r="AI604" s="154">
        <v>0.1</v>
      </c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ht="15.75" customHeight="1">
      <c r="A605" s="1" t="s">
        <v>997</v>
      </c>
      <c r="B605" s="1" t="s">
        <v>121</v>
      </c>
      <c r="C605" s="1" t="s">
        <v>122</v>
      </c>
      <c r="D605" s="1" t="s">
        <v>123</v>
      </c>
      <c r="E605" s="1" t="s">
        <v>822</v>
      </c>
      <c r="F605" s="128"/>
      <c r="G605" s="129"/>
      <c r="H605" s="129"/>
      <c r="I605" s="129"/>
      <c r="J605" s="129"/>
      <c r="K605" s="49" t="s">
        <v>1012</v>
      </c>
      <c r="L605" s="61" t="s">
        <v>1013</v>
      </c>
      <c r="M605" s="51" t="s">
        <v>127</v>
      </c>
      <c r="N605" s="51"/>
      <c r="O605" s="62" t="e">
        <f t="shared" si="226"/>
        <v>#VALUE!</v>
      </c>
      <c r="P605" s="53">
        <v>50000</v>
      </c>
      <c r="Q605" s="54" t="s">
        <v>128</v>
      </c>
      <c r="R605" s="53">
        <v>394000</v>
      </c>
      <c r="S605" s="53">
        <f t="shared" si="227"/>
        <v>0</v>
      </c>
      <c r="T605" s="53"/>
      <c r="U605" s="153">
        <v>0</v>
      </c>
      <c r="V605" s="53" t="s">
        <v>129</v>
      </c>
      <c r="W605" s="154">
        <v>0.01</v>
      </c>
      <c r="X605" s="153">
        <v>0</v>
      </c>
      <c r="Y605" s="53" t="s">
        <v>129</v>
      </c>
      <c r="Z605" s="154">
        <v>0.1</v>
      </c>
      <c r="AA605" s="153">
        <v>0</v>
      </c>
      <c r="AB605" s="53" t="s">
        <v>129</v>
      </c>
      <c r="AC605" s="155">
        <v>0.2</v>
      </c>
      <c r="AD605" s="153">
        <v>0</v>
      </c>
      <c r="AE605" s="53" t="s">
        <v>129</v>
      </c>
      <c r="AF605" s="155">
        <v>0.5</v>
      </c>
      <c r="AG605" s="153">
        <v>0</v>
      </c>
      <c r="AH605" s="53" t="s">
        <v>131</v>
      </c>
      <c r="AI605" s="154">
        <v>0.1</v>
      </c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ht="15.75" customHeight="1">
      <c r="A606" s="1" t="s">
        <v>997</v>
      </c>
      <c r="B606" s="1" t="s">
        <v>121</v>
      </c>
      <c r="C606" s="1" t="s">
        <v>122</v>
      </c>
      <c r="D606" s="1" t="s">
        <v>123</v>
      </c>
      <c r="E606" s="1" t="s">
        <v>822</v>
      </c>
      <c r="F606" s="128"/>
      <c r="G606" s="129"/>
      <c r="H606" s="129"/>
      <c r="I606" s="129"/>
      <c r="J606" s="129"/>
      <c r="K606" s="49" t="s">
        <v>1014</v>
      </c>
      <c r="L606" s="61" t="s">
        <v>1015</v>
      </c>
      <c r="M606" s="51" t="s">
        <v>127</v>
      </c>
      <c r="N606" s="51"/>
      <c r="O606" s="62" t="e">
        <f t="shared" si="226"/>
        <v>#VALUE!</v>
      </c>
      <c r="P606" s="53">
        <v>80000</v>
      </c>
      <c r="Q606" s="54" t="s">
        <v>128</v>
      </c>
      <c r="R606" s="53">
        <v>630400</v>
      </c>
      <c r="S606" s="53">
        <f t="shared" si="227"/>
        <v>0</v>
      </c>
      <c r="T606" s="53"/>
      <c r="U606" s="153">
        <v>0</v>
      </c>
      <c r="V606" s="53" t="s">
        <v>129</v>
      </c>
      <c r="W606" s="154">
        <v>0.01</v>
      </c>
      <c r="X606" s="153">
        <v>0</v>
      </c>
      <c r="Y606" s="53" t="s">
        <v>129</v>
      </c>
      <c r="Z606" s="154">
        <v>0.1</v>
      </c>
      <c r="AA606" s="153">
        <v>0</v>
      </c>
      <c r="AB606" s="53" t="s">
        <v>129</v>
      </c>
      <c r="AC606" s="155">
        <v>0.2</v>
      </c>
      <c r="AD606" s="153">
        <v>0</v>
      </c>
      <c r="AE606" s="53" t="s">
        <v>129</v>
      </c>
      <c r="AF606" s="155">
        <v>0.5</v>
      </c>
      <c r="AG606" s="153">
        <v>0</v>
      </c>
      <c r="AH606" s="53" t="s">
        <v>131</v>
      </c>
      <c r="AI606" s="154">
        <v>0.1</v>
      </c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ht="15.75" customHeight="1">
      <c r="A607" s="1" t="s">
        <v>997</v>
      </c>
      <c r="B607" s="1" t="s">
        <v>121</v>
      </c>
      <c r="C607" s="1" t="s">
        <v>122</v>
      </c>
      <c r="D607" s="1" t="s">
        <v>123</v>
      </c>
      <c r="E607" s="1" t="s">
        <v>822</v>
      </c>
      <c r="F607" s="128"/>
      <c r="G607" s="129"/>
      <c r="H607" s="129"/>
      <c r="I607" s="129"/>
      <c r="J607" s="129"/>
      <c r="K607" s="49" t="s">
        <v>1016</v>
      </c>
      <c r="L607" s="61" t="s">
        <v>1017</v>
      </c>
      <c r="M607" s="51" t="s">
        <v>127</v>
      </c>
      <c r="N607" s="51"/>
      <c r="O607" s="62" t="e">
        <f t="shared" si="226"/>
        <v>#VALUE!</v>
      </c>
      <c r="P607" s="53">
        <v>50000</v>
      </c>
      <c r="Q607" s="54" t="s">
        <v>128</v>
      </c>
      <c r="R607" s="53">
        <v>82500</v>
      </c>
      <c r="S607" s="53">
        <f t="shared" si="227"/>
        <v>0</v>
      </c>
      <c r="T607" s="53"/>
      <c r="U607" s="153">
        <v>0</v>
      </c>
      <c r="V607" s="53" t="s">
        <v>129</v>
      </c>
      <c r="W607" s="154">
        <v>0.01</v>
      </c>
      <c r="X607" s="153">
        <v>0</v>
      </c>
      <c r="Y607" s="53" t="s">
        <v>129</v>
      </c>
      <c r="Z607" s="154">
        <v>0.1</v>
      </c>
      <c r="AA607" s="153">
        <v>0</v>
      </c>
      <c r="AB607" s="53" t="s">
        <v>129</v>
      </c>
      <c r="AC607" s="155">
        <v>0.2</v>
      </c>
      <c r="AD607" s="153">
        <v>0</v>
      </c>
      <c r="AE607" s="53" t="s">
        <v>129</v>
      </c>
      <c r="AF607" s="155">
        <v>0.5</v>
      </c>
      <c r="AG607" s="153">
        <v>0</v>
      </c>
      <c r="AH607" s="53" t="s">
        <v>131</v>
      </c>
      <c r="AI607" s="154">
        <v>0.1</v>
      </c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ht="15.75" customHeight="1">
      <c r="A608" s="1" t="s">
        <v>997</v>
      </c>
      <c r="B608" s="1" t="s">
        <v>121</v>
      </c>
      <c r="C608" s="1" t="s">
        <v>122</v>
      </c>
      <c r="D608" s="1"/>
      <c r="E608" s="1" t="s">
        <v>935</v>
      </c>
      <c r="F608" s="41"/>
      <c r="G608" s="42"/>
      <c r="H608" s="42"/>
      <c r="I608" s="42"/>
      <c r="J608" s="42" t="s">
        <v>935</v>
      </c>
      <c r="K608" s="130"/>
      <c r="L608" s="126"/>
      <c r="M608" s="127"/>
      <c r="N608" s="127"/>
      <c r="O608" s="127"/>
      <c r="P608" s="45"/>
      <c r="Q608" s="46"/>
      <c r="R608" s="45">
        <f t="shared" ref="R608:S608" si="228">R609</f>
        <v>44400</v>
      </c>
      <c r="S608" s="45">
        <f t="shared" si="228"/>
        <v>0</v>
      </c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91"/>
      <c r="AF608" s="91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</row>
    <row r="609" spans="1:57" ht="15.75" customHeight="1">
      <c r="A609" s="1" t="s">
        <v>997</v>
      </c>
      <c r="B609" s="1" t="s">
        <v>121</v>
      </c>
      <c r="C609" s="1" t="s">
        <v>122</v>
      </c>
      <c r="D609" s="1" t="s">
        <v>123</v>
      </c>
      <c r="E609" s="1" t="s">
        <v>935</v>
      </c>
      <c r="F609" s="128"/>
      <c r="G609" s="129"/>
      <c r="H609" s="129"/>
      <c r="I609" s="129"/>
      <c r="J609" s="129"/>
      <c r="K609" s="49" t="s">
        <v>144</v>
      </c>
      <c r="L609" s="61" t="s">
        <v>145</v>
      </c>
      <c r="M609" s="51" t="s">
        <v>127</v>
      </c>
      <c r="N609" s="51">
        <v>4</v>
      </c>
      <c r="O609" s="58" t="e">
        <f>M609-R609</f>
        <v>#VALUE!</v>
      </c>
      <c r="P609" s="53">
        <v>15000</v>
      </c>
      <c r="Q609" s="54" t="s">
        <v>128</v>
      </c>
      <c r="R609" s="53">
        <v>44400</v>
      </c>
      <c r="S609" s="53">
        <f>U609+X609+AA609+AD609+AG609+AJ609+AM609+AP609+AS609+AV609+AY609+BB609</f>
        <v>0</v>
      </c>
      <c r="T609" s="53"/>
      <c r="U609" s="153">
        <v>0</v>
      </c>
      <c r="V609" s="53" t="s">
        <v>129</v>
      </c>
      <c r="W609" s="154">
        <v>0.01</v>
      </c>
      <c r="X609" s="153">
        <v>0</v>
      </c>
      <c r="Y609" s="53" t="s">
        <v>129</v>
      </c>
      <c r="Z609" s="154">
        <v>0.1</v>
      </c>
      <c r="AA609" s="153">
        <v>0</v>
      </c>
      <c r="AB609" s="53" t="s">
        <v>129</v>
      </c>
      <c r="AC609" s="155">
        <v>0.2</v>
      </c>
      <c r="AD609" s="153">
        <v>0</v>
      </c>
      <c r="AE609" s="53" t="s">
        <v>129</v>
      </c>
      <c r="AF609" s="155">
        <v>0.5</v>
      </c>
      <c r="AG609" s="153">
        <v>0</v>
      </c>
      <c r="AH609" s="53" t="s">
        <v>131</v>
      </c>
      <c r="AI609" s="154">
        <v>0.1</v>
      </c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ht="15.75" customHeight="1">
      <c r="A610" s="1" t="s">
        <v>997</v>
      </c>
      <c r="B610" s="1" t="s">
        <v>121</v>
      </c>
      <c r="C610" s="1" t="s">
        <v>122</v>
      </c>
      <c r="D610" s="1"/>
      <c r="E610" s="1" t="s">
        <v>1018</v>
      </c>
      <c r="F610" s="41"/>
      <c r="G610" s="42"/>
      <c r="H610" s="42"/>
      <c r="I610" s="42"/>
      <c r="J610" s="42" t="s">
        <v>1018</v>
      </c>
      <c r="K610" s="130"/>
      <c r="L610" s="126"/>
      <c r="M610" s="127"/>
      <c r="N610" s="127"/>
      <c r="O610" s="127"/>
      <c r="P610" s="45"/>
      <c r="Q610" s="46"/>
      <c r="R610" s="45">
        <f t="shared" ref="R610:S610" si="229">R611</f>
        <v>165500</v>
      </c>
      <c r="S610" s="45">
        <f t="shared" si="229"/>
        <v>0</v>
      </c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91"/>
      <c r="AF610" s="91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</row>
    <row r="611" spans="1:57" ht="15.75" customHeight="1">
      <c r="A611" s="1" t="s">
        <v>997</v>
      </c>
      <c r="B611" s="1" t="s">
        <v>121</v>
      </c>
      <c r="C611" s="1" t="s">
        <v>122</v>
      </c>
      <c r="D611" s="1" t="s">
        <v>123</v>
      </c>
      <c r="E611" s="1" t="s">
        <v>1018</v>
      </c>
      <c r="F611" s="128"/>
      <c r="G611" s="129"/>
      <c r="H611" s="129"/>
      <c r="I611" s="129"/>
      <c r="J611" s="129"/>
      <c r="K611" s="49" t="s">
        <v>1019</v>
      </c>
      <c r="L611" s="61" t="s">
        <v>1020</v>
      </c>
      <c r="M611" s="51" t="s">
        <v>127</v>
      </c>
      <c r="N611" s="51"/>
      <c r="O611" s="62" t="e">
        <f>M611-R611</f>
        <v>#VALUE!</v>
      </c>
      <c r="P611" s="53">
        <v>21000</v>
      </c>
      <c r="Q611" s="54" t="s">
        <v>128</v>
      </c>
      <c r="R611" s="53">
        <v>165500</v>
      </c>
      <c r="S611" s="53">
        <f>U611+X611+AA611+AD611+AG611+AJ611+AM611+AP611+AS611+AV611+AY611+BB611</f>
        <v>0</v>
      </c>
      <c r="T611" s="53"/>
      <c r="U611" s="153">
        <v>0</v>
      </c>
      <c r="V611" s="53" t="s">
        <v>129</v>
      </c>
      <c r="W611" s="154">
        <v>0.01</v>
      </c>
      <c r="X611" s="153">
        <v>0</v>
      </c>
      <c r="Y611" s="53" t="s">
        <v>129</v>
      </c>
      <c r="Z611" s="154">
        <v>0.1</v>
      </c>
      <c r="AA611" s="153">
        <v>0</v>
      </c>
      <c r="AB611" s="53" t="s">
        <v>129</v>
      </c>
      <c r="AC611" s="155">
        <v>0.2</v>
      </c>
      <c r="AD611" s="153">
        <v>0</v>
      </c>
      <c r="AE611" s="53" t="s">
        <v>129</v>
      </c>
      <c r="AF611" s="155">
        <v>0.5</v>
      </c>
      <c r="AG611" s="153">
        <v>0</v>
      </c>
      <c r="AH611" s="53" t="s">
        <v>131</v>
      </c>
      <c r="AI611" s="154">
        <v>0.1</v>
      </c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ht="15.75" customHeight="1">
      <c r="A612" s="1" t="s">
        <v>997</v>
      </c>
      <c r="B612" s="1" t="s">
        <v>121</v>
      </c>
      <c r="C612" s="1" t="s">
        <v>122</v>
      </c>
      <c r="D612" s="1"/>
      <c r="E612" s="1" t="s">
        <v>831</v>
      </c>
      <c r="F612" s="41"/>
      <c r="G612" s="42"/>
      <c r="H612" s="42"/>
      <c r="I612" s="42"/>
      <c r="J612" s="42" t="s">
        <v>831</v>
      </c>
      <c r="K612" s="130"/>
      <c r="L612" s="126"/>
      <c r="M612" s="127"/>
      <c r="N612" s="127"/>
      <c r="O612" s="127"/>
      <c r="P612" s="45"/>
      <c r="Q612" s="46"/>
      <c r="R612" s="45">
        <f t="shared" ref="R612:S612" si="230">R613+R614+R615</f>
        <v>513600</v>
      </c>
      <c r="S612" s="45">
        <f t="shared" si="230"/>
        <v>0</v>
      </c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91"/>
      <c r="AF612" s="91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</row>
    <row r="613" spans="1:57" ht="15.75" customHeight="1">
      <c r="A613" s="1" t="s">
        <v>997</v>
      </c>
      <c r="B613" s="1" t="s">
        <v>121</v>
      </c>
      <c r="C613" s="1" t="s">
        <v>122</v>
      </c>
      <c r="D613" s="1" t="s">
        <v>123</v>
      </c>
      <c r="E613" s="1" t="s">
        <v>831</v>
      </c>
      <c r="F613" s="128"/>
      <c r="G613" s="129"/>
      <c r="H613" s="129"/>
      <c r="I613" s="129"/>
      <c r="J613" s="129"/>
      <c r="K613" s="49" t="s">
        <v>1021</v>
      </c>
      <c r="L613" s="61" t="s">
        <v>1022</v>
      </c>
      <c r="M613" s="51" t="s">
        <v>127</v>
      </c>
      <c r="N613" s="51">
        <v>2</v>
      </c>
      <c r="O613" s="56" t="e">
        <f t="shared" ref="O613:O615" si="231">M613-R613</f>
        <v>#VALUE!</v>
      </c>
      <c r="P613" s="53">
        <v>30</v>
      </c>
      <c r="Q613" s="54" t="s">
        <v>159</v>
      </c>
      <c r="R613" s="53">
        <v>29400</v>
      </c>
      <c r="S613" s="53">
        <f t="shared" ref="S613:S615" si="232">U613+X613+AA613+AD613+AG613+AJ613+AM613+AP613+AS613+AV613+AY613+BB613</f>
        <v>0</v>
      </c>
      <c r="T613" s="53"/>
      <c r="U613" s="153">
        <v>0</v>
      </c>
      <c r="V613" s="53" t="s">
        <v>129</v>
      </c>
      <c r="W613" s="154">
        <v>0.01</v>
      </c>
      <c r="X613" s="153">
        <v>0</v>
      </c>
      <c r="Y613" s="53" t="s">
        <v>129</v>
      </c>
      <c r="Z613" s="154">
        <v>0.1</v>
      </c>
      <c r="AA613" s="153">
        <v>0</v>
      </c>
      <c r="AB613" s="53" t="s">
        <v>129</v>
      </c>
      <c r="AC613" s="155">
        <v>0.2</v>
      </c>
      <c r="AD613" s="153">
        <v>0</v>
      </c>
      <c r="AE613" s="53" t="s">
        <v>129</v>
      </c>
      <c r="AF613" s="155">
        <v>0.5</v>
      </c>
      <c r="AG613" s="153">
        <v>0</v>
      </c>
      <c r="AH613" s="53" t="s">
        <v>131</v>
      </c>
      <c r="AI613" s="154">
        <v>0.1</v>
      </c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ht="15.75" customHeight="1">
      <c r="A614" s="1" t="s">
        <v>997</v>
      </c>
      <c r="B614" s="1" t="s">
        <v>121</v>
      </c>
      <c r="C614" s="1" t="s">
        <v>122</v>
      </c>
      <c r="D614" s="1" t="s">
        <v>123</v>
      </c>
      <c r="E614" s="1" t="s">
        <v>831</v>
      </c>
      <c r="F614" s="128"/>
      <c r="G614" s="129"/>
      <c r="H614" s="129"/>
      <c r="I614" s="129"/>
      <c r="J614" s="129"/>
      <c r="K614" s="49" t="s">
        <v>1023</v>
      </c>
      <c r="L614" s="61" t="s">
        <v>1024</v>
      </c>
      <c r="M614" s="51" t="s">
        <v>127</v>
      </c>
      <c r="N614" s="51">
        <v>2</v>
      </c>
      <c r="O614" s="56" t="e">
        <f t="shared" si="231"/>
        <v>#VALUE!</v>
      </c>
      <c r="P614" s="53">
        <v>200</v>
      </c>
      <c r="Q614" s="54" t="s">
        <v>159</v>
      </c>
      <c r="R614" s="53">
        <v>196000</v>
      </c>
      <c r="S614" s="53">
        <f t="shared" si="232"/>
        <v>0</v>
      </c>
      <c r="T614" s="53"/>
      <c r="U614" s="153">
        <v>0</v>
      </c>
      <c r="V614" s="53" t="s">
        <v>129</v>
      </c>
      <c r="W614" s="154">
        <v>0.01</v>
      </c>
      <c r="X614" s="153">
        <v>0</v>
      </c>
      <c r="Y614" s="53" t="s">
        <v>129</v>
      </c>
      <c r="Z614" s="154">
        <v>0.1</v>
      </c>
      <c r="AA614" s="153">
        <v>0</v>
      </c>
      <c r="AB614" s="53" t="s">
        <v>129</v>
      </c>
      <c r="AC614" s="155">
        <v>0.2</v>
      </c>
      <c r="AD614" s="153">
        <v>0</v>
      </c>
      <c r="AE614" s="53" t="s">
        <v>129</v>
      </c>
      <c r="AF614" s="155">
        <v>0.5</v>
      </c>
      <c r="AG614" s="153">
        <v>0</v>
      </c>
      <c r="AH614" s="53" t="s">
        <v>131</v>
      </c>
      <c r="AI614" s="154">
        <v>0.1</v>
      </c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ht="15.75" customHeight="1">
      <c r="A615" s="1" t="s">
        <v>997</v>
      </c>
      <c r="B615" s="1" t="s">
        <v>121</v>
      </c>
      <c r="C615" s="1" t="s">
        <v>122</v>
      </c>
      <c r="D615" s="1" t="s">
        <v>123</v>
      </c>
      <c r="E615" s="1" t="s">
        <v>831</v>
      </c>
      <c r="F615" s="128"/>
      <c r="G615" s="129"/>
      <c r="H615" s="129"/>
      <c r="I615" s="129"/>
      <c r="J615" s="129"/>
      <c r="K615" s="49" t="s">
        <v>1025</v>
      </c>
      <c r="L615" s="61" t="s">
        <v>1026</v>
      </c>
      <c r="M615" s="51" t="s">
        <v>127</v>
      </c>
      <c r="N615" s="51">
        <v>2</v>
      </c>
      <c r="O615" s="56" t="e">
        <f t="shared" si="231"/>
        <v>#VALUE!</v>
      </c>
      <c r="P615" s="53">
        <v>565</v>
      </c>
      <c r="Q615" s="54" t="s">
        <v>159</v>
      </c>
      <c r="R615" s="53">
        <v>288200</v>
      </c>
      <c r="S615" s="53">
        <f t="shared" si="232"/>
        <v>0</v>
      </c>
      <c r="T615" s="53"/>
      <c r="U615" s="153">
        <v>0</v>
      </c>
      <c r="V615" s="53" t="s">
        <v>129</v>
      </c>
      <c r="W615" s="154">
        <v>0.01</v>
      </c>
      <c r="X615" s="153">
        <v>0</v>
      </c>
      <c r="Y615" s="53" t="s">
        <v>129</v>
      </c>
      <c r="Z615" s="154">
        <v>0.1</v>
      </c>
      <c r="AA615" s="153">
        <v>0</v>
      </c>
      <c r="AB615" s="53" t="s">
        <v>129</v>
      </c>
      <c r="AC615" s="155">
        <v>0.2</v>
      </c>
      <c r="AD615" s="153">
        <v>0</v>
      </c>
      <c r="AE615" s="53" t="s">
        <v>129</v>
      </c>
      <c r="AF615" s="155">
        <v>0.5</v>
      </c>
      <c r="AG615" s="153">
        <v>0</v>
      </c>
      <c r="AH615" s="53" t="s">
        <v>131</v>
      </c>
      <c r="AI615" s="154">
        <v>0.1</v>
      </c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ht="15.75" customHeight="1">
      <c r="A616" s="1" t="s">
        <v>997</v>
      </c>
      <c r="B616" s="1" t="s">
        <v>121</v>
      </c>
      <c r="C616" s="1" t="s">
        <v>122</v>
      </c>
      <c r="D616" s="1"/>
      <c r="E616" s="1" t="s">
        <v>838</v>
      </c>
      <c r="F616" s="41"/>
      <c r="G616" s="42"/>
      <c r="H616" s="42"/>
      <c r="I616" s="42"/>
      <c r="J616" s="42" t="s">
        <v>838</v>
      </c>
      <c r="K616" s="130"/>
      <c r="L616" s="126"/>
      <c r="M616" s="127"/>
      <c r="N616" s="127"/>
      <c r="O616" s="127"/>
      <c r="P616" s="45"/>
      <c r="Q616" s="46"/>
      <c r="R616" s="45">
        <f t="shared" ref="R616:S616" si="233">R617+R618</f>
        <v>6092400</v>
      </c>
      <c r="S616" s="45">
        <f t="shared" si="233"/>
        <v>0</v>
      </c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91"/>
      <c r="AF616" s="91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</row>
    <row r="617" spans="1:57" ht="15.75" customHeight="1">
      <c r="A617" s="1" t="s">
        <v>997</v>
      </c>
      <c r="B617" s="1" t="s">
        <v>121</v>
      </c>
      <c r="C617" s="1" t="s">
        <v>122</v>
      </c>
      <c r="D617" s="1" t="s">
        <v>123</v>
      </c>
      <c r="E617" s="1" t="s">
        <v>838</v>
      </c>
      <c r="F617" s="128"/>
      <c r="G617" s="129"/>
      <c r="H617" s="129"/>
      <c r="I617" s="129"/>
      <c r="J617" s="129"/>
      <c r="K617" s="49" t="s">
        <v>1027</v>
      </c>
      <c r="L617" s="61" t="s">
        <v>1028</v>
      </c>
      <c r="M617" s="51" t="s">
        <v>127</v>
      </c>
      <c r="N617" s="51"/>
      <c r="O617" s="62" t="e">
        <f t="shared" ref="O617:O618" si="234">M617-R617</f>
        <v>#VALUE!</v>
      </c>
      <c r="P617" s="53">
        <v>8960</v>
      </c>
      <c r="Q617" s="54" t="s">
        <v>159</v>
      </c>
      <c r="R617" s="53">
        <v>5286400</v>
      </c>
      <c r="S617" s="53">
        <f t="shared" ref="S617:S618" si="235">U617+X617+AA617+AD617+AG617+AJ617+AM617+AP617+AS617+AV617+AY617+BB617</f>
        <v>0</v>
      </c>
      <c r="T617" s="53"/>
      <c r="U617" s="153">
        <v>0</v>
      </c>
      <c r="V617" s="53" t="s">
        <v>129</v>
      </c>
      <c r="W617" s="154">
        <v>0.01</v>
      </c>
      <c r="X617" s="153">
        <v>0</v>
      </c>
      <c r="Y617" s="53" t="s">
        <v>129</v>
      </c>
      <c r="Z617" s="154">
        <v>0.1</v>
      </c>
      <c r="AA617" s="153">
        <v>0</v>
      </c>
      <c r="AB617" s="53" t="s">
        <v>129</v>
      </c>
      <c r="AC617" s="155">
        <v>0.2</v>
      </c>
      <c r="AD617" s="153">
        <v>0</v>
      </c>
      <c r="AE617" s="53" t="s">
        <v>129</v>
      </c>
      <c r="AF617" s="155">
        <v>0.5</v>
      </c>
      <c r="AG617" s="153">
        <v>0</v>
      </c>
      <c r="AH617" s="53" t="s">
        <v>131</v>
      </c>
      <c r="AI617" s="154">
        <v>0.1</v>
      </c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ht="15.75" customHeight="1">
      <c r="A618" s="1" t="s">
        <v>997</v>
      </c>
      <c r="B618" s="1" t="s">
        <v>121</v>
      </c>
      <c r="C618" s="1" t="s">
        <v>122</v>
      </c>
      <c r="D618" s="1" t="s">
        <v>123</v>
      </c>
      <c r="E618" s="1" t="s">
        <v>838</v>
      </c>
      <c r="F618" s="128"/>
      <c r="G618" s="129"/>
      <c r="H618" s="129"/>
      <c r="I618" s="129"/>
      <c r="J618" s="129"/>
      <c r="K618" s="49" t="s">
        <v>1029</v>
      </c>
      <c r="L618" s="61" t="s">
        <v>1030</v>
      </c>
      <c r="M618" s="51" t="s">
        <v>127</v>
      </c>
      <c r="N618" s="51"/>
      <c r="O618" s="62" t="e">
        <f t="shared" si="234"/>
        <v>#VALUE!</v>
      </c>
      <c r="P618" s="53">
        <v>1366</v>
      </c>
      <c r="Q618" s="54" t="s">
        <v>159</v>
      </c>
      <c r="R618" s="53">
        <v>806000</v>
      </c>
      <c r="S618" s="53">
        <f t="shared" si="235"/>
        <v>0</v>
      </c>
      <c r="T618" s="53"/>
      <c r="U618" s="153">
        <v>0</v>
      </c>
      <c r="V618" s="53" t="s">
        <v>129</v>
      </c>
      <c r="W618" s="154">
        <v>0.01</v>
      </c>
      <c r="X618" s="153">
        <v>0</v>
      </c>
      <c r="Y618" s="53" t="s">
        <v>129</v>
      </c>
      <c r="Z618" s="154">
        <v>0.1</v>
      </c>
      <c r="AA618" s="153">
        <v>0</v>
      </c>
      <c r="AB618" s="53" t="s">
        <v>129</v>
      </c>
      <c r="AC618" s="155">
        <v>0.2</v>
      </c>
      <c r="AD618" s="153">
        <v>0</v>
      </c>
      <c r="AE618" s="53" t="s">
        <v>129</v>
      </c>
      <c r="AF618" s="155">
        <v>0.5</v>
      </c>
      <c r="AG618" s="153">
        <v>0</v>
      </c>
      <c r="AH618" s="53" t="s">
        <v>131</v>
      </c>
      <c r="AI618" s="154">
        <v>0.1</v>
      </c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ht="15.75" customHeight="1">
      <c r="A619" s="1" t="s">
        <v>997</v>
      </c>
      <c r="B619" s="1" t="s">
        <v>121</v>
      </c>
      <c r="C619" s="1" t="s">
        <v>122</v>
      </c>
      <c r="D619" s="1"/>
      <c r="E619" s="1" t="s">
        <v>841</v>
      </c>
      <c r="F619" s="41"/>
      <c r="G619" s="42"/>
      <c r="H619" s="42"/>
      <c r="I619" s="42"/>
      <c r="J619" s="42" t="s">
        <v>841</v>
      </c>
      <c r="K619" s="130"/>
      <c r="L619" s="126"/>
      <c r="M619" s="127"/>
      <c r="N619" s="127"/>
      <c r="O619" s="127"/>
      <c r="P619" s="45"/>
      <c r="Q619" s="46"/>
      <c r="R619" s="45">
        <f t="shared" ref="R619:S619" si="236">SUM(R620:R627)</f>
        <v>47038500</v>
      </c>
      <c r="S619" s="45">
        <f t="shared" si="236"/>
        <v>0</v>
      </c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91"/>
      <c r="AF619" s="91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</row>
    <row r="620" spans="1:57" ht="15.75" customHeight="1">
      <c r="A620" s="1" t="s">
        <v>997</v>
      </c>
      <c r="B620" s="1" t="s">
        <v>121</v>
      </c>
      <c r="C620" s="1" t="s">
        <v>122</v>
      </c>
      <c r="D620" s="1" t="s">
        <v>123</v>
      </c>
      <c r="E620" s="1" t="s">
        <v>841</v>
      </c>
      <c r="F620" s="128"/>
      <c r="G620" s="129"/>
      <c r="H620" s="129"/>
      <c r="I620" s="129"/>
      <c r="J620" s="129"/>
      <c r="K620" s="49" t="s">
        <v>1004</v>
      </c>
      <c r="L620" s="57" t="s">
        <v>1031</v>
      </c>
      <c r="M620" s="51" t="s">
        <v>127</v>
      </c>
      <c r="N620" s="51"/>
      <c r="O620" s="62" t="e">
        <f t="shared" ref="O620:O627" si="237">M620-R620</f>
        <v>#VALUE!</v>
      </c>
      <c r="P620" s="53">
        <v>525</v>
      </c>
      <c r="Q620" s="54" t="s">
        <v>400</v>
      </c>
      <c r="R620" s="53">
        <v>2793000</v>
      </c>
      <c r="S620" s="53">
        <f t="shared" ref="S620:S627" si="238">U620+X620+AA620+AD620+AG620+AJ620+AM620+AP620+AS620+AV620+AY620+BB620</f>
        <v>0</v>
      </c>
      <c r="T620" s="53"/>
      <c r="U620" s="153">
        <v>0</v>
      </c>
      <c r="V620" s="53" t="s">
        <v>129</v>
      </c>
      <c r="W620" s="154">
        <v>0.01</v>
      </c>
      <c r="X620" s="153">
        <v>0</v>
      </c>
      <c r="Y620" s="53" t="s">
        <v>129</v>
      </c>
      <c r="Z620" s="154">
        <v>0.1</v>
      </c>
      <c r="AA620" s="153">
        <v>0</v>
      </c>
      <c r="AB620" s="53" t="s">
        <v>129</v>
      </c>
      <c r="AC620" s="155">
        <v>0.2</v>
      </c>
      <c r="AD620" s="153">
        <v>0</v>
      </c>
      <c r="AE620" s="53" t="s">
        <v>129</v>
      </c>
      <c r="AF620" s="155">
        <v>0.5</v>
      </c>
      <c r="AG620" s="153">
        <v>0</v>
      </c>
      <c r="AH620" s="53" t="s">
        <v>131</v>
      </c>
      <c r="AI620" s="154">
        <v>0.1</v>
      </c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ht="15.75" customHeight="1">
      <c r="A621" s="1" t="s">
        <v>997</v>
      </c>
      <c r="B621" s="1" t="s">
        <v>121</v>
      </c>
      <c r="C621" s="1" t="s">
        <v>122</v>
      </c>
      <c r="D621" s="1" t="s">
        <v>123</v>
      </c>
      <c r="E621" s="1" t="s">
        <v>841</v>
      </c>
      <c r="F621" s="128"/>
      <c r="G621" s="129"/>
      <c r="H621" s="129"/>
      <c r="I621" s="129"/>
      <c r="J621" s="129"/>
      <c r="K621" s="49" t="s">
        <v>1032</v>
      </c>
      <c r="L621" s="57" t="s">
        <v>1033</v>
      </c>
      <c r="M621" s="51" t="s">
        <v>127</v>
      </c>
      <c r="N621" s="51"/>
      <c r="O621" s="62" t="e">
        <f t="shared" si="237"/>
        <v>#VALUE!</v>
      </c>
      <c r="P621" s="53">
        <v>76</v>
      </c>
      <c r="Q621" s="54" t="s">
        <v>400</v>
      </c>
      <c r="R621" s="53">
        <v>404300</v>
      </c>
      <c r="S621" s="53">
        <f t="shared" si="238"/>
        <v>0</v>
      </c>
      <c r="T621" s="53"/>
      <c r="U621" s="153">
        <v>0</v>
      </c>
      <c r="V621" s="53" t="s">
        <v>129</v>
      </c>
      <c r="W621" s="154">
        <v>0.01</v>
      </c>
      <c r="X621" s="153">
        <v>0</v>
      </c>
      <c r="Y621" s="53" t="s">
        <v>129</v>
      </c>
      <c r="Z621" s="154">
        <v>0.1</v>
      </c>
      <c r="AA621" s="153">
        <v>0</v>
      </c>
      <c r="AB621" s="53" t="s">
        <v>129</v>
      </c>
      <c r="AC621" s="155">
        <v>0.2</v>
      </c>
      <c r="AD621" s="153">
        <v>0</v>
      </c>
      <c r="AE621" s="53" t="s">
        <v>129</v>
      </c>
      <c r="AF621" s="155">
        <v>0.5</v>
      </c>
      <c r="AG621" s="153">
        <v>0</v>
      </c>
      <c r="AH621" s="53" t="s">
        <v>131</v>
      </c>
      <c r="AI621" s="154">
        <v>0.1</v>
      </c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ht="15.75" customHeight="1">
      <c r="A622" s="1" t="s">
        <v>997</v>
      </c>
      <c r="B622" s="1" t="s">
        <v>121</v>
      </c>
      <c r="C622" s="1" t="s">
        <v>122</v>
      </c>
      <c r="D622" s="1" t="s">
        <v>123</v>
      </c>
      <c r="E622" s="1" t="s">
        <v>841</v>
      </c>
      <c r="F622" s="128"/>
      <c r="G622" s="129"/>
      <c r="H622" s="129"/>
      <c r="I622" s="129"/>
      <c r="J622" s="129"/>
      <c r="K622" s="49" t="s">
        <v>1021</v>
      </c>
      <c r="L622" s="61" t="s">
        <v>1022</v>
      </c>
      <c r="M622" s="51" t="s">
        <v>127</v>
      </c>
      <c r="N622" s="51">
        <v>2</v>
      </c>
      <c r="O622" s="56" t="e">
        <f t="shared" si="237"/>
        <v>#VALUE!</v>
      </c>
      <c r="P622" s="53">
        <v>160</v>
      </c>
      <c r="Q622" s="54" t="s">
        <v>159</v>
      </c>
      <c r="R622" s="53">
        <v>156800</v>
      </c>
      <c r="S622" s="53">
        <f t="shared" si="238"/>
        <v>0</v>
      </c>
      <c r="T622" s="53"/>
      <c r="U622" s="153">
        <v>0</v>
      </c>
      <c r="V622" s="53" t="s">
        <v>129</v>
      </c>
      <c r="W622" s="154">
        <v>0.01</v>
      </c>
      <c r="X622" s="153">
        <v>0</v>
      </c>
      <c r="Y622" s="53" t="s">
        <v>129</v>
      </c>
      <c r="Z622" s="154">
        <v>0.1</v>
      </c>
      <c r="AA622" s="153">
        <v>0</v>
      </c>
      <c r="AB622" s="53" t="s">
        <v>129</v>
      </c>
      <c r="AC622" s="155">
        <v>0.2</v>
      </c>
      <c r="AD622" s="153">
        <v>0</v>
      </c>
      <c r="AE622" s="53" t="s">
        <v>129</v>
      </c>
      <c r="AF622" s="155">
        <v>0.5</v>
      </c>
      <c r="AG622" s="153">
        <v>0</v>
      </c>
      <c r="AH622" s="53" t="s">
        <v>131</v>
      </c>
      <c r="AI622" s="154">
        <v>0.1</v>
      </c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ht="15.75" customHeight="1">
      <c r="A623" s="1" t="s">
        <v>997</v>
      </c>
      <c r="B623" s="1" t="s">
        <v>121</v>
      </c>
      <c r="C623" s="1" t="s">
        <v>122</v>
      </c>
      <c r="D623" s="1" t="s">
        <v>123</v>
      </c>
      <c r="E623" s="1" t="s">
        <v>841</v>
      </c>
      <c r="F623" s="128"/>
      <c r="G623" s="129"/>
      <c r="H623" s="129"/>
      <c r="I623" s="129"/>
      <c r="J623" s="129"/>
      <c r="K623" s="49" t="s">
        <v>1023</v>
      </c>
      <c r="L623" s="61" t="s">
        <v>1024</v>
      </c>
      <c r="M623" s="51" t="s">
        <v>127</v>
      </c>
      <c r="N623" s="51">
        <v>2</v>
      </c>
      <c r="O623" s="56" t="e">
        <f t="shared" si="237"/>
        <v>#VALUE!</v>
      </c>
      <c r="P623" s="53">
        <v>140</v>
      </c>
      <c r="Q623" s="54" t="s">
        <v>159</v>
      </c>
      <c r="R623" s="53">
        <v>137200</v>
      </c>
      <c r="S623" s="53">
        <f t="shared" si="238"/>
        <v>0</v>
      </c>
      <c r="T623" s="53"/>
      <c r="U623" s="153">
        <v>0</v>
      </c>
      <c r="V623" s="53" t="s">
        <v>129</v>
      </c>
      <c r="W623" s="154">
        <v>0.01</v>
      </c>
      <c r="X623" s="153">
        <v>0</v>
      </c>
      <c r="Y623" s="53" t="s">
        <v>129</v>
      </c>
      <c r="Z623" s="154">
        <v>0.1</v>
      </c>
      <c r="AA623" s="153">
        <v>0</v>
      </c>
      <c r="AB623" s="53" t="s">
        <v>129</v>
      </c>
      <c r="AC623" s="155">
        <v>0.2</v>
      </c>
      <c r="AD623" s="153">
        <v>0</v>
      </c>
      <c r="AE623" s="53" t="s">
        <v>129</v>
      </c>
      <c r="AF623" s="155">
        <v>0.5</v>
      </c>
      <c r="AG623" s="153">
        <v>0</v>
      </c>
      <c r="AH623" s="53" t="s">
        <v>131</v>
      </c>
      <c r="AI623" s="154">
        <v>0.1</v>
      </c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ht="15.75" customHeight="1">
      <c r="A624" s="1" t="s">
        <v>997</v>
      </c>
      <c r="B624" s="1" t="s">
        <v>121</v>
      </c>
      <c r="C624" s="1" t="s">
        <v>122</v>
      </c>
      <c r="D624" s="1" t="s">
        <v>123</v>
      </c>
      <c r="E624" s="1" t="s">
        <v>841</v>
      </c>
      <c r="F624" s="128"/>
      <c r="G624" s="129"/>
      <c r="H624" s="129"/>
      <c r="I624" s="129"/>
      <c r="J624" s="129"/>
      <c r="K624" s="49" t="s">
        <v>217</v>
      </c>
      <c r="L624" s="61" t="s">
        <v>218</v>
      </c>
      <c r="M624" s="51" t="s">
        <v>127</v>
      </c>
      <c r="N624" s="51">
        <v>2</v>
      </c>
      <c r="O624" s="56" t="e">
        <f t="shared" si="237"/>
        <v>#VALUE!</v>
      </c>
      <c r="P624" s="53">
        <v>24850</v>
      </c>
      <c r="Q624" s="54" t="s">
        <v>159</v>
      </c>
      <c r="R624" s="53">
        <v>26341000</v>
      </c>
      <c r="S624" s="53">
        <f t="shared" si="238"/>
        <v>0</v>
      </c>
      <c r="T624" s="53"/>
      <c r="U624" s="153">
        <v>0</v>
      </c>
      <c r="V624" s="53" t="s">
        <v>129</v>
      </c>
      <c r="W624" s="154">
        <v>0.01</v>
      </c>
      <c r="X624" s="153">
        <v>0</v>
      </c>
      <c r="Y624" s="53" t="s">
        <v>129</v>
      </c>
      <c r="Z624" s="154">
        <v>0.1</v>
      </c>
      <c r="AA624" s="153">
        <v>0</v>
      </c>
      <c r="AB624" s="53" t="s">
        <v>129</v>
      </c>
      <c r="AC624" s="155">
        <v>0.2</v>
      </c>
      <c r="AD624" s="153">
        <v>0</v>
      </c>
      <c r="AE624" s="53" t="s">
        <v>129</v>
      </c>
      <c r="AF624" s="155">
        <v>0.5</v>
      </c>
      <c r="AG624" s="153">
        <v>0</v>
      </c>
      <c r="AH624" s="53" t="s">
        <v>131</v>
      </c>
      <c r="AI624" s="154">
        <v>0.1</v>
      </c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ht="15.75" customHeight="1">
      <c r="A625" s="1" t="s">
        <v>997</v>
      </c>
      <c r="B625" s="1" t="s">
        <v>121</v>
      </c>
      <c r="C625" s="1" t="s">
        <v>122</v>
      </c>
      <c r="D625" s="1" t="s">
        <v>123</v>
      </c>
      <c r="E625" s="1" t="s">
        <v>841</v>
      </c>
      <c r="F625" s="128"/>
      <c r="G625" s="129"/>
      <c r="H625" s="129"/>
      <c r="I625" s="129"/>
      <c r="J625" s="129"/>
      <c r="K625" s="49" t="s">
        <v>1034</v>
      </c>
      <c r="L625" s="61" t="s">
        <v>1035</v>
      </c>
      <c r="M625" s="51" t="s">
        <v>127</v>
      </c>
      <c r="N625" s="51"/>
      <c r="O625" s="62" t="e">
        <f t="shared" si="237"/>
        <v>#VALUE!</v>
      </c>
      <c r="P625" s="53">
        <v>11000</v>
      </c>
      <c r="Q625" s="54" t="s">
        <v>159</v>
      </c>
      <c r="R625" s="53">
        <v>11660000</v>
      </c>
      <c r="S625" s="53">
        <f t="shared" si="238"/>
        <v>0</v>
      </c>
      <c r="T625" s="53"/>
      <c r="U625" s="153">
        <v>0</v>
      </c>
      <c r="V625" s="53" t="s">
        <v>129</v>
      </c>
      <c r="W625" s="154">
        <v>0.01</v>
      </c>
      <c r="X625" s="153">
        <v>0</v>
      </c>
      <c r="Y625" s="53" t="s">
        <v>129</v>
      </c>
      <c r="Z625" s="154">
        <v>0.1</v>
      </c>
      <c r="AA625" s="153">
        <v>0</v>
      </c>
      <c r="AB625" s="53" t="s">
        <v>129</v>
      </c>
      <c r="AC625" s="155">
        <v>0.2</v>
      </c>
      <c r="AD625" s="153">
        <v>0</v>
      </c>
      <c r="AE625" s="53" t="s">
        <v>129</v>
      </c>
      <c r="AF625" s="155">
        <v>0.5</v>
      </c>
      <c r="AG625" s="153">
        <v>0</v>
      </c>
      <c r="AH625" s="53" t="s">
        <v>131</v>
      </c>
      <c r="AI625" s="154">
        <v>0.1</v>
      </c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ht="15.75" customHeight="1">
      <c r="A626" s="1" t="s">
        <v>997</v>
      </c>
      <c r="B626" s="1" t="s">
        <v>121</v>
      </c>
      <c r="C626" s="1" t="s">
        <v>122</v>
      </c>
      <c r="D626" s="1" t="s">
        <v>123</v>
      </c>
      <c r="E626" s="1" t="s">
        <v>841</v>
      </c>
      <c r="F626" s="128"/>
      <c r="G626" s="129"/>
      <c r="H626" s="129"/>
      <c r="I626" s="129"/>
      <c r="J626" s="129"/>
      <c r="K626" s="49" t="s">
        <v>1036</v>
      </c>
      <c r="L626" s="61" t="s">
        <v>1037</v>
      </c>
      <c r="M626" s="51" t="s">
        <v>127</v>
      </c>
      <c r="N626" s="51"/>
      <c r="O626" s="62" t="e">
        <f t="shared" si="237"/>
        <v>#VALUE!</v>
      </c>
      <c r="P626" s="53">
        <v>8885</v>
      </c>
      <c r="Q626" s="54" t="s">
        <v>159</v>
      </c>
      <c r="R626" s="53">
        <v>4531300</v>
      </c>
      <c r="S626" s="53">
        <f t="shared" si="238"/>
        <v>0</v>
      </c>
      <c r="T626" s="53"/>
      <c r="U626" s="153">
        <v>0</v>
      </c>
      <c r="V626" s="53" t="s">
        <v>129</v>
      </c>
      <c r="W626" s="154">
        <v>0.01</v>
      </c>
      <c r="X626" s="153">
        <v>0</v>
      </c>
      <c r="Y626" s="53" t="s">
        <v>129</v>
      </c>
      <c r="Z626" s="154">
        <v>0.1</v>
      </c>
      <c r="AA626" s="153">
        <v>0</v>
      </c>
      <c r="AB626" s="53" t="s">
        <v>129</v>
      </c>
      <c r="AC626" s="155">
        <v>0.2</v>
      </c>
      <c r="AD626" s="153">
        <v>0</v>
      </c>
      <c r="AE626" s="53" t="s">
        <v>129</v>
      </c>
      <c r="AF626" s="155">
        <v>0.5</v>
      </c>
      <c r="AG626" s="153">
        <v>0</v>
      </c>
      <c r="AH626" s="53" t="s">
        <v>131</v>
      </c>
      <c r="AI626" s="154">
        <v>0.1</v>
      </c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ht="15.75" customHeight="1">
      <c r="A627" s="1" t="s">
        <v>997</v>
      </c>
      <c r="B627" s="1" t="s">
        <v>121</v>
      </c>
      <c r="C627" s="1" t="s">
        <v>122</v>
      </c>
      <c r="D627" s="1" t="s">
        <v>123</v>
      </c>
      <c r="E627" s="1" t="s">
        <v>841</v>
      </c>
      <c r="F627" s="128"/>
      <c r="G627" s="129"/>
      <c r="H627" s="129"/>
      <c r="I627" s="129"/>
      <c r="J627" s="129"/>
      <c r="K627" s="49" t="s">
        <v>1025</v>
      </c>
      <c r="L627" s="61" t="s">
        <v>1026</v>
      </c>
      <c r="M627" s="51" t="s">
        <v>127</v>
      </c>
      <c r="N627" s="51">
        <v>2</v>
      </c>
      <c r="O627" s="56" t="e">
        <f t="shared" si="237"/>
        <v>#VALUE!</v>
      </c>
      <c r="P627" s="53">
        <v>1990</v>
      </c>
      <c r="Q627" s="54" t="s">
        <v>159</v>
      </c>
      <c r="R627" s="53">
        <v>1014900</v>
      </c>
      <c r="S627" s="53">
        <f t="shared" si="238"/>
        <v>0</v>
      </c>
      <c r="T627" s="53"/>
      <c r="U627" s="153">
        <v>0</v>
      </c>
      <c r="V627" s="53" t="s">
        <v>129</v>
      </c>
      <c r="W627" s="154">
        <v>0.01</v>
      </c>
      <c r="X627" s="153">
        <v>0</v>
      </c>
      <c r="Y627" s="53" t="s">
        <v>129</v>
      </c>
      <c r="Z627" s="154">
        <v>0.1</v>
      </c>
      <c r="AA627" s="153">
        <v>0</v>
      </c>
      <c r="AB627" s="53" t="s">
        <v>129</v>
      </c>
      <c r="AC627" s="155">
        <v>0.2</v>
      </c>
      <c r="AD627" s="153">
        <v>0</v>
      </c>
      <c r="AE627" s="53" t="s">
        <v>129</v>
      </c>
      <c r="AF627" s="155">
        <v>0.5</v>
      </c>
      <c r="AG627" s="153">
        <v>0</v>
      </c>
      <c r="AH627" s="53" t="s">
        <v>131</v>
      </c>
      <c r="AI627" s="154">
        <v>0.1</v>
      </c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ht="15.75" customHeight="1">
      <c r="A628" s="1" t="s">
        <v>997</v>
      </c>
      <c r="B628" s="1" t="s">
        <v>121</v>
      </c>
      <c r="C628" s="1" t="s">
        <v>122</v>
      </c>
      <c r="D628" s="1" t="s">
        <v>241</v>
      </c>
      <c r="E628" s="1"/>
      <c r="F628" s="35"/>
      <c r="G628" s="36"/>
      <c r="H628" s="36"/>
      <c r="I628" s="36" t="s">
        <v>241</v>
      </c>
      <c r="J628" s="36"/>
      <c r="K628" s="120"/>
      <c r="L628" s="121"/>
      <c r="M628" s="122"/>
      <c r="N628" s="122"/>
      <c r="O628" s="122"/>
      <c r="P628" s="39"/>
      <c r="Q628" s="40"/>
      <c r="R628" s="39">
        <f t="shared" ref="R628:S628" si="239">R629</f>
        <v>266000</v>
      </c>
      <c r="S628" s="39">
        <f t="shared" si="239"/>
        <v>0</v>
      </c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86"/>
      <c r="AF628" s="86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</row>
    <row r="629" spans="1:57" ht="15.75" customHeight="1">
      <c r="A629" s="1" t="s">
        <v>997</v>
      </c>
      <c r="B629" s="1" t="s">
        <v>121</v>
      </c>
      <c r="C629" s="1" t="s">
        <v>122</v>
      </c>
      <c r="D629" s="1"/>
      <c r="E629" s="1" t="s">
        <v>847</v>
      </c>
      <c r="F629" s="41"/>
      <c r="G629" s="42"/>
      <c r="H629" s="42"/>
      <c r="I629" s="42"/>
      <c r="J629" s="42" t="s">
        <v>847</v>
      </c>
      <c r="K629" s="130"/>
      <c r="L629" s="126"/>
      <c r="M629" s="127"/>
      <c r="N629" s="127"/>
      <c r="O629" s="127"/>
      <c r="P629" s="45"/>
      <c r="Q629" s="46"/>
      <c r="R629" s="45">
        <f t="shared" ref="R629:S629" si="240">R630</f>
        <v>266000</v>
      </c>
      <c r="S629" s="45">
        <f t="shared" si="240"/>
        <v>0</v>
      </c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82"/>
      <c r="AF629" s="82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</row>
    <row r="630" spans="1:57" ht="15.75" customHeight="1">
      <c r="A630" s="1" t="s">
        <v>997</v>
      </c>
      <c r="B630" s="1" t="s">
        <v>121</v>
      </c>
      <c r="C630" s="1" t="s">
        <v>122</v>
      </c>
      <c r="D630" s="1" t="s">
        <v>241</v>
      </c>
      <c r="E630" s="1" t="s">
        <v>847</v>
      </c>
      <c r="F630" s="128"/>
      <c r="G630" s="129"/>
      <c r="H630" s="129"/>
      <c r="I630" s="129"/>
      <c r="J630" s="129"/>
      <c r="K630" s="49" t="s">
        <v>1032</v>
      </c>
      <c r="L630" s="61" t="s">
        <v>1038</v>
      </c>
      <c r="M630" s="51" t="s">
        <v>127</v>
      </c>
      <c r="N630" s="51"/>
      <c r="O630" s="62" t="e">
        <f>M630-R630</f>
        <v>#VALUE!</v>
      </c>
      <c r="P630" s="53">
        <v>50</v>
      </c>
      <c r="Q630" s="54" t="s">
        <v>400</v>
      </c>
      <c r="R630" s="53">
        <v>266000</v>
      </c>
      <c r="S630" s="53">
        <f>U630+X630+AA630+AD630+AG630+AJ630+AM630+AP630+AS630+AV630+AY630+BB630</f>
        <v>0</v>
      </c>
      <c r="T630" s="53"/>
      <c r="U630" s="153">
        <v>0</v>
      </c>
      <c r="V630" s="53" t="s">
        <v>129</v>
      </c>
      <c r="W630" s="154">
        <v>0.01</v>
      </c>
      <c r="X630" s="153">
        <v>0</v>
      </c>
      <c r="Y630" s="53" t="s">
        <v>129</v>
      </c>
      <c r="Z630" s="154">
        <v>0.1</v>
      </c>
      <c r="AA630" s="153">
        <v>0</v>
      </c>
      <c r="AB630" s="53" t="s">
        <v>129</v>
      </c>
      <c r="AC630" s="155">
        <v>0.2</v>
      </c>
      <c r="AD630" s="153">
        <v>0</v>
      </c>
      <c r="AE630" s="53" t="s">
        <v>129</v>
      </c>
      <c r="AF630" s="155">
        <v>0.5</v>
      </c>
      <c r="AG630" s="153">
        <v>0</v>
      </c>
      <c r="AH630" s="53" t="s">
        <v>131</v>
      </c>
      <c r="AI630" s="154">
        <v>0.1</v>
      </c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ht="15.75" customHeight="1">
      <c r="A631" s="1" t="s">
        <v>997</v>
      </c>
      <c r="B631" s="1" t="s">
        <v>280</v>
      </c>
      <c r="C631" s="1" t="s">
        <v>122</v>
      </c>
      <c r="D631" s="1"/>
      <c r="E631" s="1"/>
      <c r="F631" s="23"/>
      <c r="G631" s="24" t="s">
        <v>280</v>
      </c>
      <c r="H631" s="24"/>
      <c r="I631" s="24"/>
      <c r="J631" s="24"/>
      <c r="K631" s="132"/>
      <c r="L631" s="133"/>
      <c r="M631" s="134"/>
      <c r="N631" s="134"/>
      <c r="O631" s="134"/>
      <c r="P631" s="27"/>
      <c r="Q631" s="28"/>
      <c r="R631" s="27">
        <f t="shared" ref="R631:S631" si="241">R632+R640</f>
        <v>53190400</v>
      </c>
      <c r="S631" s="27">
        <f t="shared" si="241"/>
        <v>0</v>
      </c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106"/>
      <c r="AF631" s="106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</row>
    <row r="632" spans="1:57" ht="15.75" customHeight="1">
      <c r="A632" s="1" t="s">
        <v>997</v>
      </c>
      <c r="B632" s="1" t="s">
        <v>280</v>
      </c>
      <c r="C632" s="1" t="s">
        <v>713</v>
      </c>
      <c r="D632" s="1"/>
      <c r="E632" s="1"/>
      <c r="F632" s="29"/>
      <c r="G632" s="30"/>
      <c r="H632" s="30" t="s">
        <v>713</v>
      </c>
      <c r="I632" s="30"/>
      <c r="J632" s="30"/>
      <c r="K632" s="135"/>
      <c r="L632" s="136"/>
      <c r="M632" s="119"/>
      <c r="N632" s="119"/>
      <c r="O632" s="119"/>
      <c r="P632" s="33"/>
      <c r="Q632" s="34"/>
      <c r="R632" s="33">
        <f t="shared" ref="R632:S632" si="242">R633</f>
        <v>8841000</v>
      </c>
      <c r="S632" s="33">
        <f t="shared" si="242"/>
        <v>0</v>
      </c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</row>
    <row r="633" spans="1:57" ht="15.75" customHeight="1">
      <c r="A633" s="1" t="s">
        <v>997</v>
      </c>
      <c r="B633" s="1" t="s">
        <v>280</v>
      </c>
      <c r="C633" s="1" t="s">
        <v>713</v>
      </c>
      <c r="D633" s="1" t="s">
        <v>714</v>
      </c>
      <c r="E633" s="1"/>
      <c r="F633" s="35"/>
      <c r="G633" s="36"/>
      <c r="H633" s="36"/>
      <c r="I633" s="36" t="s">
        <v>714</v>
      </c>
      <c r="J633" s="36"/>
      <c r="K633" s="137"/>
      <c r="L633" s="138"/>
      <c r="M633" s="122"/>
      <c r="N633" s="122"/>
      <c r="O633" s="122"/>
      <c r="P633" s="39"/>
      <c r="Q633" s="40"/>
      <c r="R633" s="39">
        <f t="shared" ref="R633:S633" si="243">R634+R636+R638</f>
        <v>8841000</v>
      </c>
      <c r="S633" s="39">
        <f t="shared" si="243"/>
        <v>0</v>
      </c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</row>
    <row r="634" spans="1:57" ht="15.75" customHeight="1">
      <c r="A634" s="1" t="s">
        <v>997</v>
      </c>
      <c r="B634" s="1" t="s">
        <v>280</v>
      </c>
      <c r="C634" s="1" t="s">
        <v>713</v>
      </c>
      <c r="D634" s="1"/>
      <c r="E634" s="1" t="s">
        <v>715</v>
      </c>
      <c r="F634" s="41"/>
      <c r="G634" s="42"/>
      <c r="H634" s="42"/>
      <c r="I634" s="42"/>
      <c r="J634" s="42" t="s">
        <v>715</v>
      </c>
      <c r="K634" s="139"/>
      <c r="L634" s="140"/>
      <c r="M634" s="127"/>
      <c r="N634" s="127"/>
      <c r="O634" s="127"/>
      <c r="P634" s="45"/>
      <c r="Q634" s="46"/>
      <c r="R634" s="45">
        <f t="shared" ref="R634:S634" si="244">R635</f>
        <v>5561800</v>
      </c>
      <c r="S634" s="45">
        <f t="shared" si="244"/>
        <v>0</v>
      </c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82"/>
      <c r="AF634" s="82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</row>
    <row r="635" spans="1:57" ht="15.75" customHeight="1">
      <c r="A635" s="1" t="s">
        <v>997</v>
      </c>
      <c r="B635" s="1" t="s">
        <v>280</v>
      </c>
      <c r="C635" s="1" t="s">
        <v>713</v>
      </c>
      <c r="D635" s="1" t="s">
        <v>714</v>
      </c>
      <c r="E635" s="1" t="s">
        <v>715</v>
      </c>
      <c r="F635" s="128"/>
      <c r="G635" s="129"/>
      <c r="H635" s="129"/>
      <c r="I635" s="129"/>
      <c r="J635" s="129"/>
      <c r="K635" s="83" t="s">
        <v>749</v>
      </c>
      <c r="L635" s="84" t="s">
        <v>750</v>
      </c>
      <c r="M635" s="51" t="s">
        <v>127</v>
      </c>
      <c r="N635" s="51">
        <v>2</v>
      </c>
      <c r="O635" s="56" t="e">
        <f>M635-R635</f>
        <v>#VALUE!</v>
      </c>
      <c r="P635" s="53">
        <v>148</v>
      </c>
      <c r="Q635" s="54" t="s">
        <v>718</v>
      </c>
      <c r="R635" s="53">
        <v>5561800</v>
      </c>
      <c r="S635" s="53">
        <f>U635+X635+AA635+AD635+AG635+AJ635+AM635+AP635+AS635+AV635+AY635+BB635</f>
        <v>0</v>
      </c>
      <c r="T635" s="53"/>
      <c r="U635" s="153">
        <v>0</v>
      </c>
      <c r="V635" s="53" t="s">
        <v>129</v>
      </c>
      <c r="W635" s="154">
        <v>0.01</v>
      </c>
      <c r="X635" s="153">
        <v>0</v>
      </c>
      <c r="Y635" s="53" t="s">
        <v>129</v>
      </c>
      <c r="Z635" s="154">
        <v>0.1</v>
      </c>
      <c r="AA635" s="153">
        <v>0</v>
      </c>
      <c r="AB635" s="53" t="s">
        <v>129</v>
      </c>
      <c r="AC635" s="155">
        <v>0.2</v>
      </c>
      <c r="AD635" s="153">
        <v>0</v>
      </c>
      <c r="AE635" s="53" t="s">
        <v>129</v>
      </c>
      <c r="AF635" s="155">
        <v>0.5</v>
      </c>
      <c r="AG635" s="153">
        <v>0</v>
      </c>
      <c r="AH635" s="53" t="s">
        <v>131</v>
      </c>
      <c r="AI635" s="154">
        <v>0.1</v>
      </c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ht="15.75" customHeight="1">
      <c r="A636" s="1" t="s">
        <v>997</v>
      </c>
      <c r="B636" s="1" t="s">
        <v>280</v>
      </c>
      <c r="C636" s="1" t="s">
        <v>713</v>
      </c>
      <c r="D636" s="1"/>
      <c r="E636" s="1" t="s">
        <v>761</v>
      </c>
      <c r="F636" s="41"/>
      <c r="G636" s="42"/>
      <c r="H636" s="42"/>
      <c r="I636" s="42"/>
      <c r="J636" s="42" t="s">
        <v>761</v>
      </c>
      <c r="K636" s="139"/>
      <c r="L636" s="140"/>
      <c r="M636" s="127"/>
      <c r="N636" s="127"/>
      <c r="O636" s="127"/>
      <c r="P636" s="45"/>
      <c r="Q636" s="46"/>
      <c r="R636" s="45">
        <f t="shared" ref="R636:S636" si="245">R637</f>
        <v>2898400</v>
      </c>
      <c r="S636" s="45">
        <f t="shared" si="245"/>
        <v>0</v>
      </c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91"/>
      <c r="AF636" s="91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</row>
    <row r="637" spans="1:57" ht="15.75" customHeight="1">
      <c r="A637" s="1" t="s">
        <v>997</v>
      </c>
      <c r="B637" s="1" t="s">
        <v>280</v>
      </c>
      <c r="C637" s="1" t="s">
        <v>713</v>
      </c>
      <c r="D637" s="1" t="s">
        <v>714</v>
      </c>
      <c r="E637" s="1" t="s">
        <v>761</v>
      </c>
      <c r="F637" s="128"/>
      <c r="G637" s="129"/>
      <c r="H637" s="129"/>
      <c r="I637" s="129"/>
      <c r="J637" s="129"/>
      <c r="K637" s="83" t="s">
        <v>772</v>
      </c>
      <c r="L637" s="84" t="s">
        <v>773</v>
      </c>
      <c r="M637" s="51" t="s">
        <v>127</v>
      </c>
      <c r="N637" s="51">
        <v>2</v>
      </c>
      <c r="O637" s="56" t="e">
        <f>M637-R637</f>
        <v>#VALUE!</v>
      </c>
      <c r="P637" s="53">
        <v>83</v>
      </c>
      <c r="Q637" s="54" t="s">
        <v>718</v>
      </c>
      <c r="R637" s="53">
        <v>2898400</v>
      </c>
      <c r="S637" s="53">
        <f>U637+X637+AA637+AD637+AG637+AJ637+AM637+AP637+AS637+AV637+AY637+BB637</f>
        <v>0</v>
      </c>
      <c r="T637" s="53"/>
      <c r="U637" s="153">
        <v>0</v>
      </c>
      <c r="V637" s="53" t="s">
        <v>129</v>
      </c>
      <c r="W637" s="154">
        <v>0.01</v>
      </c>
      <c r="X637" s="153">
        <v>0</v>
      </c>
      <c r="Y637" s="53" t="s">
        <v>129</v>
      </c>
      <c r="Z637" s="154">
        <v>0.1</v>
      </c>
      <c r="AA637" s="153">
        <v>0</v>
      </c>
      <c r="AB637" s="53" t="s">
        <v>129</v>
      </c>
      <c r="AC637" s="155">
        <v>0.2</v>
      </c>
      <c r="AD637" s="153">
        <v>0</v>
      </c>
      <c r="AE637" s="53" t="s">
        <v>129</v>
      </c>
      <c r="AF637" s="155">
        <v>0.5</v>
      </c>
      <c r="AG637" s="153">
        <v>0</v>
      </c>
      <c r="AH637" s="53" t="s">
        <v>131</v>
      </c>
      <c r="AI637" s="154">
        <v>0.1</v>
      </c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ht="15.75" customHeight="1">
      <c r="A638" s="1" t="s">
        <v>997</v>
      </c>
      <c r="B638" s="1" t="s">
        <v>280</v>
      </c>
      <c r="C638" s="1" t="s">
        <v>713</v>
      </c>
      <c r="D638" s="1"/>
      <c r="E638" s="1" t="s">
        <v>778</v>
      </c>
      <c r="F638" s="41"/>
      <c r="G638" s="42"/>
      <c r="H638" s="42"/>
      <c r="I638" s="42"/>
      <c r="J638" s="42" t="s">
        <v>778</v>
      </c>
      <c r="K638" s="139"/>
      <c r="L638" s="140"/>
      <c r="M638" s="127"/>
      <c r="N638" s="127"/>
      <c r="O638" s="127"/>
      <c r="P638" s="45"/>
      <c r="Q638" s="46"/>
      <c r="R638" s="45">
        <f t="shared" ref="R638:S638" si="246">R639</f>
        <v>380800</v>
      </c>
      <c r="S638" s="45">
        <f t="shared" si="246"/>
        <v>0</v>
      </c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91"/>
      <c r="AF638" s="91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</row>
    <row r="639" spans="1:57" ht="15.75" customHeight="1">
      <c r="A639" s="1" t="s">
        <v>997</v>
      </c>
      <c r="B639" s="1" t="s">
        <v>280</v>
      </c>
      <c r="C639" s="1" t="s">
        <v>713</v>
      </c>
      <c r="D639" s="1" t="s">
        <v>714</v>
      </c>
      <c r="E639" s="1" t="s">
        <v>778</v>
      </c>
      <c r="F639" s="128"/>
      <c r="G639" s="129"/>
      <c r="H639" s="129"/>
      <c r="I639" s="129"/>
      <c r="J639" s="129"/>
      <c r="K639" s="83" t="s">
        <v>797</v>
      </c>
      <c r="L639" s="84" t="s">
        <v>798</v>
      </c>
      <c r="M639" s="51" t="s">
        <v>127</v>
      </c>
      <c r="N639" s="51">
        <v>2</v>
      </c>
      <c r="O639" s="56" t="e">
        <f>M639-R639</f>
        <v>#VALUE!</v>
      </c>
      <c r="P639" s="53">
        <v>3200</v>
      </c>
      <c r="Q639" s="54" t="s">
        <v>159</v>
      </c>
      <c r="R639" s="53">
        <v>380800</v>
      </c>
      <c r="S639" s="53">
        <f>U639+X639+AA639+AD639+AG639+AJ639+AM639+AP639+AS639+AV639+AY639+BB639</f>
        <v>0</v>
      </c>
      <c r="T639" s="53"/>
      <c r="U639" s="153">
        <v>0</v>
      </c>
      <c r="V639" s="53" t="s">
        <v>129</v>
      </c>
      <c r="W639" s="154">
        <v>0.01</v>
      </c>
      <c r="X639" s="153">
        <v>0</v>
      </c>
      <c r="Y639" s="53" t="s">
        <v>129</v>
      </c>
      <c r="Z639" s="154">
        <v>0.1</v>
      </c>
      <c r="AA639" s="153">
        <v>0</v>
      </c>
      <c r="AB639" s="53" t="s">
        <v>129</v>
      </c>
      <c r="AC639" s="155">
        <v>0.2</v>
      </c>
      <c r="AD639" s="153">
        <v>0</v>
      </c>
      <c r="AE639" s="53" t="s">
        <v>129</v>
      </c>
      <c r="AF639" s="155">
        <v>0.5</v>
      </c>
      <c r="AG639" s="153">
        <v>0</v>
      </c>
      <c r="AH639" s="53" t="s">
        <v>131</v>
      </c>
      <c r="AI639" s="154">
        <v>0.1</v>
      </c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ht="15.75" customHeight="1">
      <c r="A640" s="1" t="s">
        <v>997</v>
      </c>
      <c r="B640" s="1" t="s">
        <v>280</v>
      </c>
      <c r="C640" s="1" t="s">
        <v>281</v>
      </c>
      <c r="D640" s="1"/>
      <c r="E640" s="1"/>
      <c r="F640" s="29"/>
      <c r="G640" s="30"/>
      <c r="H640" s="30" t="s">
        <v>281</v>
      </c>
      <c r="I640" s="30"/>
      <c r="J640" s="30"/>
      <c r="K640" s="135"/>
      <c r="L640" s="136"/>
      <c r="M640" s="119"/>
      <c r="N640" s="119"/>
      <c r="O640" s="119"/>
      <c r="P640" s="33"/>
      <c r="Q640" s="34"/>
      <c r="R640" s="33">
        <f t="shared" ref="R640:S640" si="247">R641+R647+R651+R661+R670+R684</f>
        <v>44349400</v>
      </c>
      <c r="S640" s="33">
        <f t="shared" si="247"/>
        <v>0</v>
      </c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149"/>
      <c r="AF640" s="149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</row>
    <row r="641" spans="1:57" ht="15.75" customHeight="1">
      <c r="A641" s="1" t="s">
        <v>997</v>
      </c>
      <c r="B641" s="1" t="s">
        <v>280</v>
      </c>
      <c r="C641" s="1" t="s">
        <v>281</v>
      </c>
      <c r="D641" s="1" t="s">
        <v>851</v>
      </c>
      <c r="E641" s="1"/>
      <c r="F641" s="35"/>
      <c r="G641" s="36"/>
      <c r="H641" s="36"/>
      <c r="I641" s="36" t="s">
        <v>851</v>
      </c>
      <c r="J641" s="36"/>
      <c r="K641" s="137"/>
      <c r="L641" s="138"/>
      <c r="M641" s="122"/>
      <c r="N641" s="122"/>
      <c r="O641" s="122"/>
      <c r="P641" s="39"/>
      <c r="Q641" s="40"/>
      <c r="R641" s="39">
        <f t="shared" ref="R641:S641" si="248">R642</f>
        <v>8968000</v>
      </c>
      <c r="S641" s="39">
        <f t="shared" si="248"/>
        <v>0</v>
      </c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</row>
    <row r="642" spans="1:57" ht="15.75" customHeight="1">
      <c r="A642" s="1" t="s">
        <v>997</v>
      </c>
      <c r="B642" s="1" t="s">
        <v>280</v>
      </c>
      <c r="C642" s="1" t="s">
        <v>281</v>
      </c>
      <c r="D642" s="1"/>
      <c r="E642" s="1" t="s">
        <v>852</v>
      </c>
      <c r="F642" s="41"/>
      <c r="G642" s="42"/>
      <c r="H642" s="42"/>
      <c r="I642" s="42"/>
      <c r="J642" s="42" t="s">
        <v>852</v>
      </c>
      <c r="K642" s="139"/>
      <c r="L642" s="140"/>
      <c r="M642" s="127"/>
      <c r="N642" s="127"/>
      <c r="O642" s="127"/>
      <c r="P642" s="45"/>
      <c r="Q642" s="46"/>
      <c r="R642" s="45">
        <f t="shared" ref="R642:S642" si="249">SUM(R643:R646)</f>
        <v>8968000</v>
      </c>
      <c r="S642" s="45">
        <f t="shared" si="249"/>
        <v>0</v>
      </c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82"/>
      <c r="AF642" s="82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</row>
    <row r="643" spans="1:57" ht="15.75" customHeight="1">
      <c r="A643" s="1" t="s">
        <v>997</v>
      </c>
      <c r="B643" s="1" t="s">
        <v>280</v>
      </c>
      <c r="C643" s="1" t="s">
        <v>281</v>
      </c>
      <c r="D643" s="1" t="s">
        <v>851</v>
      </c>
      <c r="E643" s="1" t="s">
        <v>852</v>
      </c>
      <c r="F643" s="128"/>
      <c r="G643" s="129"/>
      <c r="H643" s="129"/>
      <c r="I643" s="129"/>
      <c r="J643" s="129"/>
      <c r="K643" s="83" t="s">
        <v>1039</v>
      </c>
      <c r="L643" s="84" t="s">
        <v>1040</v>
      </c>
      <c r="M643" s="51" t="s">
        <v>127</v>
      </c>
      <c r="N643" s="51"/>
      <c r="O643" s="62" t="e">
        <f t="shared" ref="O643:O646" si="250">M643-R643</f>
        <v>#VALUE!</v>
      </c>
      <c r="P643" s="53">
        <v>80</v>
      </c>
      <c r="Q643" s="54" t="s">
        <v>718</v>
      </c>
      <c r="R643" s="53">
        <v>2400000</v>
      </c>
      <c r="S643" s="53">
        <f t="shared" ref="S643:S646" si="251">U643+X643+AA643+AD643+AG643+AJ643+AM643+AP643+AS643+AV643+AY643+BB643</f>
        <v>0</v>
      </c>
      <c r="T643" s="53"/>
      <c r="U643" s="153">
        <v>0</v>
      </c>
      <c r="V643" s="53" t="s">
        <v>129</v>
      </c>
      <c r="W643" s="154">
        <v>0.01</v>
      </c>
      <c r="X643" s="153">
        <v>0</v>
      </c>
      <c r="Y643" s="53" t="s">
        <v>129</v>
      </c>
      <c r="Z643" s="154">
        <v>0.1</v>
      </c>
      <c r="AA643" s="153">
        <v>0</v>
      </c>
      <c r="AB643" s="53" t="s">
        <v>129</v>
      </c>
      <c r="AC643" s="155">
        <v>0.2</v>
      </c>
      <c r="AD643" s="153">
        <v>0</v>
      </c>
      <c r="AE643" s="53" t="s">
        <v>129</v>
      </c>
      <c r="AF643" s="155">
        <v>0.5</v>
      </c>
      <c r="AG643" s="153">
        <v>0</v>
      </c>
      <c r="AH643" s="53" t="s">
        <v>131</v>
      </c>
      <c r="AI643" s="154">
        <v>0.1</v>
      </c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ht="15.75" customHeight="1">
      <c r="A644" s="1" t="s">
        <v>997</v>
      </c>
      <c r="B644" s="1" t="s">
        <v>280</v>
      </c>
      <c r="C644" s="1" t="s">
        <v>281</v>
      </c>
      <c r="D644" s="1" t="s">
        <v>851</v>
      </c>
      <c r="E644" s="1" t="s">
        <v>852</v>
      </c>
      <c r="F644" s="128"/>
      <c r="G644" s="129"/>
      <c r="H644" s="129"/>
      <c r="I644" s="129"/>
      <c r="J644" s="129"/>
      <c r="K644" s="83" t="s">
        <v>1041</v>
      </c>
      <c r="L644" s="84" t="s">
        <v>1042</v>
      </c>
      <c r="M644" s="51" t="s">
        <v>127</v>
      </c>
      <c r="N644" s="51"/>
      <c r="O644" s="62" t="e">
        <f t="shared" si="250"/>
        <v>#VALUE!</v>
      </c>
      <c r="P644" s="53">
        <v>15</v>
      </c>
      <c r="Q644" s="54" t="s">
        <v>718</v>
      </c>
      <c r="R644" s="53">
        <v>450000</v>
      </c>
      <c r="S644" s="53">
        <f t="shared" si="251"/>
        <v>0</v>
      </c>
      <c r="T644" s="53"/>
      <c r="U644" s="153">
        <v>0</v>
      </c>
      <c r="V644" s="53" t="s">
        <v>129</v>
      </c>
      <c r="W644" s="154">
        <v>0.01</v>
      </c>
      <c r="X644" s="153">
        <v>0</v>
      </c>
      <c r="Y644" s="53" t="s">
        <v>129</v>
      </c>
      <c r="Z644" s="154">
        <v>0.1</v>
      </c>
      <c r="AA644" s="153">
        <v>0</v>
      </c>
      <c r="AB644" s="53" t="s">
        <v>129</v>
      </c>
      <c r="AC644" s="155">
        <v>0.2</v>
      </c>
      <c r="AD644" s="153">
        <v>0</v>
      </c>
      <c r="AE644" s="53" t="s">
        <v>129</v>
      </c>
      <c r="AF644" s="155">
        <v>0.5</v>
      </c>
      <c r="AG644" s="153">
        <v>0</v>
      </c>
      <c r="AH644" s="53" t="s">
        <v>131</v>
      </c>
      <c r="AI644" s="154">
        <v>0.1</v>
      </c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ht="15.75" customHeight="1">
      <c r="A645" s="1" t="s">
        <v>997</v>
      </c>
      <c r="B645" s="1" t="s">
        <v>280</v>
      </c>
      <c r="C645" s="1" t="s">
        <v>281</v>
      </c>
      <c r="D645" s="1" t="s">
        <v>851</v>
      </c>
      <c r="E645" s="1" t="s">
        <v>852</v>
      </c>
      <c r="F645" s="128"/>
      <c r="G645" s="129"/>
      <c r="H645" s="129"/>
      <c r="I645" s="129"/>
      <c r="J645" s="129"/>
      <c r="K645" s="83" t="s">
        <v>1004</v>
      </c>
      <c r="L645" s="84" t="s">
        <v>1043</v>
      </c>
      <c r="M645" s="51" t="s">
        <v>127</v>
      </c>
      <c r="N645" s="51"/>
      <c r="O645" s="62" t="e">
        <f t="shared" si="250"/>
        <v>#VALUE!</v>
      </c>
      <c r="P645" s="53">
        <v>800</v>
      </c>
      <c r="Q645" s="54" t="s">
        <v>400</v>
      </c>
      <c r="R645" s="53">
        <v>4256000</v>
      </c>
      <c r="S645" s="53">
        <f t="shared" si="251"/>
        <v>0</v>
      </c>
      <c r="T645" s="53"/>
      <c r="U645" s="153">
        <v>0</v>
      </c>
      <c r="V645" s="53" t="s">
        <v>129</v>
      </c>
      <c r="W645" s="154">
        <v>0.01</v>
      </c>
      <c r="X645" s="153">
        <v>0</v>
      </c>
      <c r="Y645" s="53" t="s">
        <v>129</v>
      </c>
      <c r="Z645" s="154">
        <v>0.1</v>
      </c>
      <c r="AA645" s="153">
        <v>0</v>
      </c>
      <c r="AB645" s="53" t="s">
        <v>129</v>
      </c>
      <c r="AC645" s="155">
        <v>0.2</v>
      </c>
      <c r="AD645" s="153">
        <v>0</v>
      </c>
      <c r="AE645" s="53" t="s">
        <v>129</v>
      </c>
      <c r="AF645" s="155">
        <v>0.5</v>
      </c>
      <c r="AG645" s="153">
        <v>0</v>
      </c>
      <c r="AH645" s="53" t="s">
        <v>131</v>
      </c>
      <c r="AI645" s="154">
        <v>0.1</v>
      </c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ht="15.75" customHeight="1">
      <c r="A646" s="1" t="s">
        <v>997</v>
      </c>
      <c r="B646" s="1" t="s">
        <v>280</v>
      </c>
      <c r="C646" s="1" t="s">
        <v>281</v>
      </c>
      <c r="D646" s="1" t="s">
        <v>851</v>
      </c>
      <c r="E646" s="1" t="s">
        <v>852</v>
      </c>
      <c r="F646" s="128"/>
      <c r="G646" s="129"/>
      <c r="H646" s="129"/>
      <c r="I646" s="129"/>
      <c r="J646" s="129"/>
      <c r="K646" s="83" t="s">
        <v>1032</v>
      </c>
      <c r="L646" s="84" t="s">
        <v>1044</v>
      </c>
      <c r="M646" s="51" t="s">
        <v>127</v>
      </c>
      <c r="N646" s="51"/>
      <c r="O646" s="62" t="e">
        <f t="shared" si="250"/>
        <v>#VALUE!</v>
      </c>
      <c r="P646" s="53">
        <v>350</v>
      </c>
      <c r="Q646" s="54" t="s">
        <v>400</v>
      </c>
      <c r="R646" s="53">
        <v>1862000</v>
      </c>
      <c r="S646" s="53">
        <f t="shared" si="251"/>
        <v>0</v>
      </c>
      <c r="T646" s="53"/>
      <c r="U646" s="153">
        <v>0</v>
      </c>
      <c r="V646" s="53" t="s">
        <v>129</v>
      </c>
      <c r="W646" s="154">
        <v>0.01</v>
      </c>
      <c r="X646" s="153">
        <v>0</v>
      </c>
      <c r="Y646" s="53" t="s">
        <v>129</v>
      </c>
      <c r="Z646" s="154">
        <v>0.1</v>
      </c>
      <c r="AA646" s="153">
        <v>0</v>
      </c>
      <c r="AB646" s="53" t="s">
        <v>129</v>
      </c>
      <c r="AC646" s="155">
        <v>0.2</v>
      </c>
      <c r="AD646" s="153">
        <v>0</v>
      </c>
      <c r="AE646" s="53" t="s">
        <v>129</v>
      </c>
      <c r="AF646" s="155">
        <v>0.5</v>
      </c>
      <c r="AG646" s="153">
        <v>0</v>
      </c>
      <c r="AH646" s="53" t="s">
        <v>131</v>
      </c>
      <c r="AI646" s="154">
        <v>0.1</v>
      </c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ht="15.75" customHeight="1">
      <c r="A647" s="1" t="s">
        <v>997</v>
      </c>
      <c r="B647" s="1" t="s">
        <v>280</v>
      </c>
      <c r="C647" s="1" t="s">
        <v>281</v>
      </c>
      <c r="D647" s="1" t="s">
        <v>859</v>
      </c>
      <c r="E647" s="1"/>
      <c r="F647" s="35"/>
      <c r="G647" s="36"/>
      <c r="H647" s="36"/>
      <c r="I647" s="36" t="s">
        <v>859</v>
      </c>
      <c r="J647" s="36"/>
      <c r="K647" s="137"/>
      <c r="L647" s="138"/>
      <c r="M647" s="122"/>
      <c r="N647" s="122"/>
      <c r="O647" s="122"/>
      <c r="P647" s="39"/>
      <c r="Q647" s="40"/>
      <c r="R647" s="39">
        <f t="shared" ref="R647:S647" si="252">R648</f>
        <v>27500000</v>
      </c>
      <c r="S647" s="39">
        <f t="shared" si="252"/>
        <v>0</v>
      </c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86"/>
      <c r="AF647" s="86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</row>
    <row r="648" spans="1:57" ht="15.75" customHeight="1">
      <c r="A648" s="1" t="s">
        <v>997</v>
      </c>
      <c r="B648" s="1" t="s">
        <v>280</v>
      </c>
      <c r="C648" s="1" t="s">
        <v>281</v>
      </c>
      <c r="D648" s="1"/>
      <c r="E648" s="1" t="s">
        <v>863</v>
      </c>
      <c r="F648" s="41"/>
      <c r="G648" s="42"/>
      <c r="H648" s="42"/>
      <c r="I648" s="42"/>
      <c r="J648" s="42" t="s">
        <v>863</v>
      </c>
      <c r="K648" s="139"/>
      <c r="L648" s="140"/>
      <c r="M648" s="127"/>
      <c r="N648" s="127"/>
      <c r="O648" s="127"/>
      <c r="P648" s="45"/>
      <c r="Q648" s="46"/>
      <c r="R648" s="45">
        <f t="shared" ref="R648:S648" si="253">R649+R650</f>
        <v>27500000</v>
      </c>
      <c r="S648" s="45">
        <f t="shared" si="253"/>
        <v>0</v>
      </c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82"/>
      <c r="AF648" s="82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/>
      <c r="BD648" s="45"/>
      <c r="BE648" s="45"/>
    </row>
    <row r="649" spans="1:57" ht="15.75" customHeight="1">
      <c r="A649" s="1" t="s">
        <v>997</v>
      </c>
      <c r="B649" s="1" t="s">
        <v>280</v>
      </c>
      <c r="C649" s="1" t="s">
        <v>281</v>
      </c>
      <c r="D649" s="1" t="s">
        <v>859</v>
      </c>
      <c r="E649" s="1" t="s">
        <v>863</v>
      </c>
      <c r="F649" s="128"/>
      <c r="G649" s="129"/>
      <c r="H649" s="129"/>
      <c r="I649" s="129"/>
      <c r="J649" s="129"/>
      <c r="K649" s="83" t="s">
        <v>1045</v>
      </c>
      <c r="L649" s="84" t="s">
        <v>1046</v>
      </c>
      <c r="M649" s="51" t="s">
        <v>127</v>
      </c>
      <c r="N649" s="51"/>
      <c r="O649" s="62" t="e">
        <f t="shared" ref="O649:O650" si="254">M649-R649</f>
        <v>#VALUE!</v>
      </c>
      <c r="P649" s="53">
        <v>4000</v>
      </c>
      <c r="Q649" s="54" t="s">
        <v>159</v>
      </c>
      <c r="R649" s="53">
        <v>22000000</v>
      </c>
      <c r="S649" s="53">
        <f t="shared" ref="S649:S650" si="255">U649+X649+AA649+AD649+AG649+AJ649+AM649+AP649+AS649+AV649+AY649+BB649</f>
        <v>0</v>
      </c>
      <c r="T649" s="53"/>
      <c r="U649" s="153">
        <v>0</v>
      </c>
      <c r="V649" s="53" t="s">
        <v>129</v>
      </c>
      <c r="W649" s="154">
        <v>0.01</v>
      </c>
      <c r="X649" s="153">
        <v>0</v>
      </c>
      <c r="Y649" s="53" t="s">
        <v>129</v>
      </c>
      <c r="Z649" s="154">
        <v>0.1</v>
      </c>
      <c r="AA649" s="153">
        <v>0</v>
      </c>
      <c r="AB649" s="53" t="s">
        <v>129</v>
      </c>
      <c r="AC649" s="155">
        <v>0.2</v>
      </c>
      <c r="AD649" s="153">
        <v>0</v>
      </c>
      <c r="AE649" s="53" t="s">
        <v>129</v>
      </c>
      <c r="AF649" s="155">
        <v>0.5</v>
      </c>
      <c r="AG649" s="153">
        <v>0</v>
      </c>
      <c r="AH649" s="53" t="s">
        <v>131</v>
      </c>
      <c r="AI649" s="154">
        <v>0.1</v>
      </c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ht="15.75" customHeight="1">
      <c r="A650" s="1" t="s">
        <v>997</v>
      </c>
      <c r="B650" s="1" t="s">
        <v>280</v>
      </c>
      <c r="C650" s="1" t="s">
        <v>281</v>
      </c>
      <c r="D650" s="1" t="s">
        <v>859</v>
      </c>
      <c r="E650" s="1" t="s">
        <v>863</v>
      </c>
      <c r="F650" s="128"/>
      <c r="G650" s="129"/>
      <c r="H650" s="129"/>
      <c r="I650" s="129"/>
      <c r="J650" s="129"/>
      <c r="K650" s="83" t="s">
        <v>1047</v>
      </c>
      <c r="L650" s="84" t="s">
        <v>1048</v>
      </c>
      <c r="M650" s="51" t="s">
        <v>127</v>
      </c>
      <c r="N650" s="51"/>
      <c r="O650" s="62" t="e">
        <f t="shared" si="254"/>
        <v>#VALUE!</v>
      </c>
      <c r="P650" s="53">
        <v>1000</v>
      </c>
      <c r="Q650" s="54" t="s">
        <v>159</v>
      </c>
      <c r="R650" s="53">
        <v>5500000</v>
      </c>
      <c r="S650" s="53">
        <f t="shared" si="255"/>
        <v>0</v>
      </c>
      <c r="T650" s="53"/>
      <c r="U650" s="153">
        <v>0</v>
      </c>
      <c r="V650" s="53" t="s">
        <v>129</v>
      </c>
      <c r="W650" s="154">
        <v>0.01</v>
      </c>
      <c r="X650" s="153">
        <v>0</v>
      </c>
      <c r="Y650" s="53" t="s">
        <v>129</v>
      </c>
      <c r="Z650" s="154">
        <v>0.1</v>
      </c>
      <c r="AA650" s="153">
        <v>0</v>
      </c>
      <c r="AB650" s="53" t="s">
        <v>129</v>
      </c>
      <c r="AC650" s="155">
        <v>0.2</v>
      </c>
      <c r="AD650" s="153">
        <v>0</v>
      </c>
      <c r="AE650" s="53" t="s">
        <v>129</v>
      </c>
      <c r="AF650" s="155">
        <v>0.5</v>
      </c>
      <c r="AG650" s="153">
        <v>0</v>
      </c>
      <c r="AH650" s="53" t="s">
        <v>131</v>
      </c>
      <c r="AI650" s="154">
        <v>0.1</v>
      </c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ht="15.75" customHeight="1">
      <c r="A651" s="1" t="s">
        <v>997</v>
      </c>
      <c r="B651" s="1" t="s">
        <v>280</v>
      </c>
      <c r="C651" s="1" t="s">
        <v>281</v>
      </c>
      <c r="D651" s="1" t="s">
        <v>658</v>
      </c>
      <c r="E651" s="1"/>
      <c r="F651" s="35"/>
      <c r="G651" s="36"/>
      <c r="H651" s="36"/>
      <c r="I651" s="36" t="s">
        <v>658</v>
      </c>
      <c r="J651" s="36"/>
      <c r="K651" s="137"/>
      <c r="L651" s="138"/>
      <c r="M651" s="122"/>
      <c r="N651" s="122"/>
      <c r="O651" s="122"/>
      <c r="P651" s="39"/>
      <c r="Q651" s="40"/>
      <c r="R651" s="39">
        <f t="shared" ref="R651:S651" si="256">R652+R655+R658</f>
        <v>2557900</v>
      </c>
      <c r="S651" s="39">
        <f t="shared" si="256"/>
        <v>0</v>
      </c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86"/>
      <c r="AF651" s="86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</row>
    <row r="652" spans="1:57" ht="15.75" customHeight="1">
      <c r="A652" s="1" t="s">
        <v>997</v>
      </c>
      <c r="B652" s="1" t="s">
        <v>280</v>
      </c>
      <c r="C652" s="1" t="s">
        <v>281</v>
      </c>
      <c r="D652" s="1"/>
      <c r="E652" s="1" t="s">
        <v>868</v>
      </c>
      <c r="F652" s="41"/>
      <c r="G652" s="42"/>
      <c r="H652" s="42"/>
      <c r="I652" s="42"/>
      <c r="J652" s="42" t="s">
        <v>868</v>
      </c>
      <c r="K652" s="139"/>
      <c r="L652" s="140"/>
      <c r="M652" s="127"/>
      <c r="N652" s="127"/>
      <c r="O652" s="127"/>
      <c r="P652" s="45"/>
      <c r="Q652" s="46"/>
      <c r="R652" s="45">
        <f t="shared" ref="R652:S652" si="257">R653+R654</f>
        <v>742500</v>
      </c>
      <c r="S652" s="45">
        <f t="shared" si="257"/>
        <v>0</v>
      </c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82"/>
      <c r="AF652" s="82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</row>
    <row r="653" spans="1:57" ht="15.75" customHeight="1">
      <c r="A653" s="1" t="s">
        <v>997</v>
      </c>
      <c r="B653" s="1" t="s">
        <v>280</v>
      </c>
      <c r="C653" s="1" t="s">
        <v>281</v>
      </c>
      <c r="D653" s="1" t="s">
        <v>658</v>
      </c>
      <c r="E653" s="1" t="s">
        <v>868</v>
      </c>
      <c r="F653" s="128"/>
      <c r="G653" s="129"/>
      <c r="H653" s="129"/>
      <c r="I653" s="129"/>
      <c r="J653" s="129"/>
      <c r="K653" s="83" t="s">
        <v>1049</v>
      </c>
      <c r="L653" s="84" t="s">
        <v>1050</v>
      </c>
      <c r="M653" s="51" t="s">
        <v>127</v>
      </c>
      <c r="N653" s="51"/>
      <c r="O653" s="62" t="e">
        <f t="shared" ref="O653:O654" si="258">M653-R653</f>
        <v>#VALUE!</v>
      </c>
      <c r="P653" s="53">
        <v>200000</v>
      </c>
      <c r="Q653" s="54" t="s">
        <v>128</v>
      </c>
      <c r="R653" s="53">
        <v>330000</v>
      </c>
      <c r="S653" s="53">
        <f t="shared" ref="S653:S654" si="259">U653+X653+AA653+AD653+AG653+AJ653+AM653+AP653+AS653+AV653+AY653+BB653</f>
        <v>0</v>
      </c>
      <c r="T653" s="53"/>
      <c r="U653" s="153">
        <v>0</v>
      </c>
      <c r="V653" s="53" t="s">
        <v>129</v>
      </c>
      <c r="W653" s="154">
        <v>0.01</v>
      </c>
      <c r="X653" s="153">
        <v>0</v>
      </c>
      <c r="Y653" s="53" t="s">
        <v>129</v>
      </c>
      <c r="Z653" s="154">
        <v>0.1</v>
      </c>
      <c r="AA653" s="153">
        <v>0</v>
      </c>
      <c r="AB653" s="53" t="s">
        <v>129</v>
      </c>
      <c r="AC653" s="155">
        <v>0.2</v>
      </c>
      <c r="AD653" s="153">
        <v>0</v>
      </c>
      <c r="AE653" s="53" t="s">
        <v>129</v>
      </c>
      <c r="AF653" s="155">
        <v>0.5</v>
      </c>
      <c r="AG653" s="153">
        <v>0</v>
      </c>
      <c r="AH653" s="53" t="s">
        <v>131</v>
      </c>
      <c r="AI653" s="154">
        <v>0.1</v>
      </c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ht="15.75" customHeight="1">
      <c r="A654" s="1" t="s">
        <v>997</v>
      </c>
      <c r="B654" s="1" t="s">
        <v>280</v>
      </c>
      <c r="C654" s="1" t="s">
        <v>281</v>
      </c>
      <c r="D654" s="1" t="s">
        <v>658</v>
      </c>
      <c r="E654" s="1" t="s">
        <v>868</v>
      </c>
      <c r="F654" s="128"/>
      <c r="G654" s="129"/>
      <c r="H654" s="129"/>
      <c r="I654" s="129"/>
      <c r="J654" s="129"/>
      <c r="K654" s="83" t="s">
        <v>1016</v>
      </c>
      <c r="L654" s="84" t="s">
        <v>1051</v>
      </c>
      <c r="M654" s="51" t="s">
        <v>127</v>
      </c>
      <c r="N654" s="51"/>
      <c r="O654" s="62" t="e">
        <f t="shared" si="258"/>
        <v>#VALUE!</v>
      </c>
      <c r="P654" s="53">
        <v>250000</v>
      </c>
      <c r="Q654" s="54" t="s">
        <v>128</v>
      </c>
      <c r="R654" s="53">
        <v>412500</v>
      </c>
      <c r="S654" s="53">
        <f t="shared" si="259"/>
        <v>0</v>
      </c>
      <c r="T654" s="53"/>
      <c r="U654" s="153">
        <v>0</v>
      </c>
      <c r="V654" s="53" t="s">
        <v>129</v>
      </c>
      <c r="W654" s="154">
        <v>0.01</v>
      </c>
      <c r="X654" s="153">
        <v>0</v>
      </c>
      <c r="Y654" s="53" t="s">
        <v>129</v>
      </c>
      <c r="Z654" s="154">
        <v>0.1</v>
      </c>
      <c r="AA654" s="153">
        <v>0</v>
      </c>
      <c r="AB654" s="53" t="s">
        <v>129</v>
      </c>
      <c r="AC654" s="155">
        <v>0.2</v>
      </c>
      <c r="AD654" s="153">
        <v>0</v>
      </c>
      <c r="AE654" s="53" t="s">
        <v>129</v>
      </c>
      <c r="AF654" s="155">
        <v>0.5</v>
      </c>
      <c r="AG654" s="153">
        <v>0</v>
      </c>
      <c r="AH654" s="53" t="s">
        <v>131</v>
      </c>
      <c r="AI654" s="154">
        <v>0.1</v>
      </c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ht="15.75" customHeight="1">
      <c r="A655" s="1" t="s">
        <v>997</v>
      </c>
      <c r="B655" s="1" t="s">
        <v>280</v>
      </c>
      <c r="C655" s="1" t="s">
        <v>281</v>
      </c>
      <c r="D655" s="1"/>
      <c r="E655" s="1" t="s">
        <v>659</v>
      </c>
      <c r="F655" s="41"/>
      <c r="G655" s="42"/>
      <c r="H655" s="42"/>
      <c r="I655" s="42"/>
      <c r="J655" s="42" t="s">
        <v>659</v>
      </c>
      <c r="K655" s="139"/>
      <c r="L655" s="140"/>
      <c r="M655" s="127"/>
      <c r="N655" s="127"/>
      <c r="O655" s="127"/>
      <c r="P655" s="45"/>
      <c r="Q655" s="46"/>
      <c r="R655" s="45">
        <f t="shared" ref="R655:S655" si="260">R656+R657</f>
        <v>1539200</v>
      </c>
      <c r="S655" s="45">
        <f t="shared" si="260"/>
        <v>0</v>
      </c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91"/>
      <c r="AF655" s="91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/>
      <c r="BD655" s="45"/>
      <c r="BE655" s="45"/>
    </row>
    <row r="656" spans="1:57" ht="15.75" customHeight="1">
      <c r="A656" s="1" t="s">
        <v>997</v>
      </c>
      <c r="B656" s="1" t="s">
        <v>280</v>
      </c>
      <c r="C656" s="1" t="s">
        <v>281</v>
      </c>
      <c r="D656" s="1" t="s">
        <v>658</v>
      </c>
      <c r="E656" s="1" t="s">
        <v>659</v>
      </c>
      <c r="F656" s="128"/>
      <c r="G656" s="129"/>
      <c r="H656" s="129"/>
      <c r="I656" s="129"/>
      <c r="J656" s="129"/>
      <c r="K656" s="83" t="s">
        <v>144</v>
      </c>
      <c r="L656" s="84" t="s">
        <v>1052</v>
      </c>
      <c r="M656" s="51" t="s">
        <v>127</v>
      </c>
      <c r="N656" s="51">
        <v>2</v>
      </c>
      <c r="O656" s="56" t="e">
        <f t="shared" ref="O656:O657" si="261">M656-R656</f>
        <v>#VALUE!</v>
      </c>
      <c r="P656" s="53">
        <v>320000</v>
      </c>
      <c r="Q656" s="54" t="s">
        <v>128</v>
      </c>
      <c r="R656" s="53">
        <v>947200</v>
      </c>
      <c r="S656" s="53">
        <f t="shared" ref="S656:S657" si="262">U656+X656+AA656+AD656+AG656+AJ656+AM656+AP656+AS656+AV656+AY656+BB656</f>
        <v>0</v>
      </c>
      <c r="T656" s="53"/>
      <c r="U656" s="153">
        <v>0</v>
      </c>
      <c r="V656" s="53" t="s">
        <v>129</v>
      </c>
      <c r="W656" s="154">
        <v>0.01</v>
      </c>
      <c r="X656" s="153">
        <v>0</v>
      </c>
      <c r="Y656" s="53" t="s">
        <v>129</v>
      </c>
      <c r="Z656" s="154">
        <v>0.1</v>
      </c>
      <c r="AA656" s="153">
        <v>0</v>
      </c>
      <c r="AB656" s="53" t="s">
        <v>129</v>
      </c>
      <c r="AC656" s="155">
        <v>0.2</v>
      </c>
      <c r="AD656" s="153">
        <v>0</v>
      </c>
      <c r="AE656" s="53" t="s">
        <v>129</v>
      </c>
      <c r="AF656" s="155">
        <v>0.5</v>
      </c>
      <c r="AG656" s="153">
        <v>0</v>
      </c>
      <c r="AH656" s="53" t="s">
        <v>131</v>
      </c>
      <c r="AI656" s="154">
        <v>0.1</v>
      </c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ht="15.75" customHeight="1">
      <c r="A657" s="1" t="s">
        <v>997</v>
      </c>
      <c r="B657" s="1" t="s">
        <v>280</v>
      </c>
      <c r="C657" s="1" t="s">
        <v>281</v>
      </c>
      <c r="D657" s="1" t="s">
        <v>658</v>
      </c>
      <c r="E657" s="1" t="s">
        <v>659</v>
      </c>
      <c r="F657" s="128"/>
      <c r="G657" s="129"/>
      <c r="H657" s="129"/>
      <c r="I657" s="129"/>
      <c r="J657" s="129"/>
      <c r="K657" s="83" t="s">
        <v>1006</v>
      </c>
      <c r="L657" s="84" t="s">
        <v>1053</v>
      </c>
      <c r="M657" s="51" t="s">
        <v>127</v>
      </c>
      <c r="N657" s="51"/>
      <c r="O657" s="62" t="e">
        <f t="shared" si="261"/>
        <v>#VALUE!</v>
      </c>
      <c r="P657" s="53">
        <v>200000</v>
      </c>
      <c r="Q657" s="54" t="s">
        <v>128</v>
      </c>
      <c r="R657" s="53">
        <v>592000</v>
      </c>
      <c r="S657" s="53">
        <f t="shared" si="262"/>
        <v>0</v>
      </c>
      <c r="T657" s="53"/>
      <c r="U657" s="153">
        <v>0</v>
      </c>
      <c r="V657" s="53" t="s">
        <v>129</v>
      </c>
      <c r="W657" s="154">
        <v>0.01</v>
      </c>
      <c r="X657" s="153">
        <v>0</v>
      </c>
      <c r="Y657" s="53" t="s">
        <v>129</v>
      </c>
      <c r="Z657" s="154">
        <v>0.1</v>
      </c>
      <c r="AA657" s="153">
        <v>0</v>
      </c>
      <c r="AB657" s="53" t="s">
        <v>129</v>
      </c>
      <c r="AC657" s="155">
        <v>0.2</v>
      </c>
      <c r="AD657" s="153">
        <v>0</v>
      </c>
      <c r="AE657" s="53" t="s">
        <v>129</v>
      </c>
      <c r="AF657" s="155">
        <v>0.5</v>
      </c>
      <c r="AG657" s="153">
        <v>0</v>
      </c>
      <c r="AH657" s="53" t="s">
        <v>131</v>
      </c>
      <c r="AI657" s="154">
        <v>0.1</v>
      </c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ht="15.75" customHeight="1">
      <c r="A658" s="1" t="s">
        <v>997</v>
      </c>
      <c r="B658" s="1" t="s">
        <v>280</v>
      </c>
      <c r="C658" s="1" t="s">
        <v>281</v>
      </c>
      <c r="D658" s="1"/>
      <c r="E658" s="1" t="s">
        <v>873</v>
      </c>
      <c r="F658" s="41"/>
      <c r="G658" s="42"/>
      <c r="H658" s="42"/>
      <c r="I658" s="42"/>
      <c r="J658" s="42" t="s">
        <v>873</v>
      </c>
      <c r="K658" s="139"/>
      <c r="L658" s="140"/>
      <c r="M658" s="127"/>
      <c r="N658" s="127"/>
      <c r="O658" s="127"/>
      <c r="P658" s="45"/>
      <c r="Q658" s="46"/>
      <c r="R658" s="45">
        <f t="shared" ref="R658:S658" si="263">R659+R660</f>
        <v>276200</v>
      </c>
      <c r="S658" s="45">
        <f t="shared" si="263"/>
        <v>0</v>
      </c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91"/>
      <c r="AF658" s="91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/>
      <c r="BD658" s="45"/>
      <c r="BE658" s="45"/>
    </row>
    <row r="659" spans="1:57" ht="15.75" customHeight="1">
      <c r="A659" s="1" t="s">
        <v>997</v>
      </c>
      <c r="B659" s="1" t="s">
        <v>280</v>
      </c>
      <c r="C659" s="1" t="s">
        <v>281</v>
      </c>
      <c r="D659" s="1" t="s">
        <v>658</v>
      </c>
      <c r="E659" s="1" t="s">
        <v>873</v>
      </c>
      <c r="F659" s="128"/>
      <c r="G659" s="129"/>
      <c r="H659" s="129"/>
      <c r="I659" s="129"/>
      <c r="J659" s="129"/>
      <c r="K659" s="83" t="s">
        <v>144</v>
      </c>
      <c r="L659" s="84" t="s">
        <v>1052</v>
      </c>
      <c r="M659" s="51" t="s">
        <v>127</v>
      </c>
      <c r="N659" s="51">
        <v>2</v>
      </c>
      <c r="O659" s="56" t="e">
        <f t="shared" ref="O659:O660" si="264">M659-R659</f>
        <v>#VALUE!</v>
      </c>
      <c r="P659" s="53">
        <v>80000</v>
      </c>
      <c r="Q659" s="54" t="s">
        <v>128</v>
      </c>
      <c r="R659" s="53">
        <v>236800</v>
      </c>
      <c r="S659" s="53">
        <f t="shared" ref="S659:S660" si="265">U659+X659+AA659+AD659+AG659+AJ659+AM659+AP659+AS659+AV659+AY659+BB659</f>
        <v>0</v>
      </c>
      <c r="T659" s="53"/>
      <c r="U659" s="153">
        <v>0</v>
      </c>
      <c r="V659" s="53" t="s">
        <v>129</v>
      </c>
      <c r="W659" s="154">
        <v>0.01</v>
      </c>
      <c r="X659" s="153">
        <v>0</v>
      </c>
      <c r="Y659" s="53" t="s">
        <v>129</v>
      </c>
      <c r="Z659" s="154">
        <v>0.1</v>
      </c>
      <c r="AA659" s="153">
        <v>0</v>
      </c>
      <c r="AB659" s="53" t="s">
        <v>129</v>
      </c>
      <c r="AC659" s="155">
        <v>0.2</v>
      </c>
      <c r="AD659" s="153">
        <v>0</v>
      </c>
      <c r="AE659" s="53" t="s">
        <v>129</v>
      </c>
      <c r="AF659" s="155">
        <v>0.5</v>
      </c>
      <c r="AG659" s="153">
        <v>0</v>
      </c>
      <c r="AH659" s="53" t="s">
        <v>131</v>
      </c>
      <c r="AI659" s="154">
        <v>0.1</v>
      </c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ht="15.75" customHeight="1">
      <c r="A660" s="1" t="s">
        <v>997</v>
      </c>
      <c r="B660" s="1" t="s">
        <v>280</v>
      </c>
      <c r="C660" s="1" t="s">
        <v>281</v>
      </c>
      <c r="D660" s="1" t="s">
        <v>658</v>
      </c>
      <c r="E660" s="1" t="s">
        <v>873</v>
      </c>
      <c r="F660" s="128"/>
      <c r="G660" s="129"/>
      <c r="H660" s="129"/>
      <c r="I660" s="129"/>
      <c r="J660" s="129"/>
      <c r="K660" s="83" t="s">
        <v>1008</v>
      </c>
      <c r="L660" s="84" t="s">
        <v>1054</v>
      </c>
      <c r="M660" s="51" t="s">
        <v>127</v>
      </c>
      <c r="N660" s="51"/>
      <c r="O660" s="62" t="e">
        <f t="shared" si="264"/>
        <v>#VALUE!</v>
      </c>
      <c r="P660" s="53">
        <v>5000</v>
      </c>
      <c r="Q660" s="54" t="s">
        <v>128</v>
      </c>
      <c r="R660" s="53">
        <v>39400</v>
      </c>
      <c r="S660" s="53">
        <f t="shared" si="265"/>
        <v>0</v>
      </c>
      <c r="T660" s="53"/>
      <c r="U660" s="153">
        <v>0</v>
      </c>
      <c r="V660" s="53" t="s">
        <v>129</v>
      </c>
      <c r="W660" s="154">
        <v>0.01</v>
      </c>
      <c r="X660" s="153">
        <v>0</v>
      </c>
      <c r="Y660" s="53" t="s">
        <v>129</v>
      </c>
      <c r="Z660" s="154">
        <v>0.1</v>
      </c>
      <c r="AA660" s="153">
        <v>0</v>
      </c>
      <c r="AB660" s="53" t="s">
        <v>129</v>
      </c>
      <c r="AC660" s="155">
        <v>0.2</v>
      </c>
      <c r="AD660" s="153">
        <v>0</v>
      </c>
      <c r="AE660" s="53" t="s">
        <v>129</v>
      </c>
      <c r="AF660" s="155">
        <v>0.5</v>
      </c>
      <c r="AG660" s="153">
        <v>0</v>
      </c>
      <c r="AH660" s="53" t="s">
        <v>131</v>
      </c>
      <c r="AI660" s="154">
        <v>0.1</v>
      </c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ht="15.75" customHeight="1">
      <c r="A661" s="1" t="s">
        <v>997</v>
      </c>
      <c r="B661" s="1" t="s">
        <v>280</v>
      </c>
      <c r="C661" s="1" t="s">
        <v>281</v>
      </c>
      <c r="D661" s="1" t="s">
        <v>286</v>
      </c>
      <c r="E661" s="1"/>
      <c r="F661" s="35"/>
      <c r="G661" s="36"/>
      <c r="H661" s="36"/>
      <c r="I661" s="36" t="s">
        <v>286</v>
      </c>
      <c r="J661" s="36"/>
      <c r="K661" s="137"/>
      <c r="L661" s="138"/>
      <c r="M661" s="122"/>
      <c r="N661" s="122"/>
      <c r="O661" s="122"/>
      <c r="P661" s="39"/>
      <c r="Q661" s="40"/>
      <c r="R661" s="39">
        <f t="shared" ref="R661:S661" si="266">R662+R665</f>
        <v>2194500</v>
      </c>
      <c r="S661" s="39">
        <f t="shared" si="266"/>
        <v>0</v>
      </c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86"/>
      <c r="AF661" s="86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</row>
    <row r="662" spans="1:57" ht="15.75" customHeight="1">
      <c r="A662" s="1" t="s">
        <v>997</v>
      </c>
      <c r="B662" s="1" t="s">
        <v>280</v>
      </c>
      <c r="C662" s="1" t="s">
        <v>281</v>
      </c>
      <c r="D662" s="1"/>
      <c r="E662" s="1" t="s">
        <v>874</v>
      </c>
      <c r="F662" s="41"/>
      <c r="G662" s="42"/>
      <c r="H662" s="42"/>
      <c r="I662" s="42"/>
      <c r="J662" s="42" t="s">
        <v>874</v>
      </c>
      <c r="K662" s="139"/>
      <c r="L662" s="140"/>
      <c r="M662" s="127"/>
      <c r="N662" s="127"/>
      <c r="O662" s="127"/>
      <c r="P662" s="45"/>
      <c r="Q662" s="46"/>
      <c r="R662" s="45">
        <f t="shared" ref="R662:S662" si="267">R663+R664</f>
        <v>840000</v>
      </c>
      <c r="S662" s="45">
        <f t="shared" si="267"/>
        <v>0</v>
      </c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82"/>
      <c r="AF662" s="82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  <c r="AX662" s="45"/>
      <c r="AY662" s="45"/>
      <c r="AZ662" s="45"/>
      <c r="BA662" s="45"/>
      <c r="BB662" s="45"/>
      <c r="BC662" s="45"/>
      <c r="BD662" s="45"/>
      <c r="BE662" s="45"/>
    </row>
    <row r="663" spans="1:57" ht="15.75" customHeight="1">
      <c r="A663" s="1" t="s">
        <v>997</v>
      </c>
      <c r="B663" s="1" t="s">
        <v>280</v>
      </c>
      <c r="C663" s="1" t="s">
        <v>281</v>
      </c>
      <c r="D663" s="1" t="s">
        <v>286</v>
      </c>
      <c r="E663" s="1" t="s">
        <v>874</v>
      </c>
      <c r="F663" s="128"/>
      <c r="G663" s="129"/>
      <c r="H663" s="129"/>
      <c r="I663" s="129"/>
      <c r="J663" s="129"/>
      <c r="K663" s="83" t="s">
        <v>1055</v>
      </c>
      <c r="L663" s="84" t="s">
        <v>1056</v>
      </c>
      <c r="M663" s="51" t="s">
        <v>127</v>
      </c>
      <c r="N663" s="51"/>
      <c r="O663" s="62" t="e">
        <f t="shared" ref="O663:O664" si="268">M663-R663</f>
        <v>#VALUE!</v>
      </c>
      <c r="P663" s="53">
        <v>8</v>
      </c>
      <c r="Q663" s="54" t="s">
        <v>299</v>
      </c>
      <c r="R663" s="53">
        <v>560000</v>
      </c>
      <c r="S663" s="53">
        <f t="shared" ref="S663:S664" si="269">U663+X663+AA663+AD663+AG663+AJ663+AM663+AP663+AS663+AV663+AY663+BB663</f>
        <v>0</v>
      </c>
      <c r="T663" s="53"/>
      <c r="U663" s="153">
        <v>0</v>
      </c>
      <c r="V663" s="53" t="s">
        <v>129</v>
      </c>
      <c r="W663" s="154">
        <v>0.01</v>
      </c>
      <c r="X663" s="153">
        <v>0</v>
      </c>
      <c r="Y663" s="53" t="s">
        <v>129</v>
      </c>
      <c r="Z663" s="154">
        <v>0.1</v>
      </c>
      <c r="AA663" s="153">
        <v>0</v>
      </c>
      <c r="AB663" s="53" t="s">
        <v>129</v>
      </c>
      <c r="AC663" s="155">
        <v>0.2</v>
      </c>
      <c r="AD663" s="153">
        <v>0</v>
      </c>
      <c r="AE663" s="53" t="s">
        <v>129</v>
      </c>
      <c r="AF663" s="155">
        <v>0.5</v>
      </c>
      <c r="AG663" s="153">
        <v>0</v>
      </c>
      <c r="AH663" s="53" t="s">
        <v>131</v>
      </c>
      <c r="AI663" s="154">
        <v>0.1</v>
      </c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ht="15.75" customHeight="1">
      <c r="A664" s="1" t="s">
        <v>997</v>
      </c>
      <c r="B664" s="1" t="s">
        <v>280</v>
      </c>
      <c r="C664" s="1" t="s">
        <v>281</v>
      </c>
      <c r="D664" s="1" t="s">
        <v>286</v>
      </c>
      <c r="E664" s="1" t="s">
        <v>874</v>
      </c>
      <c r="F664" s="128"/>
      <c r="G664" s="129"/>
      <c r="H664" s="129"/>
      <c r="I664" s="129"/>
      <c r="J664" s="129"/>
      <c r="K664" s="83" t="s">
        <v>1057</v>
      </c>
      <c r="L664" s="84" t="s">
        <v>1058</v>
      </c>
      <c r="M664" s="51" t="s">
        <v>127</v>
      </c>
      <c r="N664" s="51"/>
      <c r="O664" s="62" t="e">
        <f t="shared" si="268"/>
        <v>#VALUE!</v>
      </c>
      <c r="P664" s="53">
        <v>4</v>
      </c>
      <c r="Q664" s="54" t="s">
        <v>299</v>
      </c>
      <c r="R664" s="53">
        <v>280000</v>
      </c>
      <c r="S664" s="53">
        <f t="shared" si="269"/>
        <v>0</v>
      </c>
      <c r="T664" s="53"/>
      <c r="U664" s="153">
        <v>0</v>
      </c>
      <c r="V664" s="53" t="s">
        <v>129</v>
      </c>
      <c r="W664" s="154">
        <v>0.01</v>
      </c>
      <c r="X664" s="153">
        <v>0</v>
      </c>
      <c r="Y664" s="53" t="s">
        <v>129</v>
      </c>
      <c r="Z664" s="154">
        <v>0.1</v>
      </c>
      <c r="AA664" s="153">
        <v>0</v>
      </c>
      <c r="AB664" s="53" t="s">
        <v>129</v>
      </c>
      <c r="AC664" s="155">
        <v>0.2</v>
      </c>
      <c r="AD664" s="153">
        <v>0</v>
      </c>
      <c r="AE664" s="53" t="s">
        <v>129</v>
      </c>
      <c r="AF664" s="155">
        <v>0.5</v>
      </c>
      <c r="AG664" s="153">
        <v>0</v>
      </c>
      <c r="AH664" s="53" t="s">
        <v>131</v>
      </c>
      <c r="AI664" s="154">
        <v>0.1</v>
      </c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ht="15.75" customHeight="1">
      <c r="A665" s="1" t="s">
        <v>997</v>
      </c>
      <c r="B665" s="1" t="s">
        <v>280</v>
      </c>
      <c r="C665" s="1" t="s">
        <v>281</v>
      </c>
      <c r="D665" s="1"/>
      <c r="E665" s="1" t="s">
        <v>296</v>
      </c>
      <c r="F665" s="41"/>
      <c r="G665" s="42"/>
      <c r="H665" s="42"/>
      <c r="I665" s="42"/>
      <c r="J665" s="42" t="s">
        <v>296</v>
      </c>
      <c r="K665" s="139"/>
      <c r="L665" s="140"/>
      <c r="M665" s="127"/>
      <c r="N665" s="127"/>
      <c r="O665" s="127"/>
      <c r="P665" s="45"/>
      <c r="Q665" s="46"/>
      <c r="R665" s="45">
        <f t="shared" ref="R665:S665" si="270">R666+R667+R668+R669</f>
        <v>1354500</v>
      </c>
      <c r="S665" s="45">
        <f t="shared" si="270"/>
        <v>0</v>
      </c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91"/>
      <c r="AF665" s="91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</row>
    <row r="666" spans="1:57" ht="15.75" customHeight="1">
      <c r="A666" s="1" t="s">
        <v>997</v>
      </c>
      <c r="B666" s="1" t="s">
        <v>280</v>
      </c>
      <c r="C666" s="1" t="s">
        <v>281</v>
      </c>
      <c r="D666" s="1" t="s">
        <v>286</v>
      </c>
      <c r="E666" s="1" t="s">
        <v>296</v>
      </c>
      <c r="F666" s="128"/>
      <c r="G666" s="129"/>
      <c r="H666" s="129"/>
      <c r="I666" s="129"/>
      <c r="J666" s="129"/>
      <c r="K666" s="83" t="s">
        <v>370</v>
      </c>
      <c r="L666" s="84" t="s">
        <v>371</v>
      </c>
      <c r="M666" s="51" t="s">
        <v>127</v>
      </c>
      <c r="N666" s="51">
        <v>2</v>
      </c>
      <c r="O666" s="56" t="e">
        <f t="shared" ref="O666:O669" si="271">M666-R666</f>
        <v>#VALUE!</v>
      </c>
      <c r="P666" s="53">
        <v>5</v>
      </c>
      <c r="Q666" s="54" t="s">
        <v>299</v>
      </c>
      <c r="R666" s="53">
        <v>77500</v>
      </c>
      <c r="S666" s="53">
        <f t="shared" ref="S666:S669" si="272">U666+X666+AA666+AD666+AG666+AJ666+AM666+AP666+AS666+AV666+AY666+BB666</f>
        <v>0</v>
      </c>
      <c r="T666" s="53"/>
      <c r="U666" s="153">
        <v>0</v>
      </c>
      <c r="V666" s="53" t="s">
        <v>129</v>
      </c>
      <c r="W666" s="154">
        <v>0.01</v>
      </c>
      <c r="X666" s="153">
        <v>0</v>
      </c>
      <c r="Y666" s="53" t="s">
        <v>129</v>
      </c>
      <c r="Z666" s="154">
        <v>0.1</v>
      </c>
      <c r="AA666" s="153">
        <v>0</v>
      </c>
      <c r="AB666" s="53" t="s">
        <v>129</v>
      </c>
      <c r="AC666" s="155">
        <v>0.2</v>
      </c>
      <c r="AD666" s="153">
        <v>0</v>
      </c>
      <c r="AE666" s="53" t="s">
        <v>129</v>
      </c>
      <c r="AF666" s="155">
        <v>0.5</v>
      </c>
      <c r="AG666" s="153">
        <v>0</v>
      </c>
      <c r="AH666" s="53" t="s">
        <v>131</v>
      </c>
      <c r="AI666" s="154">
        <v>0.1</v>
      </c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ht="15.75" customHeight="1">
      <c r="A667" s="1" t="s">
        <v>997</v>
      </c>
      <c r="B667" s="1" t="s">
        <v>280</v>
      </c>
      <c r="C667" s="1" t="s">
        <v>281</v>
      </c>
      <c r="D667" s="1" t="s">
        <v>286</v>
      </c>
      <c r="E667" s="1" t="s">
        <v>296</v>
      </c>
      <c r="F667" s="128"/>
      <c r="G667" s="129"/>
      <c r="H667" s="129"/>
      <c r="I667" s="129"/>
      <c r="J667" s="129"/>
      <c r="K667" s="83" t="s">
        <v>471</v>
      </c>
      <c r="L667" s="84" t="s">
        <v>472</v>
      </c>
      <c r="M667" s="51" t="s">
        <v>127</v>
      </c>
      <c r="N667" s="51">
        <v>2</v>
      </c>
      <c r="O667" s="56" t="e">
        <f t="shared" si="271"/>
        <v>#VALUE!</v>
      </c>
      <c r="P667" s="53">
        <v>25</v>
      </c>
      <c r="Q667" s="54" t="s">
        <v>400</v>
      </c>
      <c r="R667" s="53">
        <v>165000</v>
      </c>
      <c r="S667" s="53">
        <f t="shared" si="272"/>
        <v>0</v>
      </c>
      <c r="T667" s="53"/>
      <c r="U667" s="153">
        <v>0</v>
      </c>
      <c r="V667" s="53" t="s">
        <v>129</v>
      </c>
      <c r="W667" s="154">
        <v>0.01</v>
      </c>
      <c r="X667" s="153">
        <v>0</v>
      </c>
      <c r="Y667" s="53" t="s">
        <v>129</v>
      </c>
      <c r="Z667" s="154">
        <v>0.1</v>
      </c>
      <c r="AA667" s="153">
        <v>0</v>
      </c>
      <c r="AB667" s="53" t="s">
        <v>129</v>
      </c>
      <c r="AC667" s="155">
        <v>0.2</v>
      </c>
      <c r="AD667" s="153">
        <v>0</v>
      </c>
      <c r="AE667" s="53" t="s">
        <v>129</v>
      </c>
      <c r="AF667" s="155">
        <v>0.5</v>
      </c>
      <c r="AG667" s="153">
        <v>0</v>
      </c>
      <c r="AH667" s="53" t="s">
        <v>131</v>
      </c>
      <c r="AI667" s="154">
        <v>0.1</v>
      </c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ht="15.75" customHeight="1">
      <c r="A668" s="1" t="s">
        <v>997</v>
      </c>
      <c r="B668" s="1" t="s">
        <v>280</v>
      </c>
      <c r="C668" s="1" t="s">
        <v>281</v>
      </c>
      <c r="D668" s="1" t="s">
        <v>286</v>
      </c>
      <c r="E668" s="1" t="s">
        <v>296</v>
      </c>
      <c r="F668" s="128"/>
      <c r="G668" s="129"/>
      <c r="H668" s="129"/>
      <c r="I668" s="129"/>
      <c r="J668" s="129"/>
      <c r="K668" s="83" t="s">
        <v>593</v>
      </c>
      <c r="L668" s="84" t="s">
        <v>594</v>
      </c>
      <c r="M668" s="51" t="s">
        <v>127</v>
      </c>
      <c r="N668" s="51">
        <v>2</v>
      </c>
      <c r="O668" s="56" t="e">
        <f t="shared" si="271"/>
        <v>#VALUE!</v>
      </c>
      <c r="P668" s="53">
        <v>48</v>
      </c>
      <c r="Q668" s="54" t="s">
        <v>400</v>
      </c>
      <c r="R668" s="53">
        <v>667200</v>
      </c>
      <c r="S668" s="53">
        <f t="shared" si="272"/>
        <v>0</v>
      </c>
      <c r="T668" s="53"/>
      <c r="U668" s="153">
        <v>0</v>
      </c>
      <c r="V668" s="53" t="s">
        <v>129</v>
      </c>
      <c r="W668" s="154">
        <v>0.01</v>
      </c>
      <c r="X668" s="153">
        <v>0</v>
      </c>
      <c r="Y668" s="53" t="s">
        <v>129</v>
      </c>
      <c r="Z668" s="154">
        <v>0.1</v>
      </c>
      <c r="AA668" s="153">
        <v>0</v>
      </c>
      <c r="AB668" s="53" t="s">
        <v>129</v>
      </c>
      <c r="AC668" s="155">
        <v>0.2</v>
      </c>
      <c r="AD668" s="153">
        <v>0</v>
      </c>
      <c r="AE668" s="53" t="s">
        <v>129</v>
      </c>
      <c r="AF668" s="155">
        <v>0.5</v>
      </c>
      <c r="AG668" s="153">
        <v>0</v>
      </c>
      <c r="AH668" s="53" t="s">
        <v>131</v>
      </c>
      <c r="AI668" s="154">
        <v>0.1</v>
      </c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ht="15.75" customHeight="1">
      <c r="A669" s="1" t="s">
        <v>997</v>
      </c>
      <c r="B669" s="1" t="s">
        <v>280</v>
      </c>
      <c r="C669" s="1" t="s">
        <v>281</v>
      </c>
      <c r="D669" s="1" t="s">
        <v>286</v>
      </c>
      <c r="E669" s="1" t="s">
        <v>296</v>
      </c>
      <c r="F669" s="128"/>
      <c r="G669" s="129"/>
      <c r="H669" s="129"/>
      <c r="I669" s="129"/>
      <c r="J669" s="129"/>
      <c r="K669" s="83" t="s">
        <v>625</v>
      </c>
      <c r="L669" s="84" t="s">
        <v>626</v>
      </c>
      <c r="M669" s="51" t="s">
        <v>127</v>
      </c>
      <c r="N669" s="51">
        <v>2</v>
      </c>
      <c r="O669" s="56" t="e">
        <f t="shared" si="271"/>
        <v>#VALUE!</v>
      </c>
      <c r="P669" s="53">
        <v>32</v>
      </c>
      <c r="Q669" s="54" t="s">
        <v>400</v>
      </c>
      <c r="R669" s="53">
        <v>444800</v>
      </c>
      <c r="S669" s="53">
        <f t="shared" si="272"/>
        <v>0</v>
      </c>
      <c r="T669" s="53"/>
      <c r="U669" s="153">
        <v>0</v>
      </c>
      <c r="V669" s="53" t="s">
        <v>129</v>
      </c>
      <c r="W669" s="154">
        <v>0.01</v>
      </c>
      <c r="X669" s="153">
        <v>0</v>
      </c>
      <c r="Y669" s="53" t="s">
        <v>129</v>
      </c>
      <c r="Z669" s="154">
        <v>0.1</v>
      </c>
      <c r="AA669" s="153">
        <v>0</v>
      </c>
      <c r="AB669" s="53" t="s">
        <v>129</v>
      </c>
      <c r="AC669" s="155">
        <v>0.2</v>
      </c>
      <c r="AD669" s="153">
        <v>0</v>
      </c>
      <c r="AE669" s="53" t="s">
        <v>129</v>
      </c>
      <c r="AF669" s="155">
        <v>0.5</v>
      </c>
      <c r="AG669" s="153">
        <v>0</v>
      </c>
      <c r="AH669" s="53" t="s">
        <v>131</v>
      </c>
      <c r="AI669" s="154">
        <v>0.1</v>
      </c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ht="15.75" customHeight="1">
      <c r="A670" s="1" t="s">
        <v>997</v>
      </c>
      <c r="B670" s="1" t="s">
        <v>280</v>
      </c>
      <c r="C670" s="1" t="s">
        <v>281</v>
      </c>
      <c r="D670" s="1" t="s">
        <v>697</v>
      </c>
      <c r="E670" s="1"/>
      <c r="F670" s="35"/>
      <c r="G670" s="36"/>
      <c r="H670" s="36"/>
      <c r="I670" s="36" t="s">
        <v>697</v>
      </c>
      <c r="J670" s="36"/>
      <c r="K670" s="137"/>
      <c r="L670" s="138"/>
      <c r="M670" s="122"/>
      <c r="N670" s="122"/>
      <c r="O670" s="122"/>
      <c r="P670" s="39"/>
      <c r="Q670" s="40"/>
      <c r="R670" s="39">
        <f t="shared" ref="R670:S670" si="273">R671+R677</f>
        <v>2729000</v>
      </c>
      <c r="S670" s="39">
        <f t="shared" si="273"/>
        <v>0</v>
      </c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86"/>
      <c r="AF670" s="86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</row>
    <row r="671" spans="1:57" ht="15.75" customHeight="1">
      <c r="A671" s="1" t="s">
        <v>997</v>
      </c>
      <c r="B671" s="1" t="s">
        <v>280</v>
      </c>
      <c r="C671" s="1" t="s">
        <v>281</v>
      </c>
      <c r="D671" s="1"/>
      <c r="E671" s="1" t="s">
        <v>698</v>
      </c>
      <c r="F671" s="41"/>
      <c r="G671" s="42"/>
      <c r="H671" s="42"/>
      <c r="I671" s="42"/>
      <c r="J671" s="42" t="s">
        <v>698</v>
      </c>
      <c r="K671" s="139"/>
      <c r="L671" s="140"/>
      <c r="M671" s="127"/>
      <c r="N671" s="127"/>
      <c r="O671" s="127"/>
      <c r="P671" s="45"/>
      <c r="Q671" s="46"/>
      <c r="R671" s="45">
        <f t="shared" ref="R671:S671" si="274">SUM(R672:R676)</f>
        <v>704000</v>
      </c>
      <c r="S671" s="45">
        <f t="shared" si="274"/>
        <v>0</v>
      </c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82"/>
      <c r="AF671" s="82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/>
      <c r="BD671" s="45"/>
      <c r="BE671" s="45"/>
    </row>
    <row r="672" spans="1:57" ht="15.75" customHeight="1">
      <c r="A672" s="1" t="s">
        <v>997</v>
      </c>
      <c r="B672" s="1" t="s">
        <v>280</v>
      </c>
      <c r="C672" s="1" t="s">
        <v>281</v>
      </c>
      <c r="D672" s="1" t="s">
        <v>275</v>
      </c>
      <c r="E672" s="1" t="s">
        <v>698</v>
      </c>
      <c r="F672" s="128"/>
      <c r="G672" s="129"/>
      <c r="H672" s="129"/>
      <c r="I672" s="129"/>
      <c r="J672" s="129"/>
      <c r="K672" s="83" t="s">
        <v>1059</v>
      </c>
      <c r="L672" s="84" t="s">
        <v>1060</v>
      </c>
      <c r="M672" s="51" t="s">
        <v>127</v>
      </c>
      <c r="N672" s="51"/>
      <c r="O672" s="62" t="e">
        <f t="shared" ref="O672:O676" si="275">M672-R672</f>
        <v>#VALUE!</v>
      </c>
      <c r="P672" s="53">
        <v>200</v>
      </c>
      <c r="Q672" s="54" t="s">
        <v>159</v>
      </c>
      <c r="R672" s="53">
        <v>300000</v>
      </c>
      <c r="S672" s="53">
        <f t="shared" ref="S672:S676" si="276">U672+X672+AA672+AD672+AG672+AJ672+AM672+AP672+AS672+AV672+AY672+BB672</f>
        <v>0</v>
      </c>
      <c r="T672" s="53"/>
      <c r="U672" s="153">
        <v>0</v>
      </c>
      <c r="V672" s="53" t="s">
        <v>129</v>
      </c>
      <c r="W672" s="154">
        <v>0.01</v>
      </c>
      <c r="X672" s="153">
        <v>0</v>
      </c>
      <c r="Y672" s="53" t="s">
        <v>129</v>
      </c>
      <c r="Z672" s="154">
        <v>0.1</v>
      </c>
      <c r="AA672" s="153">
        <v>0</v>
      </c>
      <c r="AB672" s="53" t="s">
        <v>129</v>
      </c>
      <c r="AC672" s="155">
        <v>0.2</v>
      </c>
      <c r="AD672" s="153">
        <v>0</v>
      </c>
      <c r="AE672" s="53" t="s">
        <v>129</v>
      </c>
      <c r="AF672" s="155">
        <v>0.5</v>
      </c>
      <c r="AG672" s="153">
        <v>0</v>
      </c>
      <c r="AH672" s="53" t="s">
        <v>131</v>
      </c>
      <c r="AI672" s="154">
        <v>0.1</v>
      </c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ht="15.75" customHeight="1">
      <c r="A673" s="1" t="s">
        <v>997</v>
      </c>
      <c r="B673" s="1" t="s">
        <v>280</v>
      </c>
      <c r="C673" s="1" t="s">
        <v>281</v>
      </c>
      <c r="D673" s="1" t="s">
        <v>275</v>
      </c>
      <c r="E673" s="1" t="s">
        <v>698</v>
      </c>
      <c r="F673" s="128"/>
      <c r="G673" s="129"/>
      <c r="H673" s="129"/>
      <c r="I673" s="129"/>
      <c r="J673" s="129"/>
      <c r="K673" s="83" t="s">
        <v>1061</v>
      </c>
      <c r="L673" s="84" t="s">
        <v>1062</v>
      </c>
      <c r="M673" s="51" t="s">
        <v>127</v>
      </c>
      <c r="N673" s="51"/>
      <c r="O673" s="62" t="e">
        <f t="shared" si="275"/>
        <v>#VALUE!</v>
      </c>
      <c r="P673" s="53">
        <v>100</v>
      </c>
      <c r="Q673" s="54" t="s">
        <v>159</v>
      </c>
      <c r="R673" s="53">
        <v>150000</v>
      </c>
      <c r="S673" s="53">
        <f t="shared" si="276"/>
        <v>0</v>
      </c>
      <c r="T673" s="53"/>
      <c r="U673" s="153">
        <v>0</v>
      </c>
      <c r="V673" s="53" t="s">
        <v>129</v>
      </c>
      <c r="W673" s="154">
        <v>0.01</v>
      </c>
      <c r="X673" s="153">
        <v>0</v>
      </c>
      <c r="Y673" s="53" t="s">
        <v>129</v>
      </c>
      <c r="Z673" s="154">
        <v>0.1</v>
      </c>
      <c r="AA673" s="153">
        <v>0</v>
      </c>
      <c r="AB673" s="53" t="s">
        <v>129</v>
      </c>
      <c r="AC673" s="155">
        <v>0.2</v>
      </c>
      <c r="AD673" s="153">
        <v>0</v>
      </c>
      <c r="AE673" s="53" t="s">
        <v>129</v>
      </c>
      <c r="AF673" s="155">
        <v>0.5</v>
      </c>
      <c r="AG673" s="153">
        <v>0</v>
      </c>
      <c r="AH673" s="53" t="s">
        <v>131</v>
      </c>
      <c r="AI673" s="154">
        <v>0.1</v>
      </c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ht="15.75" customHeight="1">
      <c r="A674" s="1" t="s">
        <v>997</v>
      </c>
      <c r="B674" s="1" t="s">
        <v>280</v>
      </c>
      <c r="C674" s="1" t="s">
        <v>281</v>
      </c>
      <c r="D674" s="1" t="s">
        <v>275</v>
      </c>
      <c r="E674" s="1" t="s">
        <v>698</v>
      </c>
      <c r="F674" s="128"/>
      <c r="G674" s="129"/>
      <c r="H674" s="129"/>
      <c r="I674" s="129"/>
      <c r="J674" s="129"/>
      <c r="K674" s="83" t="s">
        <v>1063</v>
      </c>
      <c r="L674" s="84" t="s">
        <v>1064</v>
      </c>
      <c r="M674" s="51" t="s">
        <v>127</v>
      </c>
      <c r="N674" s="51"/>
      <c r="O674" s="62" t="e">
        <f t="shared" si="275"/>
        <v>#VALUE!</v>
      </c>
      <c r="P674" s="53">
        <v>140</v>
      </c>
      <c r="Q674" s="54" t="s">
        <v>159</v>
      </c>
      <c r="R674" s="53">
        <v>112000</v>
      </c>
      <c r="S674" s="53">
        <f t="shared" si="276"/>
        <v>0</v>
      </c>
      <c r="T674" s="53"/>
      <c r="U674" s="153">
        <v>0</v>
      </c>
      <c r="V674" s="53" t="s">
        <v>129</v>
      </c>
      <c r="W674" s="154">
        <v>0.01</v>
      </c>
      <c r="X674" s="153">
        <v>0</v>
      </c>
      <c r="Y674" s="53" t="s">
        <v>129</v>
      </c>
      <c r="Z674" s="154">
        <v>0.1</v>
      </c>
      <c r="AA674" s="153">
        <v>0</v>
      </c>
      <c r="AB674" s="53" t="s">
        <v>129</v>
      </c>
      <c r="AC674" s="155">
        <v>0.2</v>
      </c>
      <c r="AD674" s="153">
        <v>0</v>
      </c>
      <c r="AE674" s="53" t="s">
        <v>129</v>
      </c>
      <c r="AF674" s="155">
        <v>0.5</v>
      </c>
      <c r="AG674" s="153">
        <v>0</v>
      </c>
      <c r="AH674" s="53" t="s">
        <v>131</v>
      </c>
      <c r="AI674" s="154">
        <v>0.1</v>
      </c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ht="15.75" customHeight="1">
      <c r="A675" s="1" t="s">
        <v>997</v>
      </c>
      <c r="B675" s="1" t="s">
        <v>280</v>
      </c>
      <c r="C675" s="1" t="s">
        <v>281</v>
      </c>
      <c r="D675" s="1" t="s">
        <v>275</v>
      </c>
      <c r="E675" s="1" t="s">
        <v>698</v>
      </c>
      <c r="F675" s="128"/>
      <c r="G675" s="129"/>
      <c r="H675" s="129"/>
      <c r="I675" s="129"/>
      <c r="J675" s="129"/>
      <c r="K675" s="83" t="s">
        <v>1065</v>
      </c>
      <c r="L675" s="84" t="s">
        <v>1066</v>
      </c>
      <c r="M675" s="51" t="s">
        <v>127</v>
      </c>
      <c r="N675" s="51"/>
      <c r="O675" s="62" t="e">
        <f t="shared" si="275"/>
        <v>#VALUE!</v>
      </c>
      <c r="P675" s="53">
        <v>90</v>
      </c>
      <c r="Q675" s="54" t="s">
        <v>159</v>
      </c>
      <c r="R675" s="53">
        <v>72000</v>
      </c>
      <c r="S675" s="53">
        <f t="shared" si="276"/>
        <v>0</v>
      </c>
      <c r="T675" s="53"/>
      <c r="U675" s="153">
        <v>0</v>
      </c>
      <c r="V675" s="53" t="s">
        <v>129</v>
      </c>
      <c r="W675" s="154">
        <v>0.01</v>
      </c>
      <c r="X675" s="153">
        <v>0</v>
      </c>
      <c r="Y675" s="53" t="s">
        <v>129</v>
      </c>
      <c r="Z675" s="154">
        <v>0.1</v>
      </c>
      <c r="AA675" s="153">
        <v>0</v>
      </c>
      <c r="AB675" s="53" t="s">
        <v>129</v>
      </c>
      <c r="AC675" s="155">
        <v>0.2</v>
      </c>
      <c r="AD675" s="153">
        <v>0</v>
      </c>
      <c r="AE675" s="53" t="s">
        <v>129</v>
      </c>
      <c r="AF675" s="155">
        <v>0.5</v>
      </c>
      <c r="AG675" s="153">
        <v>0</v>
      </c>
      <c r="AH675" s="53" t="s">
        <v>131</v>
      </c>
      <c r="AI675" s="154">
        <v>0.1</v>
      </c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ht="15.75" customHeight="1">
      <c r="A676" s="1" t="s">
        <v>997</v>
      </c>
      <c r="B676" s="1" t="s">
        <v>280</v>
      </c>
      <c r="C676" s="1" t="s">
        <v>281</v>
      </c>
      <c r="D676" s="1" t="s">
        <v>275</v>
      </c>
      <c r="E676" s="1" t="s">
        <v>698</v>
      </c>
      <c r="F676" s="128"/>
      <c r="G676" s="129"/>
      <c r="H676" s="129"/>
      <c r="I676" s="129"/>
      <c r="J676" s="129"/>
      <c r="K676" s="83" t="s">
        <v>1067</v>
      </c>
      <c r="L676" s="84" t="s">
        <v>1068</v>
      </c>
      <c r="M676" s="51" t="s">
        <v>127</v>
      </c>
      <c r="N676" s="51"/>
      <c r="O676" s="62" t="e">
        <f t="shared" si="275"/>
        <v>#VALUE!</v>
      </c>
      <c r="P676" s="53">
        <v>100</v>
      </c>
      <c r="Q676" s="54" t="s">
        <v>159</v>
      </c>
      <c r="R676" s="53">
        <v>70000</v>
      </c>
      <c r="S676" s="53">
        <f t="shared" si="276"/>
        <v>0</v>
      </c>
      <c r="T676" s="53"/>
      <c r="U676" s="153">
        <v>0</v>
      </c>
      <c r="V676" s="53" t="s">
        <v>129</v>
      </c>
      <c r="W676" s="154">
        <v>0.01</v>
      </c>
      <c r="X676" s="153">
        <v>0</v>
      </c>
      <c r="Y676" s="53" t="s">
        <v>129</v>
      </c>
      <c r="Z676" s="154">
        <v>0.1</v>
      </c>
      <c r="AA676" s="153">
        <v>0</v>
      </c>
      <c r="AB676" s="53" t="s">
        <v>129</v>
      </c>
      <c r="AC676" s="155">
        <v>0.2</v>
      </c>
      <c r="AD676" s="153">
        <v>0</v>
      </c>
      <c r="AE676" s="53" t="s">
        <v>129</v>
      </c>
      <c r="AF676" s="155">
        <v>0.5</v>
      </c>
      <c r="AG676" s="153">
        <v>0</v>
      </c>
      <c r="AH676" s="53" t="s">
        <v>131</v>
      </c>
      <c r="AI676" s="154">
        <v>0.1</v>
      </c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ht="15.75" customHeight="1">
      <c r="A677" s="1" t="s">
        <v>997</v>
      </c>
      <c r="B677" s="1" t="s">
        <v>280</v>
      </c>
      <c r="C677" s="1" t="s">
        <v>281</v>
      </c>
      <c r="D677" s="1"/>
      <c r="E677" s="1" t="s">
        <v>701</v>
      </c>
      <c r="F677" s="41"/>
      <c r="G677" s="42"/>
      <c r="H677" s="42"/>
      <c r="I677" s="42"/>
      <c r="J677" s="42" t="s">
        <v>701</v>
      </c>
      <c r="K677" s="139"/>
      <c r="L677" s="140"/>
      <c r="M677" s="127"/>
      <c r="N677" s="127"/>
      <c r="O677" s="127"/>
      <c r="P677" s="45"/>
      <c r="Q677" s="46"/>
      <c r="R677" s="45">
        <f t="shared" ref="R677:S677" si="277">SUM(R678:R683)</f>
        <v>2025000</v>
      </c>
      <c r="S677" s="45">
        <f t="shared" si="277"/>
        <v>0</v>
      </c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91"/>
      <c r="AF677" s="91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/>
      <c r="BD677" s="45"/>
      <c r="BE677" s="45"/>
    </row>
    <row r="678" spans="1:57" ht="15.75" customHeight="1">
      <c r="A678" s="1" t="s">
        <v>997</v>
      </c>
      <c r="B678" s="1" t="s">
        <v>280</v>
      </c>
      <c r="C678" s="1" t="s">
        <v>281</v>
      </c>
      <c r="D678" s="1" t="s">
        <v>275</v>
      </c>
      <c r="E678" s="1" t="s">
        <v>701</v>
      </c>
      <c r="F678" s="128"/>
      <c r="G678" s="129"/>
      <c r="H678" s="129"/>
      <c r="I678" s="129"/>
      <c r="J678" s="129"/>
      <c r="K678" s="83" t="s">
        <v>1069</v>
      </c>
      <c r="L678" s="84" t="s">
        <v>1070</v>
      </c>
      <c r="M678" s="51" t="s">
        <v>127</v>
      </c>
      <c r="N678" s="51"/>
      <c r="O678" s="62" t="e">
        <f t="shared" ref="O678:O683" si="278">M678-R678</f>
        <v>#VALUE!</v>
      </c>
      <c r="P678" s="53">
        <v>200</v>
      </c>
      <c r="Q678" s="54" t="s">
        <v>159</v>
      </c>
      <c r="R678" s="53">
        <v>200000</v>
      </c>
      <c r="S678" s="53">
        <f t="shared" ref="S678:S683" si="279">U678+X678+AA678+AD678+AG678+AJ678+AM678+AP678+AS678+AV678+AY678+BB678</f>
        <v>0</v>
      </c>
      <c r="T678" s="53"/>
      <c r="U678" s="153">
        <v>0</v>
      </c>
      <c r="V678" s="53" t="s">
        <v>129</v>
      </c>
      <c r="W678" s="154">
        <v>0.01</v>
      </c>
      <c r="X678" s="153">
        <v>0</v>
      </c>
      <c r="Y678" s="53" t="s">
        <v>129</v>
      </c>
      <c r="Z678" s="154">
        <v>0.1</v>
      </c>
      <c r="AA678" s="153">
        <v>0</v>
      </c>
      <c r="AB678" s="53" t="s">
        <v>129</v>
      </c>
      <c r="AC678" s="155">
        <v>0.2</v>
      </c>
      <c r="AD678" s="153">
        <v>0</v>
      </c>
      <c r="AE678" s="53" t="s">
        <v>129</v>
      </c>
      <c r="AF678" s="155">
        <v>0.5</v>
      </c>
      <c r="AG678" s="153">
        <v>0</v>
      </c>
      <c r="AH678" s="53" t="s">
        <v>131</v>
      </c>
      <c r="AI678" s="154">
        <v>0.1</v>
      </c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ht="15.75" customHeight="1">
      <c r="A679" s="1" t="s">
        <v>997</v>
      </c>
      <c r="B679" s="1" t="s">
        <v>280</v>
      </c>
      <c r="C679" s="1" t="s">
        <v>281</v>
      </c>
      <c r="D679" s="1" t="s">
        <v>275</v>
      </c>
      <c r="E679" s="1" t="s">
        <v>701</v>
      </c>
      <c r="F679" s="128"/>
      <c r="G679" s="129"/>
      <c r="H679" s="129"/>
      <c r="I679" s="129"/>
      <c r="J679" s="129"/>
      <c r="K679" s="83" t="s">
        <v>1071</v>
      </c>
      <c r="L679" s="84" t="s">
        <v>1072</v>
      </c>
      <c r="M679" s="51" t="s">
        <v>127</v>
      </c>
      <c r="N679" s="51"/>
      <c r="O679" s="62" t="e">
        <f t="shared" si="278"/>
        <v>#VALUE!</v>
      </c>
      <c r="P679" s="53">
        <v>200</v>
      </c>
      <c r="Q679" s="54" t="s">
        <v>159</v>
      </c>
      <c r="R679" s="53">
        <v>200000</v>
      </c>
      <c r="S679" s="53">
        <f t="shared" si="279"/>
        <v>0</v>
      </c>
      <c r="T679" s="53"/>
      <c r="U679" s="153">
        <v>0</v>
      </c>
      <c r="V679" s="53" t="s">
        <v>129</v>
      </c>
      <c r="W679" s="154">
        <v>0.01</v>
      </c>
      <c r="X679" s="153">
        <v>0</v>
      </c>
      <c r="Y679" s="53" t="s">
        <v>129</v>
      </c>
      <c r="Z679" s="154">
        <v>0.1</v>
      </c>
      <c r="AA679" s="153">
        <v>0</v>
      </c>
      <c r="AB679" s="53" t="s">
        <v>129</v>
      </c>
      <c r="AC679" s="155">
        <v>0.2</v>
      </c>
      <c r="AD679" s="153">
        <v>0</v>
      </c>
      <c r="AE679" s="53" t="s">
        <v>129</v>
      </c>
      <c r="AF679" s="155">
        <v>0.5</v>
      </c>
      <c r="AG679" s="153">
        <v>0</v>
      </c>
      <c r="AH679" s="53" t="s">
        <v>131</v>
      </c>
      <c r="AI679" s="154">
        <v>0.1</v>
      </c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ht="15.75" customHeight="1">
      <c r="A680" s="1" t="s">
        <v>997</v>
      </c>
      <c r="B680" s="1" t="s">
        <v>280</v>
      </c>
      <c r="C680" s="1" t="s">
        <v>281</v>
      </c>
      <c r="D680" s="1" t="s">
        <v>275</v>
      </c>
      <c r="E680" s="1" t="s">
        <v>701</v>
      </c>
      <c r="F680" s="128"/>
      <c r="G680" s="129"/>
      <c r="H680" s="129"/>
      <c r="I680" s="129"/>
      <c r="J680" s="129"/>
      <c r="K680" s="83" t="s">
        <v>1073</v>
      </c>
      <c r="L680" s="84" t="s">
        <v>1074</v>
      </c>
      <c r="M680" s="51" t="s">
        <v>127</v>
      </c>
      <c r="N680" s="51"/>
      <c r="O680" s="62" t="e">
        <f t="shared" si="278"/>
        <v>#VALUE!</v>
      </c>
      <c r="P680" s="53">
        <v>148</v>
      </c>
      <c r="Q680" s="54" t="s">
        <v>159</v>
      </c>
      <c r="R680" s="53">
        <v>133200</v>
      </c>
      <c r="S680" s="53">
        <f t="shared" si="279"/>
        <v>0</v>
      </c>
      <c r="T680" s="53"/>
      <c r="U680" s="153">
        <v>0</v>
      </c>
      <c r="V680" s="53" t="s">
        <v>129</v>
      </c>
      <c r="W680" s="154">
        <v>0.01</v>
      </c>
      <c r="X680" s="153">
        <v>0</v>
      </c>
      <c r="Y680" s="53" t="s">
        <v>129</v>
      </c>
      <c r="Z680" s="154">
        <v>0.1</v>
      </c>
      <c r="AA680" s="153">
        <v>0</v>
      </c>
      <c r="AB680" s="53" t="s">
        <v>129</v>
      </c>
      <c r="AC680" s="155">
        <v>0.2</v>
      </c>
      <c r="AD680" s="153">
        <v>0</v>
      </c>
      <c r="AE680" s="53" t="s">
        <v>129</v>
      </c>
      <c r="AF680" s="155">
        <v>0.5</v>
      </c>
      <c r="AG680" s="153">
        <v>0</v>
      </c>
      <c r="AH680" s="53" t="s">
        <v>131</v>
      </c>
      <c r="AI680" s="154">
        <v>0.1</v>
      </c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ht="15.75" customHeight="1">
      <c r="A681" s="1" t="s">
        <v>997</v>
      </c>
      <c r="B681" s="1" t="s">
        <v>280</v>
      </c>
      <c r="C681" s="1" t="s">
        <v>281</v>
      </c>
      <c r="D681" s="1" t="s">
        <v>275</v>
      </c>
      <c r="E681" s="1" t="s">
        <v>701</v>
      </c>
      <c r="F681" s="128"/>
      <c r="G681" s="129"/>
      <c r="H681" s="129"/>
      <c r="I681" s="129"/>
      <c r="J681" s="129"/>
      <c r="K681" s="83" t="s">
        <v>1075</v>
      </c>
      <c r="L681" s="84" t="s">
        <v>1076</v>
      </c>
      <c r="M681" s="51" t="s">
        <v>127</v>
      </c>
      <c r="N681" s="51"/>
      <c r="O681" s="62" t="e">
        <f t="shared" si="278"/>
        <v>#VALUE!</v>
      </c>
      <c r="P681" s="53">
        <v>150</v>
      </c>
      <c r="Q681" s="54" t="s">
        <v>159</v>
      </c>
      <c r="R681" s="53">
        <v>135000</v>
      </c>
      <c r="S681" s="53">
        <f t="shared" si="279"/>
        <v>0</v>
      </c>
      <c r="T681" s="53"/>
      <c r="U681" s="153">
        <v>0</v>
      </c>
      <c r="V681" s="53" t="s">
        <v>129</v>
      </c>
      <c r="W681" s="154">
        <v>0.01</v>
      </c>
      <c r="X681" s="153">
        <v>0</v>
      </c>
      <c r="Y681" s="53" t="s">
        <v>129</v>
      </c>
      <c r="Z681" s="154">
        <v>0.1</v>
      </c>
      <c r="AA681" s="153">
        <v>0</v>
      </c>
      <c r="AB681" s="53" t="s">
        <v>129</v>
      </c>
      <c r="AC681" s="155">
        <v>0.2</v>
      </c>
      <c r="AD681" s="153">
        <v>0</v>
      </c>
      <c r="AE681" s="53" t="s">
        <v>129</v>
      </c>
      <c r="AF681" s="155">
        <v>0.5</v>
      </c>
      <c r="AG681" s="153">
        <v>0</v>
      </c>
      <c r="AH681" s="53" t="s">
        <v>131</v>
      </c>
      <c r="AI681" s="154">
        <v>0.1</v>
      </c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ht="15.75" customHeight="1">
      <c r="A682" s="1" t="s">
        <v>997</v>
      </c>
      <c r="B682" s="1" t="s">
        <v>280</v>
      </c>
      <c r="C682" s="1" t="s">
        <v>281</v>
      </c>
      <c r="D682" s="1" t="s">
        <v>275</v>
      </c>
      <c r="E682" s="1" t="s">
        <v>701</v>
      </c>
      <c r="F682" s="128"/>
      <c r="G682" s="129"/>
      <c r="H682" s="129"/>
      <c r="I682" s="129"/>
      <c r="J682" s="129"/>
      <c r="K682" s="83" t="s">
        <v>1077</v>
      </c>
      <c r="L682" s="84" t="s">
        <v>1078</v>
      </c>
      <c r="M682" s="51" t="s">
        <v>127</v>
      </c>
      <c r="N682" s="51"/>
      <c r="O682" s="62" t="e">
        <f t="shared" si="278"/>
        <v>#VALUE!</v>
      </c>
      <c r="P682" s="53">
        <v>398</v>
      </c>
      <c r="Q682" s="54" t="s">
        <v>159</v>
      </c>
      <c r="R682" s="53">
        <v>636800</v>
      </c>
      <c r="S682" s="53">
        <f t="shared" si="279"/>
        <v>0</v>
      </c>
      <c r="T682" s="53"/>
      <c r="U682" s="153">
        <v>0</v>
      </c>
      <c r="V682" s="53" t="s">
        <v>129</v>
      </c>
      <c r="W682" s="154">
        <v>0.01</v>
      </c>
      <c r="X682" s="153">
        <v>0</v>
      </c>
      <c r="Y682" s="53" t="s">
        <v>129</v>
      </c>
      <c r="Z682" s="154">
        <v>0.1</v>
      </c>
      <c r="AA682" s="153">
        <v>0</v>
      </c>
      <c r="AB682" s="53" t="s">
        <v>129</v>
      </c>
      <c r="AC682" s="155">
        <v>0.2</v>
      </c>
      <c r="AD682" s="153">
        <v>0</v>
      </c>
      <c r="AE682" s="53" t="s">
        <v>129</v>
      </c>
      <c r="AF682" s="155">
        <v>0.5</v>
      </c>
      <c r="AG682" s="153">
        <v>0</v>
      </c>
      <c r="AH682" s="53" t="s">
        <v>131</v>
      </c>
      <c r="AI682" s="154">
        <v>0.1</v>
      </c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ht="15.75" customHeight="1">
      <c r="A683" s="1" t="s">
        <v>997</v>
      </c>
      <c r="B683" s="1" t="s">
        <v>280</v>
      </c>
      <c r="C683" s="1" t="s">
        <v>281</v>
      </c>
      <c r="D683" s="1" t="s">
        <v>275</v>
      </c>
      <c r="E683" s="1" t="s">
        <v>701</v>
      </c>
      <c r="F683" s="128"/>
      <c r="G683" s="129"/>
      <c r="H683" s="129"/>
      <c r="I683" s="129"/>
      <c r="J683" s="129"/>
      <c r="K683" s="83" t="s">
        <v>1079</v>
      </c>
      <c r="L683" s="84" t="s">
        <v>1080</v>
      </c>
      <c r="M683" s="51" t="s">
        <v>127</v>
      </c>
      <c r="N683" s="51"/>
      <c r="O683" s="62" t="e">
        <f t="shared" si="278"/>
        <v>#VALUE!</v>
      </c>
      <c r="P683" s="53">
        <v>450</v>
      </c>
      <c r="Q683" s="54" t="s">
        <v>159</v>
      </c>
      <c r="R683" s="53">
        <v>720000</v>
      </c>
      <c r="S683" s="53">
        <f t="shared" si="279"/>
        <v>0</v>
      </c>
      <c r="T683" s="53"/>
      <c r="U683" s="153">
        <v>0</v>
      </c>
      <c r="V683" s="53" t="s">
        <v>129</v>
      </c>
      <c r="W683" s="154">
        <v>0.01</v>
      </c>
      <c r="X683" s="153">
        <v>0</v>
      </c>
      <c r="Y683" s="53" t="s">
        <v>129</v>
      </c>
      <c r="Z683" s="154">
        <v>0.1</v>
      </c>
      <c r="AA683" s="153">
        <v>0</v>
      </c>
      <c r="AB683" s="53" t="s">
        <v>129</v>
      </c>
      <c r="AC683" s="155">
        <v>0.2</v>
      </c>
      <c r="AD683" s="153">
        <v>0</v>
      </c>
      <c r="AE683" s="53" t="s">
        <v>129</v>
      </c>
      <c r="AF683" s="155">
        <v>0.5</v>
      </c>
      <c r="AG683" s="153">
        <v>0</v>
      </c>
      <c r="AH683" s="53" t="s">
        <v>131</v>
      </c>
      <c r="AI683" s="154">
        <v>0.1</v>
      </c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ht="15.75" customHeight="1">
      <c r="A684" s="1" t="s">
        <v>997</v>
      </c>
      <c r="B684" s="1" t="s">
        <v>280</v>
      </c>
      <c r="C684" s="1" t="s">
        <v>281</v>
      </c>
      <c r="D684" s="1" t="s">
        <v>899</v>
      </c>
      <c r="E684" s="1"/>
      <c r="F684" s="35"/>
      <c r="G684" s="36"/>
      <c r="H684" s="36"/>
      <c r="I684" s="36" t="s">
        <v>899</v>
      </c>
      <c r="J684" s="36"/>
      <c r="K684" s="137"/>
      <c r="L684" s="138"/>
      <c r="M684" s="122"/>
      <c r="N684" s="122"/>
      <c r="O684" s="122"/>
      <c r="P684" s="39"/>
      <c r="Q684" s="40"/>
      <c r="R684" s="39">
        <f t="shared" ref="R684:S684" si="280">R685+R688</f>
        <v>400000</v>
      </c>
      <c r="S684" s="39">
        <f t="shared" si="280"/>
        <v>0</v>
      </c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86"/>
      <c r="AF684" s="86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</row>
    <row r="685" spans="1:57" ht="15.75" customHeight="1">
      <c r="A685" s="1" t="s">
        <v>997</v>
      </c>
      <c r="B685" s="1" t="s">
        <v>280</v>
      </c>
      <c r="C685" s="1" t="s">
        <v>281</v>
      </c>
      <c r="D685" s="1"/>
      <c r="E685" s="1" t="s">
        <v>900</v>
      </c>
      <c r="F685" s="41"/>
      <c r="G685" s="42"/>
      <c r="H685" s="42"/>
      <c r="I685" s="42"/>
      <c r="J685" s="42" t="s">
        <v>900</v>
      </c>
      <c r="K685" s="139"/>
      <c r="L685" s="140"/>
      <c r="M685" s="127"/>
      <c r="N685" s="127"/>
      <c r="O685" s="127"/>
      <c r="P685" s="45"/>
      <c r="Q685" s="46"/>
      <c r="R685" s="45">
        <f t="shared" ref="R685:S685" si="281">SUM(R686:R687)</f>
        <v>300000</v>
      </c>
      <c r="S685" s="45">
        <f t="shared" si="281"/>
        <v>0</v>
      </c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82"/>
      <c r="AF685" s="82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/>
      <c r="BD685" s="45"/>
      <c r="BE685" s="45"/>
    </row>
    <row r="686" spans="1:57" ht="15.75" customHeight="1">
      <c r="A686" s="1" t="s">
        <v>997</v>
      </c>
      <c r="B686" s="1" t="s">
        <v>280</v>
      </c>
      <c r="C686" s="1" t="s">
        <v>281</v>
      </c>
      <c r="D686" s="1" t="s">
        <v>899</v>
      </c>
      <c r="E686" s="1" t="s">
        <v>900</v>
      </c>
      <c r="F686" s="128"/>
      <c r="G686" s="129"/>
      <c r="H686" s="129"/>
      <c r="I686" s="129"/>
      <c r="J686" s="129"/>
      <c r="K686" s="83" t="s">
        <v>1081</v>
      </c>
      <c r="L686" s="84" t="s">
        <v>1082</v>
      </c>
      <c r="M686" s="51" t="s">
        <v>127</v>
      </c>
      <c r="N686" s="51"/>
      <c r="O686" s="62" t="e">
        <f t="shared" ref="O686:O687" si="282">M686-R686</f>
        <v>#VALUE!</v>
      </c>
      <c r="P686" s="53">
        <v>3</v>
      </c>
      <c r="Q686" s="54" t="s">
        <v>718</v>
      </c>
      <c r="R686" s="53">
        <v>150000</v>
      </c>
      <c r="S686" s="53">
        <f t="shared" ref="S686:S687" si="283">U686+X686+AA686+AD686+AG686+AJ686+AM686+AP686+AS686+AV686+AY686+BB686</f>
        <v>0</v>
      </c>
      <c r="T686" s="53"/>
      <c r="U686" s="153">
        <v>0</v>
      </c>
      <c r="V686" s="53" t="s">
        <v>129</v>
      </c>
      <c r="W686" s="154">
        <v>0.01</v>
      </c>
      <c r="X686" s="153">
        <v>0</v>
      </c>
      <c r="Y686" s="53" t="s">
        <v>129</v>
      </c>
      <c r="Z686" s="154">
        <v>0.1</v>
      </c>
      <c r="AA686" s="153">
        <v>0</v>
      </c>
      <c r="AB686" s="53" t="s">
        <v>129</v>
      </c>
      <c r="AC686" s="155">
        <v>0.2</v>
      </c>
      <c r="AD686" s="153">
        <v>0</v>
      </c>
      <c r="AE686" s="53" t="s">
        <v>129</v>
      </c>
      <c r="AF686" s="155">
        <v>0.5</v>
      </c>
      <c r="AG686" s="153">
        <v>0</v>
      </c>
      <c r="AH686" s="53" t="s">
        <v>131</v>
      </c>
      <c r="AI686" s="154">
        <v>0.1</v>
      </c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ht="15.75" customHeight="1">
      <c r="A687" s="1" t="s">
        <v>997</v>
      </c>
      <c r="B687" s="1" t="s">
        <v>280</v>
      </c>
      <c r="C687" s="1" t="s">
        <v>281</v>
      </c>
      <c r="D687" s="1" t="s">
        <v>899</v>
      </c>
      <c r="E687" s="1" t="s">
        <v>900</v>
      </c>
      <c r="F687" s="128"/>
      <c r="G687" s="129"/>
      <c r="H687" s="129"/>
      <c r="I687" s="129"/>
      <c r="J687" s="129"/>
      <c r="K687" s="83" t="s">
        <v>1083</v>
      </c>
      <c r="L687" s="84" t="s">
        <v>1084</v>
      </c>
      <c r="M687" s="51" t="s">
        <v>127</v>
      </c>
      <c r="N687" s="51"/>
      <c r="O687" s="62" t="e">
        <f t="shared" si="282"/>
        <v>#VALUE!</v>
      </c>
      <c r="P687" s="53">
        <v>3</v>
      </c>
      <c r="Q687" s="54" t="s">
        <v>718</v>
      </c>
      <c r="R687" s="53">
        <v>150000</v>
      </c>
      <c r="S687" s="53">
        <f t="shared" si="283"/>
        <v>0</v>
      </c>
      <c r="T687" s="53"/>
      <c r="U687" s="153">
        <v>0</v>
      </c>
      <c r="V687" s="53" t="s">
        <v>129</v>
      </c>
      <c r="W687" s="154">
        <v>0.01</v>
      </c>
      <c r="X687" s="153">
        <v>0</v>
      </c>
      <c r="Y687" s="53" t="s">
        <v>129</v>
      </c>
      <c r="Z687" s="154">
        <v>0.1</v>
      </c>
      <c r="AA687" s="153">
        <v>0</v>
      </c>
      <c r="AB687" s="53" t="s">
        <v>129</v>
      </c>
      <c r="AC687" s="155">
        <v>0.2</v>
      </c>
      <c r="AD687" s="153">
        <v>0</v>
      </c>
      <c r="AE687" s="53" t="s">
        <v>129</v>
      </c>
      <c r="AF687" s="155">
        <v>0.5</v>
      </c>
      <c r="AG687" s="153">
        <v>0</v>
      </c>
      <c r="AH687" s="53" t="s">
        <v>131</v>
      </c>
      <c r="AI687" s="154">
        <v>0.1</v>
      </c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ht="15.75" customHeight="1">
      <c r="A688" s="1" t="s">
        <v>997</v>
      </c>
      <c r="B688" s="1" t="s">
        <v>280</v>
      </c>
      <c r="C688" s="1" t="s">
        <v>281</v>
      </c>
      <c r="D688" s="1"/>
      <c r="E688" s="1" t="s">
        <v>905</v>
      </c>
      <c r="F688" s="41"/>
      <c r="G688" s="42"/>
      <c r="H688" s="42"/>
      <c r="I688" s="42"/>
      <c r="J688" s="42" t="s">
        <v>905</v>
      </c>
      <c r="K688" s="139"/>
      <c r="L688" s="140"/>
      <c r="M688" s="127"/>
      <c r="N688" s="127"/>
      <c r="O688" s="127"/>
      <c r="P688" s="45"/>
      <c r="Q688" s="46"/>
      <c r="R688" s="45">
        <f t="shared" ref="R688:S688" si="284">R689</f>
        <v>100000</v>
      </c>
      <c r="S688" s="45">
        <f t="shared" si="284"/>
        <v>0</v>
      </c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91"/>
      <c r="AF688" s="91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/>
      <c r="BD688" s="45"/>
      <c r="BE688" s="45"/>
    </row>
    <row r="689" spans="1:57" ht="15.75" customHeight="1">
      <c r="A689" s="1" t="s">
        <v>997</v>
      </c>
      <c r="B689" s="1" t="s">
        <v>280</v>
      </c>
      <c r="C689" s="1" t="s">
        <v>281</v>
      </c>
      <c r="D689" s="1" t="s">
        <v>899</v>
      </c>
      <c r="E689" s="1" t="s">
        <v>905</v>
      </c>
      <c r="F689" s="128"/>
      <c r="G689" s="129"/>
      <c r="H689" s="129"/>
      <c r="I689" s="129"/>
      <c r="J689" s="129"/>
      <c r="K689" s="83" t="s">
        <v>1085</v>
      </c>
      <c r="L689" s="84" t="s">
        <v>1086</v>
      </c>
      <c r="M689" s="51" t="s">
        <v>127</v>
      </c>
      <c r="N689" s="51"/>
      <c r="O689" s="62" t="e">
        <f>M689-R689</f>
        <v>#VALUE!</v>
      </c>
      <c r="P689" s="53">
        <v>2</v>
      </c>
      <c r="Q689" s="54" t="s">
        <v>908</v>
      </c>
      <c r="R689" s="53">
        <v>100000</v>
      </c>
      <c r="S689" s="53">
        <f>U689+X689+AA689+AD689+AG689+AJ689+AM689+AP689+AS689+AV689+AY689+BB689</f>
        <v>0</v>
      </c>
      <c r="T689" s="53"/>
      <c r="U689" s="153">
        <v>0</v>
      </c>
      <c r="V689" s="53" t="s">
        <v>129</v>
      </c>
      <c r="W689" s="154">
        <v>0.01</v>
      </c>
      <c r="X689" s="153">
        <v>0</v>
      </c>
      <c r="Y689" s="53" t="s">
        <v>129</v>
      </c>
      <c r="Z689" s="154">
        <v>0.1</v>
      </c>
      <c r="AA689" s="153">
        <v>0</v>
      </c>
      <c r="AB689" s="53" t="s">
        <v>129</v>
      </c>
      <c r="AC689" s="155">
        <v>0.2</v>
      </c>
      <c r="AD689" s="153">
        <v>0</v>
      </c>
      <c r="AE689" s="53" t="s">
        <v>129</v>
      </c>
      <c r="AF689" s="155">
        <v>0.5</v>
      </c>
      <c r="AG689" s="153">
        <v>0</v>
      </c>
      <c r="AH689" s="53" t="s">
        <v>131</v>
      </c>
      <c r="AI689" s="154">
        <v>0.1</v>
      </c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ht="15.75" customHeight="1">
      <c r="A690" s="1" t="s">
        <v>1087</v>
      </c>
      <c r="B690" s="1" t="s">
        <v>280</v>
      </c>
      <c r="C690" s="1" t="s">
        <v>281</v>
      </c>
      <c r="D690" s="1"/>
      <c r="E690" s="1"/>
      <c r="F690" s="15" t="s">
        <v>1087</v>
      </c>
      <c r="G690" s="16"/>
      <c r="H690" s="16"/>
      <c r="I690" s="16"/>
      <c r="J690" s="16"/>
      <c r="K690" s="151"/>
      <c r="L690" s="109"/>
      <c r="M690" s="110"/>
      <c r="N690" s="110"/>
      <c r="O690" s="110"/>
      <c r="P690" s="21"/>
      <c r="Q690" s="22"/>
      <c r="R690" s="21">
        <f t="shared" ref="R690:S690" si="285">R691+R737</f>
        <v>118487300</v>
      </c>
      <c r="S690" s="21">
        <f t="shared" si="285"/>
        <v>6929854.5999999996</v>
      </c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97"/>
      <c r="AF690" s="97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</row>
    <row r="691" spans="1:57" ht="15.75" customHeight="1">
      <c r="A691" s="1" t="s">
        <v>1087</v>
      </c>
      <c r="B691" s="1" t="s">
        <v>121</v>
      </c>
      <c r="C691" s="1" t="s">
        <v>281</v>
      </c>
      <c r="D691" s="1"/>
      <c r="E691" s="1"/>
      <c r="F691" s="23"/>
      <c r="G691" s="24" t="s">
        <v>121</v>
      </c>
      <c r="H691" s="24"/>
      <c r="I691" s="24"/>
      <c r="J691" s="24"/>
      <c r="K691" s="152"/>
      <c r="L691" s="114"/>
      <c r="M691" s="134"/>
      <c r="N691" s="134"/>
      <c r="O691" s="134"/>
      <c r="P691" s="27"/>
      <c r="Q691" s="28"/>
      <c r="R691" s="27">
        <f t="shared" ref="R691:S691" si="286">R692</f>
        <v>41011900</v>
      </c>
      <c r="S691" s="27">
        <f t="shared" si="286"/>
        <v>1770836.6</v>
      </c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</row>
    <row r="692" spans="1:57" ht="15.75" customHeight="1">
      <c r="A692" s="1" t="s">
        <v>1087</v>
      </c>
      <c r="B692" s="1" t="s">
        <v>121</v>
      </c>
      <c r="C692" s="1" t="s">
        <v>122</v>
      </c>
      <c r="D692" s="1"/>
      <c r="E692" s="1"/>
      <c r="F692" s="29"/>
      <c r="G692" s="30"/>
      <c r="H692" s="30" t="s">
        <v>122</v>
      </c>
      <c r="I692" s="30"/>
      <c r="J692" s="30"/>
      <c r="K692" s="117"/>
      <c r="L692" s="118"/>
      <c r="M692" s="119"/>
      <c r="N692" s="119"/>
      <c r="O692" s="119"/>
      <c r="P692" s="33"/>
      <c r="Q692" s="34"/>
      <c r="R692" s="33">
        <f t="shared" ref="R692:S692" si="287">R693+R698+R733</f>
        <v>41011900</v>
      </c>
      <c r="S692" s="33">
        <f t="shared" si="287"/>
        <v>1770836.6</v>
      </c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</row>
    <row r="693" spans="1:57" ht="15.75" customHeight="1">
      <c r="A693" s="1" t="s">
        <v>1087</v>
      </c>
      <c r="B693" s="1" t="s">
        <v>121</v>
      </c>
      <c r="C693" s="1" t="s">
        <v>122</v>
      </c>
      <c r="D693" s="1" t="s">
        <v>808</v>
      </c>
      <c r="E693" s="1"/>
      <c r="F693" s="35"/>
      <c r="G693" s="36"/>
      <c r="H693" s="36"/>
      <c r="I693" s="36" t="s">
        <v>808</v>
      </c>
      <c r="J693" s="36"/>
      <c r="K693" s="120"/>
      <c r="L693" s="121"/>
      <c r="M693" s="122"/>
      <c r="N693" s="122"/>
      <c r="O693" s="122"/>
      <c r="P693" s="39"/>
      <c r="Q693" s="40"/>
      <c r="R693" s="39">
        <f t="shared" ref="R693:S693" si="288">R694</f>
        <v>174500</v>
      </c>
      <c r="S693" s="39">
        <f t="shared" si="288"/>
        <v>0</v>
      </c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</row>
    <row r="694" spans="1:57" ht="15.75" customHeight="1">
      <c r="A694" s="1" t="s">
        <v>1087</v>
      </c>
      <c r="B694" s="1" t="s">
        <v>121</v>
      </c>
      <c r="C694" s="1" t="s">
        <v>122</v>
      </c>
      <c r="D694" s="1"/>
      <c r="E694" s="1" t="s">
        <v>809</v>
      </c>
      <c r="F694" s="41"/>
      <c r="G694" s="42"/>
      <c r="H694" s="42"/>
      <c r="I694" s="42"/>
      <c r="J694" s="42" t="s">
        <v>809</v>
      </c>
      <c r="K694" s="130"/>
      <c r="L694" s="126"/>
      <c r="M694" s="127"/>
      <c r="N694" s="127"/>
      <c r="O694" s="127"/>
      <c r="P694" s="45"/>
      <c r="Q694" s="46"/>
      <c r="R694" s="45">
        <f t="shared" ref="R694:S694" si="289">SUM(R695:R697)</f>
        <v>174500</v>
      </c>
      <c r="S694" s="45">
        <f t="shared" si="289"/>
        <v>0</v>
      </c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82"/>
      <c r="AF694" s="82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</row>
    <row r="695" spans="1:57" ht="15.75" customHeight="1">
      <c r="A695" s="1" t="s">
        <v>1087</v>
      </c>
      <c r="B695" s="1" t="s">
        <v>121</v>
      </c>
      <c r="C695" s="1" t="s">
        <v>122</v>
      </c>
      <c r="D695" s="1" t="s">
        <v>808</v>
      </c>
      <c r="E695" s="1" t="s">
        <v>809</v>
      </c>
      <c r="F695" s="128"/>
      <c r="G695" s="129"/>
      <c r="H695" s="129"/>
      <c r="I695" s="129"/>
      <c r="J695" s="129"/>
      <c r="K695" s="49" t="s">
        <v>1088</v>
      </c>
      <c r="L695" s="158" t="s">
        <v>1089</v>
      </c>
      <c r="M695" s="51" t="s">
        <v>127</v>
      </c>
      <c r="N695" s="51"/>
      <c r="O695" s="62" t="e">
        <f t="shared" ref="O695:O697" si="290">M695-R695</f>
        <v>#VALUE!</v>
      </c>
      <c r="P695" s="53">
        <v>10</v>
      </c>
      <c r="Q695" s="54" t="s">
        <v>400</v>
      </c>
      <c r="R695" s="53">
        <v>53200</v>
      </c>
      <c r="S695" s="53">
        <f t="shared" ref="S695:S697" si="291">U695+X695+AA695+AD695+AG695+AJ695+AM695+AP695+AS695+AV695+AY695+BB695</f>
        <v>0</v>
      </c>
      <c r="T695" s="53"/>
      <c r="U695" s="159"/>
      <c r="V695" s="159"/>
      <c r="W695" s="159"/>
      <c r="X695" s="159"/>
      <c r="Y695" s="159"/>
      <c r="Z695" s="159"/>
      <c r="AA695" s="153">
        <v>0</v>
      </c>
      <c r="AB695" s="53" t="s">
        <v>129</v>
      </c>
      <c r="AC695" s="155">
        <v>0.01</v>
      </c>
      <c r="AD695" s="153">
        <v>0</v>
      </c>
      <c r="AE695" s="53" t="s">
        <v>129</v>
      </c>
      <c r="AF695" s="55">
        <v>0.15</v>
      </c>
      <c r="AG695" s="153">
        <v>0</v>
      </c>
      <c r="AH695" s="53" t="s">
        <v>129</v>
      </c>
      <c r="AI695" s="55">
        <v>0.2</v>
      </c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ht="15.75" customHeight="1">
      <c r="A696" s="1" t="s">
        <v>1087</v>
      </c>
      <c r="B696" s="1" t="s">
        <v>121</v>
      </c>
      <c r="C696" s="1" t="s">
        <v>122</v>
      </c>
      <c r="D696" s="1" t="s">
        <v>808</v>
      </c>
      <c r="E696" s="1" t="s">
        <v>809</v>
      </c>
      <c r="F696" s="128"/>
      <c r="G696" s="129"/>
      <c r="H696" s="129"/>
      <c r="I696" s="129"/>
      <c r="J696" s="129"/>
      <c r="K696" s="49" t="s">
        <v>1090</v>
      </c>
      <c r="L696" s="61" t="s">
        <v>1091</v>
      </c>
      <c r="M696" s="51" t="s">
        <v>127</v>
      </c>
      <c r="N696" s="51"/>
      <c r="O696" s="62" t="e">
        <f t="shared" si="290"/>
        <v>#VALUE!</v>
      </c>
      <c r="P696" s="53">
        <v>2</v>
      </c>
      <c r="Q696" s="54" t="s">
        <v>400</v>
      </c>
      <c r="R696" s="53">
        <v>10700</v>
      </c>
      <c r="S696" s="53">
        <f t="shared" si="291"/>
        <v>0</v>
      </c>
      <c r="T696" s="53"/>
      <c r="U696" s="159"/>
      <c r="V696" s="159"/>
      <c r="W696" s="159"/>
      <c r="X696" s="159"/>
      <c r="Y696" s="159"/>
      <c r="Z696" s="159"/>
      <c r="AA696" s="153">
        <v>0</v>
      </c>
      <c r="AB696" s="53" t="s">
        <v>129</v>
      </c>
      <c r="AC696" s="155">
        <v>0.01</v>
      </c>
      <c r="AD696" s="153">
        <v>0</v>
      </c>
      <c r="AE696" s="53" t="s">
        <v>129</v>
      </c>
      <c r="AF696" s="55">
        <v>0.15</v>
      </c>
      <c r="AG696" s="153">
        <v>0</v>
      </c>
      <c r="AH696" s="53" t="s">
        <v>129</v>
      </c>
      <c r="AI696" s="55">
        <v>0.2</v>
      </c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ht="15.75" customHeight="1">
      <c r="A697" s="1" t="s">
        <v>1087</v>
      </c>
      <c r="B697" s="1" t="s">
        <v>121</v>
      </c>
      <c r="C697" s="1" t="s">
        <v>122</v>
      </c>
      <c r="D697" s="1" t="s">
        <v>808</v>
      </c>
      <c r="E697" s="1" t="s">
        <v>809</v>
      </c>
      <c r="F697" s="128"/>
      <c r="G697" s="129"/>
      <c r="H697" s="129"/>
      <c r="I697" s="129"/>
      <c r="J697" s="129"/>
      <c r="K697" s="49" t="s">
        <v>1092</v>
      </c>
      <c r="L697" s="61" t="s">
        <v>1093</v>
      </c>
      <c r="M697" s="51" t="s">
        <v>127</v>
      </c>
      <c r="N697" s="51"/>
      <c r="O697" s="62" t="e">
        <f t="shared" si="290"/>
        <v>#VALUE!</v>
      </c>
      <c r="P697" s="53">
        <v>70</v>
      </c>
      <c r="Q697" s="54" t="s">
        <v>159</v>
      </c>
      <c r="R697" s="53">
        <v>110600</v>
      </c>
      <c r="S697" s="53">
        <f t="shared" si="291"/>
        <v>0</v>
      </c>
      <c r="T697" s="53"/>
      <c r="U697" s="159"/>
      <c r="V697" s="159"/>
      <c r="W697" s="159"/>
      <c r="X697" s="159"/>
      <c r="Y697" s="159"/>
      <c r="Z697" s="159"/>
      <c r="AA697" s="153">
        <v>0</v>
      </c>
      <c r="AB697" s="53" t="s">
        <v>129</v>
      </c>
      <c r="AC697" s="155">
        <v>0.01</v>
      </c>
      <c r="AD697" s="153">
        <v>0</v>
      </c>
      <c r="AE697" s="53" t="s">
        <v>129</v>
      </c>
      <c r="AF697" s="55">
        <v>0.15</v>
      </c>
      <c r="AG697" s="153">
        <v>0</v>
      </c>
      <c r="AH697" s="53" t="s">
        <v>129</v>
      </c>
      <c r="AI697" s="55">
        <v>0.2</v>
      </c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ht="15.75" customHeight="1">
      <c r="A698" s="1" t="s">
        <v>1087</v>
      </c>
      <c r="B698" s="1" t="s">
        <v>121</v>
      </c>
      <c r="C698" s="1" t="s">
        <v>122</v>
      </c>
      <c r="D698" s="1" t="s">
        <v>123</v>
      </c>
      <c r="E698" s="1"/>
      <c r="F698" s="35"/>
      <c r="G698" s="36"/>
      <c r="H698" s="36"/>
      <c r="I698" s="36" t="s">
        <v>123</v>
      </c>
      <c r="J698" s="36"/>
      <c r="K698" s="120"/>
      <c r="L698" s="121"/>
      <c r="M698" s="122"/>
      <c r="N698" s="122"/>
      <c r="O698" s="122"/>
      <c r="P698" s="39"/>
      <c r="Q698" s="40"/>
      <c r="R698" s="39">
        <f t="shared" ref="R698:S698" si="292">R699+R706+R710+R712+R715+R719+R731</f>
        <v>40011200</v>
      </c>
      <c r="S698" s="39">
        <f t="shared" si="292"/>
        <v>1770836.6</v>
      </c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86"/>
      <c r="AF698" s="86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</row>
    <row r="699" spans="1:57" ht="15.75" customHeight="1">
      <c r="A699" s="1" t="s">
        <v>1087</v>
      </c>
      <c r="B699" s="1" t="s">
        <v>121</v>
      </c>
      <c r="C699" s="1" t="s">
        <v>122</v>
      </c>
      <c r="D699" s="1"/>
      <c r="E699" s="1" t="s">
        <v>632</v>
      </c>
      <c r="F699" s="41"/>
      <c r="G699" s="42"/>
      <c r="H699" s="42"/>
      <c r="I699" s="42"/>
      <c r="J699" s="42" t="s">
        <v>632</v>
      </c>
      <c r="K699" s="130"/>
      <c r="L699" s="126"/>
      <c r="M699" s="127"/>
      <c r="N699" s="127"/>
      <c r="O699" s="127"/>
      <c r="P699" s="45"/>
      <c r="Q699" s="46"/>
      <c r="R699" s="45">
        <f t="shared" ref="R699:S699" si="293">SUM(R700:R705)</f>
        <v>5599300</v>
      </c>
      <c r="S699" s="45">
        <f t="shared" si="293"/>
        <v>1207986</v>
      </c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82"/>
      <c r="AF699" s="82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</row>
    <row r="700" spans="1:57" ht="15.75" customHeight="1">
      <c r="A700" s="1" t="s">
        <v>1087</v>
      </c>
      <c r="B700" s="1" t="s">
        <v>121</v>
      </c>
      <c r="C700" s="1" t="s">
        <v>122</v>
      </c>
      <c r="D700" s="1" t="s">
        <v>123</v>
      </c>
      <c r="E700" s="1" t="s">
        <v>632</v>
      </c>
      <c r="F700" s="128"/>
      <c r="G700" s="129"/>
      <c r="H700" s="129"/>
      <c r="I700" s="129"/>
      <c r="J700" s="129"/>
      <c r="K700" s="49" t="s">
        <v>1094</v>
      </c>
      <c r="L700" s="61" t="s">
        <v>1095</v>
      </c>
      <c r="M700" s="51" t="s">
        <v>127</v>
      </c>
      <c r="N700" s="51"/>
      <c r="O700" s="62" t="e">
        <f t="shared" ref="O700:O705" si="294">M700-R700</f>
        <v>#VALUE!</v>
      </c>
      <c r="P700" s="53">
        <v>262500</v>
      </c>
      <c r="Q700" s="54" t="s">
        <v>128</v>
      </c>
      <c r="R700" s="53">
        <v>777000</v>
      </c>
      <c r="S700" s="53">
        <f t="shared" ref="S700:S705" si="295">U700+X700+AA700+AD700+AG700+AJ700+AM700+AP700+AS700+AV700+AY700+BB700</f>
        <v>89250</v>
      </c>
      <c r="T700" s="53"/>
      <c r="U700" s="153">
        <v>0</v>
      </c>
      <c r="V700" s="53" t="s">
        <v>129</v>
      </c>
      <c r="W700" s="154">
        <v>0.01</v>
      </c>
      <c r="X700" s="153">
        <v>0</v>
      </c>
      <c r="Y700" s="53" t="s">
        <v>129</v>
      </c>
      <c r="Z700" s="154">
        <v>0.03</v>
      </c>
      <c r="AA700" s="53">
        <v>0</v>
      </c>
      <c r="AB700" s="53" t="s">
        <v>130</v>
      </c>
      <c r="AC700" s="85">
        <v>0.05</v>
      </c>
      <c r="AD700" s="53">
        <v>0</v>
      </c>
      <c r="AE700" s="53" t="s">
        <v>131</v>
      </c>
      <c r="AF700" s="160">
        <v>3</v>
      </c>
      <c r="AG700" s="88">
        <v>89250</v>
      </c>
      <c r="AH700" s="53" t="s">
        <v>131</v>
      </c>
      <c r="AI700" s="160">
        <v>4</v>
      </c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ht="15.75" customHeight="1">
      <c r="A701" s="1" t="s">
        <v>1087</v>
      </c>
      <c r="B701" s="1" t="s">
        <v>121</v>
      </c>
      <c r="C701" s="1" t="s">
        <v>122</v>
      </c>
      <c r="D701" s="1" t="s">
        <v>123</v>
      </c>
      <c r="E701" s="1" t="s">
        <v>632</v>
      </c>
      <c r="F701" s="128"/>
      <c r="G701" s="129"/>
      <c r="H701" s="129"/>
      <c r="I701" s="129"/>
      <c r="J701" s="129"/>
      <c r="K701" s="49" t="s">
        <v>1096</v>
      </c>
      <c r="L701" s="61" t="s">
        <v>1097</v>
      </c>
      <c r="M701" s="51" t="s">
        <v>127</v>
      </c>
      <c r="N701" s="51">
        <v>2</v>
      </c>
      <c r="O701" s="56" t="e">
        <f t="shared" si="294"/>
        <v>#VALUE!</v>
      </c>
      <c r="P701" s="53">
        <v>930000</v>
      </c>
      <c r="Q701" s="54" t="s">
        <v>128</v>
      </c>
      <c r="R701" s="53">
        <v>2752800</v>
      </c>
      <c r="S701" s="53">
        <f t="shared" si="295"/>
        <v>300001</v>
      </c>
      <c r="T701" s="53"/>
      <c r="U701" s="153">
        <v>0</v>
      </c>
      <c r="V701" s="53" t="s">
        <v>129</v>
      </c>
      <c r="W701" s="154">
        <v>0.01</v>
      </c>
      <c r="X701" s="153">
        <v>0</v>
      </c>
      <c r="Y701" s="53" t="s">
        <v>129</v>
      </c>
      <c r="Z701" s="154">
        <v>0.03</v>
      </c>
      <c r="AA701" s="53">
        <v>0</v>
      </c>
      <c r="AB701" s="53" t="s">
        <v>130</v>
      </c>
      <c r="AC701" s="85">
        <v>0.05</v>
      </c>
      <c r="AD701" s="53">
        <v>0</v>
      </c>
      <c r="AE701" s="53" t="s">
        <v>131</v>
      </c>
      <c r="AF701" s="160">
        <v>3</v>
      </c>
      <c r="AG701" s="88">
        <v>300001</v>
      </c>
      <c r="AH701" s="53" t="s">
        <v>131</v>
      </c>
      <c r="AI701" s="160">
        <v>4</v>
      </c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ht="15.75" customHeight="1">
      <c r="A702" s="1" t="s">
        <v>1087</v>
      </c>
      <c r="B702" s="1" t="s">
        <v>121</v>
      </c>
      <c r="C702" s="1" t="s">
        <v>122</v>
      </c>
      <c r="D702" s="1" t="s">
        <v>123</v>
      </c>
      <c r="E702" s="1" t="s">
        <v>632</v>
      </c>
      <c r="F702" s="128"/>
      <c r="G702" s="129"/>
      <c r="H702" s="129"/>
      <c r="I702" s="129"/>
      <c r="J702" s="129"/>
      <c r="K702" s="49" t="s">
        <v>1098</v>
      </c>
      <c r="L702" s="61" t="s">
        <v>1099</v>
      </c>
      <c r="M702" s="51" t="s">
        <v>127</v>
      </c>
      <c r="N702" s="51"/>
      <c r="O702" s="62" t="e">
        <f t="shared" si="294"/>
        <v>#VALUE!</v>
      </c>
      <c r="P702" s="53">
        <v>262500</v>
      </c>
      <c r="Q702" s="54" t="s">
        <v>128</v>
      </c>
      <c r="R702" s="53">
        <v>777000</v>
      </c>
      <c r="S702" s="53">
        <f t="shared" si="295"/>
        <v>89245</v>
      </c>
      <c r="T702" s="53"/>
      <c r="U702" s="153">
        <v>0</v>
      </c>
      <c r="V702" s="53" t="s">
        <v>129</v>
      </c>
      <c r="W702" s="154">
        <v>0.01</v>
      </c>
      <c r="X702" s="153">
        <v>0</v>
      </c>
      <c r="Y702" s="53" t="s">
        <v>129</v>
      </c>
      <c r="Z702" s="154">
        <v>0.03</v>
      </c>
      <c r="AA702" s="53">
        <v>0</v>
      </c>
      <c r="AB702" s="53" t="s">
        <v>130</v>
      </c>
      <c r="AC702" s="85">
        <v>0.05</v>
      </c>
      <c r="AD702" s="53">
        <v>0</v>
      </c>
      <c r="AE702" s="53" t="s">
        <v>131</v>
      </c>
      <c r="AF702" s="160">
        <v>3</v>
      </c>
      <c r="AG702" s="88">
        <v>89245</v>
      </c>
      <c r="AH702" s="53" t="s">
        <v>131</v>
      </c>
      <c r="AI702" s="160">
        <v>4</v>
      </c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ht="15.75" customHeight="1">
      <c r="A703" s="1" t="s">
        <v>1087</v>
      </c>
      <c r="B703" s="1" t="s">
        <v>121</v>
      </c>
      <c r="C703" s="1" t="s">
        <v>122</v>
      </c>
      <c r="D703" s="1" t="s">
        <v>123</v>
      </c>
      <c r="E703" s="1" t="s">
        <v>632</v>
      </c>
      <c r="F703" s="128"/>
      <c r="G703" s="129"/>
      <c r="H703" s="129"/>
      <c r="I703" s="129"/>
      <c r="J703" s="129"/>
      <c r="K703" s="49" t="s">
        <v>1100</v>
      </c>
      <c r="L703" s="61" t="s">
        <v>1101</v>
      </c>
      <c r="M703" s="51" t="s">
        <v>127</v>
      </c>
      <c r="N703" s="51"/>
      <c r="O703" s="62" t="e">
        <f t="shared" si="294"/>
        <v>#VALUE!</v>
      </c>
      <c r="P703" s="53">
        <v>50000</v>
      </c>
      <c r="Q703" s="54" t="s">
        <v>128</v>
      </c>
      <c r="R703" s="53">
        <v>394000</v>
      </c>
      <c r="S703" s="53">
        <f t="shared" si="295"/>
        <v>217460</v>
      </c>
      <c r="T703" s="53"/>
      <c r="U703" s="153">
        <v>0</v>
      </c>
      <c r="V703" s="53" t="s">
        <v>129</v>
      </c>
      <c r="W703" s="154">
        <v>0.01</v>
      </c>
      <c r="X703" s="153">
        <v>0</v>
      </c>
      <c r="Y703" s="53" t="s">
        <v>129</v>
      </c>
      <c r="Z703" s="154">
        <v>0.03</v>
      </c>
      <c r="AA703" s="53">
        <v>0</v>
      </c>
      <c r="AB703" s="53" t="s">
        <v>130</v>
      </c>
      <c r="AC703" s="85">
        <v>0.05</v>
      </c>
      <c r="AD703" s="53">
        <v>0</v>
      </c>
      <c r="AE703" s="53" t="s">
        <v>131</v>
      </c>
      <c r="AF703" s="160">
        <v>1</v>
      </c>
      <c r="AG703" s="88">
        <v>217460</v>
      </c>
      <c r="AH703" s="53" t="s">
        <v>131</v>
      </c>
      <c r="AI703" s="160">
        <v>2</v>
      </c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ht="15.75" customHeight="1">
      <c r="A704" s="1" t="s">
        <v>1087</v>
      </c>
      <c r="B704" s="1" t="s">
        <v>121</v>
      </c>
      <c r="C704" s="1" t="s">
        <v>122</v>
      </c>
      <c r="D704" s="1" t="s">
        <v>123</v>
      </c>
      <c r="E704" s="1" t="s">
        <v>632</v>
      </c>
      <c r="F704" s="128"/>
      <c r="G704" s="129"/>
      <c r="H704" s="129"/>
      <c r="I704" s="129"/>
      <c r="J704" s="129"/>
      <c r="K704" s="49" t="s">
        <v>1102</v>
      </c>
      <c r="L704" s="61" t="s">
        <v>1103</v>
      </c>
      <c r="M704" s="51" t="s">
        <v>127</v>
      </c>
      <c r="N704" s="51"/>
      <c r="O704" s="62" t="e">
        <f t="shared" si="294"/>
        <v>#VALUE!</v>
      </c>
      <c r="P704" s="53">
        <v>76000</v>
      </c>
      <c r="Q704" s="54" t="s">
        <v>128</v>
      </c>
      <c r="R704" s="53">
        <v>599000</v>
      </c>
      <c r="S704" s="53">
        <f t="shared" si="295"/>
        <v>346730</v>
      </c>
      <c r="T704" s="53"/>
      <c r="U704" s="153">
        <v>0</v>
      </c>
      <c r="V704" s="53" t="s">
        <v>129</v>
      </c>
      <c r="W704" s="154">
        <v>0.01</v>
      </c>
      <c r="X704" s="153">
        <v>0</v>
      </c>
      <c r="Y704" s="53" t="s">
        <v>129</v>
      </c>
      <c r="Z704" s="154">
        <v>0.03</v>
      </c>
      <c r="AA704" s="53">
        <v>0</v>
      </c>
      <c r="AB704" s="53" t="s">
        <v>130</v>
      </c>
      <c r="AC704" s="85">
        <v>0.05</v>
      </c>
      <c r="AD704" s="53">
        <v>0</v>
      </c>
      <c r="AE704" s="53" t="s">
        <v>131</v>
      </c>
      <c r="AF704" s="160">
        <v>1</v>
      </c>
      <c r="AG704" s="88">
        <v>346730</v>
      </c>
      <c r="AH704" s="53" t="s">
        <v>131</v>
      </c>
      <c r="AI704" s="160">
        <v>2</v>
      </c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ht="15.75" customHeight="1">
      <c r="A705" s="1" t="s">
        <v>1087</v>
      </c>
      <c r="B705" s="1" t="s">
        <v>121</v>
      </c>
      <c r="C705" s="1" t="s">
        <v>122</v>
      </c>
      <c r="D705" s="1" t="s">
        <v>123</v>
      </c>
      <c r="E705" s="1" t="s">
        <v>632</v>
      </c>
      <c r="F705" s="128"/>
      <c r="G705" s="129"/>
      <c r="H705" s="129"/>
      <c r="I705" s="129"/>
      <c r="J705" s="129"/>
      <c r="K705" s="49" t="s">
        <v>1104</v>
      </c>
      <c r="L705" s="61" t="s">
        <v>1105</v>
      </c>
      <c r="M705" s="51" t="s">
        <v>127</v>
      </c>
      <c r="N705" s="51"/>
      <c r="O705" s="62" t="e">
        <f t="shared" si="294"/>
        <v>#VALUE!</v>
      </c>
      <c r="P705" s="53">
        <v>38000</v>
      </c>
      <c r="Q705" s="54" t="s">
        <v>128</v>
      </c>
      <c r="R705" s="53">
        <v>299500</v>
      </c>
      <c r="S705" s="53">
        <f t="shared" si="295"/>
        <v>165300</v>
      </c>
      <c r="T705" s="53"/>
      <c r="U705" s="153">
        <v>0</v>
      </c>
      <c r="V705" s="53" t="s">
        <v>129</v>
      </c>
      <c r="W705" s="154">
        <v>0.01</v>
      </c>
      <c r="X705" s="153">
        <v>0</v>
      </c>
      <c r="Y705" s="53" t="s">
        <v>129</v>
      </c>
      <c r="Z705" s="154">
        <v>0.03</v>
      </c>
      <c r="AA705" s="53">
        <v>0</v>
      </c>
      <c r="AB705" s="53" t="s">
        <v>130</v>
      </c>
      <c r="AC705" s="85">
        <v>0.05</v>
      </c>
      <c r="AD705" s="53">
        <v>0</v>
      </c>
      <c r="AE705" s="53" t="s">
        <v>131</v>
      </c>
      <c r="AF705" s="160">
        <v>1</v>
      </c>
      <c r="AG705" s="88">
        <v>165300</v>
      </c>
      <c r="AH705" s="53" t="s">
        <v>131</v>
      </c>
      <c r="AI705" s="160">
        <v>2</v>
      </c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ht="15.75" customHeight="1">
      <c r="A706" s="1" t="s">
        <v>1087</v>
      </c>
      <c r="B706" s="1" t="s">
        <v>121</v>
      </c>
      <c r="C706" s="1" t="s">
        <v>122</v>
      </c>
      <c r="D706" s="1"/>
      <c r="E706" s="1" t="s">
        <v>822</v>
      </c>
      <c r="F706" s="41"/>
      <c r="G706" s="42"/>
      <c r="H706" s="42"/>
      <c r="I706" s="42"/>
      <c r="J706" s="42" t="s">
        <v>822</v>
      </c>
      <c r="K706" s="130"/>
      <c r="L706" s="126"/>
      <c r="M706" s="127"/>
      <c r="N706" s="127"/>
      <c r="O706" s="127"/>
      <c r="P706" s="45"/>
      <c r="Q706" s="46"/>
      <c r="R706" s="45">
        <f t="shared" ref="R706:S706" si="296">SUM(R707:R709)</f>
        <v>614900</v>
      </c>
      <c r="S706" s="45">
        <f t="shared" si="296"/>
        <v>0</v>
      </c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91"/>
      <c r="AF706" s="91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/>
      <c r="BA706" s="45"/>
      <c r="BB706" s="45"/>
      <c r="BC706" s="45"/>
      <c r="BD706" s="45"/>
      <c r="BE706" s="45"/>
    </row>
    <row r="707" spans="1:57" ht="15.75" customHeight="1">
      <c r="A707" s="1" t="s">
        <v>1087</v>
      </c>
      <c r="B707" s="1" t="s">
        <v>121</v>
      </c>
      <c r="C707" s="1" t="s">
        <v>122</v>
      </c>
      <c r="D707" s="1" t="s">
        <v>123</v>
      </c>
      <c r="E707" s="1" t="s">
        <v>822</v>
      </c>
      <c r="F707" s="128"/>
      <c r="G707" s="129"/>
      <c r="H707" s="129"/>
      <c r="I707" s="129"/>
      <c r="J707" s="129"/>
      <c r="K707" s="49" t="s">
        <v>1096</v>
      </c>
      <c r="L707" s="61" t="s">
        <v>1097</v>
      </c>
      <c r="M707" s="51" t="s">
        <v>127</v>
      </c>
      <c r="N707" s="51">
        <v>2</v>
      </c>
      <c r="O707" s="56" t="e">
        <f t="shared" ref="O707:O709" si="297">M707-R707</f>
        <v>#VALUE!</v>
      </c>
      <c r="P707" s="53">
        <v>100000</v>
      </c>
      <c r="Q707" s="54" t="s">
        <v>128</v>
      </c>
      <c r="R707" s="53">
        <v>296000</v>
      </c>
      <c r="S707" s="53">
        <f t="shared" ref="S707:S709" si="298">U707+X707+AA707+AD707+AG707+AJ707+AM707+AP707+AS707+AV707+AY707+BB707</f>
        <v>0</v>
      </c>
      <c r="T707" s="53"/>
      <c r="U707" s="53">
        <v>0</v>
      </c>
      <c r="V707" s="53" t="s">
        <v>129</v>
      </c>
      <c r="W707" s="157">
        <v>0.01</v>
      </c>
      <c r="X707" s="53">
        <v>0</v>
      </c>
      <c r="Y707" s="53" t="s">
        <v>129</v>
      </c>
      <c r="Z707" s="157">
        <v>0.03</v>
      </c>
      <c r="AA707" s="53">
        <v>0</v>
      </c>
      <c r="AB707" s="53" t="s">
        <v>130</v>
      </c>
      <c r="AC707" s="161">
        <v>0.05</v>
      </c>
      <c r="AD707" s="53">
        <v>0</v>
      </c>
      <c r="AE707" s="53" t="s">
        <v>131</v>
      </c>
      <c r="AF707" s="53"/>
      <c r="AG707" s="88">
        <v>0</v>
      </c>
      <c r="AH707" s="53" t="s">
        <v>131</v>
      </c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ht="15.75" customHeight="1">
      <c r="A708" s="1" t="s">
        <v>1087</v>
      </c>
      <c r="B708" s="1" t="s">
        <v>121</v>
      </c>
      <c r="C708" s="1" t="s">
        <v>122</v>
      </c>
      <c r="D708" s="1" t="s">
        <v>123</v>
      </c>
      <c r="E708" s="1" t="s">
        <v>822</v>
      </c>
      <c r="F708" s="128"/>
      <c r="G708" s="129"/>
      <c r="H708" s="129"/>
      <c r="I708" s="129"/>
      <c r="J708" s="129"/>
      <c r="K708" s="49" t="s">
        <v>1106</v>
      </c>
      <c r="L708" s="61" t="s">
        <v>1107</v>
      </c>
      <c r="M708" s="51" t="s">
        <v>127</v>
      </c>
      <c r="N708" s="51"/>
      <c r="O708" s="62" t="e">
        <f t="shared" si="297"/>
        <v>#VALUE!</v>
      </c>
      <c r="P708" s="53">
        <v>30000</v>
      </c>
      <c r="Q708" s="54" t="s">
        <v>128</v>
      </c>
      <c r="R708" s="53">
        <v>236400</v>
      </c>
      <c r="S708" s="53">
        <f t="shared" si="298"/>
        <v>0</v>
      </c>
      <c r="T708" s="53"/>
      <c r="U708" s="53">
        <v>0</v>
      </c>
      <c r="V708" s="53" t="s">
        <v>129</v>
      </c>
      <c r="W708" s="157">
        <v>0.01</v>
      </c>
      <c r="X708" s="53">
        <v>0</v>
      </c>
      <c r="Y708" s="53" t="s">
        <v>129</v>
      </c>
      <c r="Z708" s="157">
        <v>0.03</v>
      </c>
      <c r="AA708" s="53">
        <v>0</v>
      </c>
      <c r="AB708" s="53" t="s">
        <v>130</v>
      </c>
      <c r="AC708" s="161">
        <v>0.05</v>
      </c>
      <c r="AD708" s="53">
        <v>0</v>
      </c>
      <c r="AE708" s="53" t="s">
        <v>131</v>
      </c>
      <c r="AF708" s="53"/>
      <c r="AG708" s="88">
        <v>0</v>
      </c>
      <c r="AH708" s="53" t="s">
        <v>131</v>
      </c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ht="15.75" customHeight="1">
      <c r="A709" s="1" t="s">
        <v>1087</v>
      </c>
      <c r="B709" s="1" t="s">
        <v>121</v>
      </c>
      <c r="C709" s="1" t="s">
        <v>122</v>
      </c>
      <c r="D709" s="1" t="s">
        <v>123</v>
      </c>
      <c r="E709" s="1" t="s">
        <v>822</v>
      </c>
      <c r="F709" s="128"/>
      <c r="G709" s="129"/>
      <c r="H709" s="129"/>
      <c r="I709" s="129"/>
      <c r="J709" s="129"/>
      <c r="K709" s="49" t="s">
        <v>1108</v>
      </c>
      <c r="L709" s="61" t="s">
        <v>1109</v>
      </c>
      <c r="M709" s="51" t="s">
        <v>127</v>
      </c>
      <c r="N709" s="51"/>
      <c r="O709" s="62" t="e">
        <f t="shared" si="297"/>
        <v>#VALUE!</v>
      </c>
      <c r="P709" s="53">
        <v>50000</v>
      </c>
      <c r="Q709" s="54" t="s">
        <v>128</v>
      </c>
      <c r="R709" s="53">
        <v>82500</v>
      </c>
      <c r="S709" s="53">
        <f t="shared" si="298"/>
        <v>0</v>
      </c>
      <c r="T709" s="53"/>
      <c r="U709" s="53">
        <v>0</v>
      </c>
      <c r="V709" s="53" t="s">
        <v>129</v>
      </c>
      <c r="W709" s="157">
        <v>0.01</v>
      </c>
      <c r="X709" s="53">
        <v>0</v>
      </c>
      <c r="Y709" s="53" t="s">
        <v>129</v>
      </c>
      <c r="Z709" s="157">
        <v>0.03</v>
      </c>
      <c r="AA709" s="53">
        <v>0</v>
      </c>
      <c r="AB709" s="53" t="s">
        <v>130</v>
      </c>
      <c r="AC709" s="161">
        <v>0.05</v>
      </c>
      <c r="AD709" s="53">
        <v>0</v>
      </c>
      <c r="AE709" s="53" t="s">
        <v>131</v>
      </c>
      <c r="AF709" s="53"/>
      <c r="AG709" s="88">
        <v>0</v>
      </c>
      <c r="AH709" s="53" t="s">
        <v>131</v>
      </c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ht="15.75" customHeight="1">
      <c r="A710" s="1" t="s">
        <v>1087</v>
      </c>
      <c r="B710" s="1" t="s">
        <v>121</v>
      </c>
      <c r="C710" s="1" t="s">
        <v>122</v>
      </c>
      <c r="D710" s="1"/>
      <c r="E710" s="1" t="s">
        <v>1018</v>
      </c>
      <c r="F710" s="41"/>
      <c r="G710" s="42"/>
      <c r="H710" s="42"/>
      <c r="I710" s="42"/>
      <c r="J710" s="42" t="s">
        <v>1018</v>
      </c>
      <c r="K710" s="130"/>
      <c r="L710" s="126"/>
      <c r="M710" s="127"/>
      <c r="N710" s="127"/>
      <c r="O710" s="127"/>
      <c r="P710" s="45"/>
      <c r="Q710" s="46"/>
      <c r="R710" s="45">
        <f t="shared" ref="R710:S710" si="299">R711</f>
        <v>157600</v>
      </c>
      <c r="S710" s="45">
        <f t="shared" si="299"/>
        <v>0</v>
      </c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91"/>
      <c r="AF710" s="91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</row>
    <row r="711" spans="1:57" ht="15.75" customHeight="1">
      <c r="A711" s="1" t="s">
        <v>1087</v>
      </c>
      <c r="B711" s="1" t="s">
        <v>121</v>
      </c>
      <c r="C711" s="1" t="s">
        <v>122</v>
      </c>
      <c r="D711" s="1" t="s">
        <v>123</v>
      </c>
      <c r="E711" s="1" t="s">
        <v>1018</v>
      </c>
      <c r="F711" s="128"/>
      <c r="G711" s="129"/>
      <c r="H711" s="129"/>
      <c r="I711" s="129"/>
      <c r="J711" s="129"/>
      <c r="K711" s="49" t="s">
        <v>1110</v>
      </c>
      <c r="L711" s="61" t="s">
        <v>1111</v>
      </c>
      <c r="M711" s="51" t="s">
        <v>127</v>
      </c>
      <c r="N711" s="51"/>
      <c r="O711" s="62" t="e">
        <f>M711-R711</f>
        <v>#VALUE!</v>
      </c>
      <c r="P711" s="53">
        <v>20000</v>
      </c>
      <c r="Q711" s="54" t="s">
        <v>128</v>
      </c>
      <c r="R711" s="53">
        <v>157600</v>
      </c>
      <c r="S711" s="53">
        <f>U711+X711+AA711+AD711+AG711+AJ711+AM711+AP711+AS711+AV711+AY711+BB711</f>
        <v>0</v>
      </c>
      <c r="T711" s="53"/>
      <c r="U711" s="159"/>
      <c r="V711" s="159"/>
      <c r="W711" s="159"/>
      <c r="X711" s="159"/>
      <c r="Y711" s="159"/>
      <c r="Z711" s="159"/>
      <c r="AA711" s="53">
        <v>0</v>
      </c>
      <c r="AB711" s="53" t="s">
        <v>129</v>
      </c>
      <c r="AC711" s="161">
        <v>0.01</v>
      </c>
      <c r="AD711" s="53">
        <v>0</v>
      </c>
      <c r="AE711" s="53" t="s">
        <v>129</v>
      </c>
      <c r="AF711" s="160">
        <v>1</v>
      </c>
      <c r="AG711" s="88">
        <v>0</v>
      </c>
      <c r="AH711" s="53" t="s">
        <v>129</v>
      </c>
      <c r="AI711" s="160">
        <v>1</v>
      </c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ht="15.75" customHeight="1">
      <c r="A712" s="1" t="s">
        <v>1087</v>
      </c>
      <c r="B712" s="1" t="s">
        <v>121</v>
      </c>
      <c r="C712" s="1" t="s">
        <v>122</v>
      </c>
      <c r="D712" s="1"/>
      <c r="E712" s="1" t="s">
        <v>831</v>
      </c>
      <c r="F712" s="41"/>
      <c r="G712" s="42"/>
      <c r="H712" s="42"/>
      <c r="I712" s="42"/>
      <c r="J712" s="42" t="s">
        <v>831</v>
      </c>
      <c r="K712" s="130"/>
      <c r="L712" s="126"/>
      <c r="M712" s="127"/>
      <c r="N712" s="127"/>
      <c r="O712" s="127"/>
      <c r="P712" s="45"/>
      <c r="Q712" s="46"/>
      <c r="R712" s="45">
        <f t="shared" ref="R712:S712" si="300">R713+R714</f>
        <v>639000</v>
      </c>
      <c r="S712" s="45">
        <f t="shared" si="300"/>
        <v>0</v>
      </c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91"/>
      <c r="AF712" s="91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/>
      <c r="BD712" s="45"/>
      <c r="BE712" s="45"/>
    </row>
    <row r="713" spans="1:57" ht="15.75" customHeight="1">
      <c r="A713" s="1" t="s">
        <v>1087</v>
      </c>
      <c r="B713" s="1" t="s">
        <v>121</v>
      </c>
      <c r="C713" s="1" t="s">
        <v>122</v>
      </c>
      <c r="D713" s="1" t="s">
        <v>123</v>
      </c>
      <c r="E713" s="1" t="s">
        <v>831</v>
      </c>
      <c r="F713" s="128"/>
      <c r="G713" s="129"/>
      <c r="H713" s="129"/>
      <c r="I713" s="129"/>
      <c r="J713" s="129"/>
      <c r="K713" s="49" t="s">
        <v>1112</v>
      </c>
      <c r="L713" s="61" t="s">
        <v>1113</v>
      </c>
      <c r="M713" s="51" t="s">
        <v>127</v>
      </c>
      <c r="N713" s="51">
        <v>2</v>
      </c>
      <c r="O713" s="56" t="e">
        <f t="shared" ref="O713:O714" si="301">M713-R713</f>
        <v>#VALUE!</v>
      </c>
      <c r="P713" s="53">
        <v>600</v>
      </c>
      <c r="Q713" s="54" t="s">
        <v>159</v>
      </c>
      <c r="R713" s="53">
        <v>588000</v>
      </c>
      <c r="S713" s="53">
        <f t="shared" ref="S713:S714" si="302">U713+X713+AA713+AD713+AG713+AJ713+AM713+AP713+AS713+AV713+AY713+BB713</f>
        <v>0</v>
      </c>
      <c r="T713" s="53"/>
      <c r="U713" s="53">
        <v>0</v>
      </c>
      <c r="V713" s="53" t="s">
        <v>129</v>
      </c>
      <c r="W713" s="157">
        <v>0.01</v>
      </c>
      <c r="X713" s="53">
        <v>0</v>
      </c>
      <c r="Y713" s="53" t="s">
        <v>129</v>
      </c>
      <c r="Z713" s="157">
        <v>0.03</v>
      </c>
      <c r="AA713" s="53">
        <v>0</v>
      </c>
      <c r="AB713" s="53" t="s">
        <v>130</v>
      </c>
      <c r="AC713" s="161">
        <v>0.05</v>
      </c>
      <c r="AD713" s="53">
        <v>0</v>
      </c>
      <c r="AE713" s="53" t="s">
        <v>129</v>
      </c>
      <c r="AF713" s="53"/>
      <c r="AG713" s="88">
        <v>0</v>
      </c>
      <c r="AH713" s="53" t="s">
        <v>131</v>
      </c>
      <c r="AI713" s="53">
        <v>1</v>
      </c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ht="15.75" customHeight="1">
      <c r="A714" s="1" t="s">
        <v>1087</v>
      </c>
      <c r="B714" s="1" t="s">
        <v>121</v>
      </c>
      <c r="C714" s="1" t="s">
        <v>122</v>
      </c>
      <c r="D714" s="1" t="s">
        <v>123</v>
      </c>
      <c r="E714" s="1" t="s">
        <v>831</v>
      </c>
      <c r="F714" s="128"/>
      <c r="G714" s="129"/>
      <c r="H714" s="129"/>
      <c r="I714" s="129"/>
      <c r="J714" s="129"/>
      <c r="K714" s="49" t="s">
        <v>1114</v>
      </c>
      <c r="L714" s="61" t="s">
        <v>1115</v>
      </c>
      <c r="M714" s="51" t="s">
        <v>127</v>
      </c>
      <c r="N714" s="51">
        <v>3</v>
      </c>
      <c r="O714" s="52" t="e">
        <f t="shared" si="301"/>
        <v>#VALUE!</v>
      </c>
      <c r="P714" s="53">
        <v>100</v>
      </c>
      <c r="Q714" s="54" t="s">
        <v>159</v>
      </c>
      <c r="R714" s="53">
        <v>51000</v>
      </c>
      <c r="S714" s="53">
        <f t="shared" si="302"/>
        <v>0</v>
      </c>
      <c r="T714" s="53"/>
      <c r="U714" s="53">
        <v>0</v>
      </c>
      <c r="V714" s="53" t="s">
        <v>129</v>
      </c>
      <c r="W714" s="157">
        <v>0.01</v>
      </c>
      <c r="X714" s="53">
        <v>0</v>
      </c>
      <c r="Y714" s="53" t="s">
        <v>129</v>
      </c>
      <c r="Z714" s="157">
        <v>0.03</v>
      </c>
      <c r="AA714" s="53">
        <v>0</v>
      </c>
      <c r="AB714" s="53" t="s">
        <v>130</v>
      </c>
      <c r="AC714" s="161">
        <v>0.05</v>
      </c>
      <c r="AD714" s="53">
        <v>0</v>
      </c>
      <c r="AE714" s="53" t="s">
        <v>129</v>
      </c>
      <c r="AF714" s="53"/>
      <c r="AG714" s="88">
        <v>0</v>
      </c>
      <c r="AH714" s="53" t="s">
        <v>131</v>
      </c>
      <c r="AI714" s="53">
        <v>1</v>
      </c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ht="15.75" customHeight="1">
      <c r="A715" s="1" t="s">
        <v>1087</v>
      </c>
      <c r="B715" s="1" t="s">
        <v>121</v>
      </c>
      <c r="C715" s="1" t="s">
        <v>122</v>
      </c>
      <c r="D715" s="1"/>
      <c r="E715" s="1" t="s">
        <v>838</v>
      </c>
      <c r="F715" s="41"/>
      <c r="G715" s="42"/>
      <c r="H715" s="42"/>
      <c r="I715" s="42"/>
      <c r="J715" s="42" t="s">
        <v>838</v>
      </c>
      <c r="K715" s="130"/>
      <c r="L715" s="126"/>
      <c r="M715" s="127"/>
      <c r="N715" s="127"/>
      <c r="O715" s="127"/>
      <c r="P715" s="45"/>
      <c r="Q715" s="46"/>
      <c r="R715" s="45">
        <f t="shared" ref="R715:S715" si="303">R716+R717+R718</f>
        <v>956200</v>
      </c>
      <c r="S715" s="45">
        <f t="shared" si="303"/>
        <v>0</v>
      </c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91"/>
      <c r="AF715" s="91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</row>
    <row r="716" spans="1:57" ht="15.75" customHeight="1">
      <c r="A716" s="1" t="s">
        <v>1087</v>
      </c>
      <c r="B716" s="1" t="s">
        <v>121</v>
      </c>
      <c r="C716" s="1" t="s">
        <v>122</v>
      </c>
      <c r="D716" s="1" t="s">
        <v>123</v>
      </c>
      <c r="E716" s="1" t="s">
        <v>838</v>
      </c>
      <c r="F716" s="128"/>
      <c r="G716" s="129"/>
      <c r="H716" s="129"/>
      <c r="I716" s="129"/>
      <c r="J716" s="129"/>
      <c r="K716" s="49" t="s">
        <v>1116</v>
      </c>
      <c r="L716" s="61" t="s">
        <v>1117</v>
      </c>
      <c r="M716" s="51" t="s">
        <v>127</v>
      </c>
      <c r="N716" s="51"/>
      <c r="O716" s="62" t="e">
        <f t="shared" ref="O716:O718" si="304">M716-R716</f>
        <v>#VALUE!</v>
      </c>
      <c r="P716" s="53">
        <v>1364</v>
      </c>
      <c r="Q716" s="54" t="s">
        <v>159</v>
      </c>
      <c r="R716" s="53">
        <v>804800</v>
      </c>
      <c r="S716" s="53">
        <f t="shared" ref="S716:S718" si="305">U716+X716+AA716+AD716+AG716+AJ716+AM716+AP716+AS716+AV716+AY716+BB716</f>
        <v>0</v>
      </c>
      <c r="T716" s="53"/>
      <c r="U716" s="159"/>
      <c r="V716" s="159"/>
      <c r="W716" s="159"/>
      <c r="X716" s="159"/>
      <c r="Y716" s="159"/>
      <c r="Z716" s="159"/>
      <c r="AA716" s="53">
        <v>0</v>
      </c>
      <c r="AB716" s="53" t="s">
        <v>129</v>
      </c>
      <c r="AC716" s="161">
        <v>0.01</v>
      </c>
      <c r="AD716" s="53">
        <v>0</v>
      </c>
      <c r="AE716" s="53" t="s">
        <v>129</v>
      </c>
      <c r="AF716" s="53"/>
      <c r="AG716" s="53">
        <v>0</v>
      </c>
      <c r="AH716" s="53" t="s">
        <v>129</v>
      </c>
      <c r="AI716" s="53">
        <v>1</v>
      </c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ht="15.75" customHeight="1">
      <c r="A717" s="1" t="s">
        <v>1087</v>
      </c>
      <c r="B717" s="1" t="s">
        <v>121</v>
      </c>
      <c r="C717" s="1" t="s">
        <v>122</v>
      </c>
      <c r="D717" s="1" t="s">
        <v>123</v>
      </c>
      <c r="E717" s="1" t="s">
        <v>838</v>
      </c>
      <c r="F717" s="128"/>
      <c r="G717" s="129"/>
      <c r="H717" s="129"/>
      <c r="I717" s="129"/>
      <c r="J717" s="129"/>
      <c r="K717" s="49" t="s">
        <v>1118</v>
      </c>
      <c r="L717" s="61" t="s">
        <v>1119</v>
      </c>
      <c r="M717" s="51" t="s">
        <v>127</v>
      </c>
      <c r="N717" s="51"/>
      <c r="O717" s="62" t="e">
        <f t="shared" si="304"/>
        <v>#VALUE!</v>
      </c>
      <c r="P717" s="53">
        <v>235</v>
      </c>
      <c r="Q717" s="54" t="s">
        <v>159</v>
      </c>
      <c r="R717" s="53">
        <v>138700</v>
      </c>
      <c r="S717" s="53">
        <f t="shared" si="305"/>
        <v>0</v>
      </c>
      <c r="T717" s="53"/>
      <c r="U717" s="159"/>
      <c r="V717" s="159"/>
      <c r="W717" s="159"/>
      <c r="X717" s="159"/>
      <c r="Y717" s="159"/>
      <c r="Z717" s="159"/>
      <c r="AA717" s="53">
        <v>0</v>
      </c>
      <c r="AB717" s="53" t="s">
        <v>129</v>
      </c>
      <c r="AC717" s="161">
        <v>0.01</v>
      </c>
      <c r="AD717" s="53">
        <v>0</v>
      </c>
      <c r="AE717" s="53" t="s">
        <v>129</v>
      </c>
      <c r="AF717" s="53"/>
      <c r="AG717" s="53">
        <v>0</v>
      </c>
      <c r="AH717" s="53" t="s">
        <v>129</v>
      </c>
      <c r="AI717" s="160">
        <v>1</v>
      </c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ht="15.75" customHeight="1">
      <c r="A718" s="1" t="s">
        <v>1087</v>
      </c>
      <c r="B718" s="1" t="s">
        <v>121</v>
      </c>
      <c r="C718" s="1" t="s">
        <v>122</v>
      </c>
      <c r="D718" s="1" t="s">
        <v>123</v>
      </c>
      <c r="E718" s="1" t="s">
        <v>838</v>
      </c>
      <c r="F718" s="128"/>
      <c r="G718" s="129"/>
      <c r="H718" s="129"/>
      <c r="I718" s="129"/>
      <c r="J718" s="129"/>
      <c r="K718" s="49" t="s">
        <v>1120</v>
      </c>
      <c r="L718" s="61" t="s">
        <v>1121</v>
      </c>
      <c r="M718" s="51" t="s">
        <v>127</v>
      </c>
      <c r="N718" s="51">
        <v>2</v>
      </c>
      <c r="O718" s="56" t="e">
        <f t="shared" si="304"/>
        <v>#VALUE!</v>
      </c>
      <c r="P718" s="53">
        <v>25</v>
      </c>
      <c r="Q718" s="54" t="s">
        <v>159</v>
      </c>
      <c r="R718" s="53">
        <v>12700</v>
      </c>
      <c r="S718" s="53">
        <f t="shared" si="305"/>
        <v>0</v>
      </c>
      <c r="T718" s="53"/>
      <c r="U718" s="159"/>
      <c r="V718" s="159"/>
      <c r="W718" s="159"/>
      <c r="X718" s="159"/>
      <c r="Y718" s="159"/>
      <c r="Z718" s="159"/>
      <c r="AA718" s="53">
        <v>0</v>
      </c>
      <c r="AB718" s="53" t="s">
        <v>129</v>
      </c>
      <c r="AC718" s="161">
        <v>0.01</v>
      </c>
      <c r="AD718" s="100"/>
      <c r="AE718" s="100"/>
      <c r="AF718" s="100"/>
      <c r="AG718" s="102"/>
      <c r="AH718" s="100"/>
      <c r="AI718" s="100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ht="15.75" customHeight="1">
      <c r="A719" s="1" t="s">
        <v>1087</v>
      </c>
      <c r="B719" s="1" t="s">
        <v>121</v>
      </c>
      <c r="C719" s="1" t="s">
        <v>122</v>
      </c>
      <c r="D719" s="1"/>
      <c r="E719" s="1" t="s">
        <v>841</v>
      </c>
      <c r="F719" s="41"/>
      <c r="G719" s="42"/>
      <c r="H719" s="42"/>
      <c r="I719" s="42"/>
      <c r="J719" s="42" t="s">
        <v>841</v>
      </c>
      <c r="K719" s="130"/>
      <c r="L719" s="126"/>
      <c r="M719" s="127"/>
      <c r="N719" s="127"/>
      <c r="O719" s="127"/>
      <c r="P719" s="45"/>
      <c r="Q719" s="46"/>
      <c r="R719" s="45">
        <f t="shared" ref="R719:S719" si="306">SUM(R720:R730)</f>
        <v>31832200</v>
      </c>
      <c r="S719" s="45">
        <f t="shared" si="306"/>
        <v>562850.6</v>
      </c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91"/>
      <c r="AF719" s="91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/>
      <c r="BD719" s="45"/>
      <c r="BE719" s="45"/>
    </row>
    <row r="720" spans="1:57" ht="15.75" customHeight="1">
      <c r="A720" s="1" t="s">
        <v>1087</v>
      </c>
      <c r="B720" s="1" t="s">
        <v>121</v>
      </c>
      <c r="C720" s="1" t="s">
        <v>122</v>
      </c>
      <c r="D720" s="1" t="s">
        <v>123</v>
      </c>
      <c r="E720" s="1" t="s">
        <v>841</v>
      </c>
      <c r="F720" s="128"/>
      <c r="G720" s="129"/>
      <c r="H720" s="129"/>
      <c r="I720" s="129"/>
      <c r="J720" s="129"/>
      <c r="K720" s="49" t="s">
        <v>1088</v>
      </c>
      <c r="L720" s="158" t="s">
        <v>1122</v>
      </c>
      <c r="M720" s="51" t="s">
        <v>127</v>
      </c>
      <c r="N720" s="51"/>
      <c r="O720" s="62" t="e">
        <f t="shared" ref="O720:O730" si="307">M720-R720</f>
        <v>#VALUE!</v>
      </c>
      <c r="P720" s="53">
        <v>55</v>
      </c>
      <c r="Q720" s="54" t="s">
        <v>400</v>
      </c>
      <c r="R720" s="53">
        <v>292600</v>
      </c>
      <c r="S720" s="53">
        <f t="shared" ref="S720:S730" si="308">U720+X720+AA720+AD720+AG720+AJ720+AM720+AP720+AS720+AV720+AY720+BB720</f>
        <v>5315.58</v>
      </c>
      <c r="T720" s="53"/>
      <c r="U720" s="53">
        <v>0</v>
      </c>
      <c r="V720" s="53" t="s">
        <v>129</v>
      </c>
      <c r="W720" s="157">
        <v>0.01</v>
      </c>
      <c r="X720" s="53">
        <v>0</v>
      </c>
      <c r="Y720" s="53" t="s">
        <v>130</v>
      </c>
      <c r="Z720" s="157">
        <v>0.05</v>
      </c>
      <c r="AA720" s="53">
        <v>0</v>
      </c>
      <c r="AB720" s="53" t="s">
        <v>131</v>
      </c>
      <c r="AC720" s="161">
        <v>0.15</v>
      </c>
      <c r="AD720" s="53">
        <v>0</v>
      </c>
      <c r="AE720" s="53" t="s">
        <v>131</v>
      </c>
      <c r="AF720" s="160">
        <v>3</v>
      </c>
      <c r="AG720" s="88">
        <v>5315.58</v>
      </c>
      <c r="AH720" s="53" t="s">
        <v>131</v>
      </c>
      <c r="AI720" s="160">
        <v>4</v>
      </c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ht="15.75" customHeight="1">
      <c r="A721" s="1" t="s">
        <v>1087</v>
      </c>
      <c r="B721" s="1" t="s">
        <v>121</v>
      </c>
      <c r="C721" s="1" t="s">
        <v>122</v>
      </c>
      <c r="D721" s="1" t="s">
        <v>123</v>
      </c>
      <c r="E721" s="1" t="s">
        <v>841</v>
      </c>
      <c r="F721" s="128"/>
      <c r="G721" s="129"/>
      <c r="H721" s="129"/>
      <c r="I721" s="129"/>
      <c r="J721" s="129"/>
      <c r="K721" s="49" t="s">
        <v>1090</v>
      </c>
      <c r="L721" s="57" t="s">
        <v>1123</v>
      </c>
      <c r="M721" s="51" t="s">
        <v>127</v>
      </c>
      <c r="N721" s="51"/>
      <c r="O721" s="62" t="e">
        <f t="shared" si="307"/>
        <v>#VALUE!</v>
      </c>
      <c r="P721" s="53">
        <v>189</v>
      </c>
      <c r="Q721" s="54" t="s">
        <v>400</v>
      </c>
      <c r="R721" s="53">
        <v>1005500</v>
      </c>
      <c r="S721" s="53">
        <f t="shared" si="308"/>
        <v>37209.06</v>
      </c>
      <c r="T721" s="53"/>
      <c r="U721" s="53">
        <v>0</v>
      </c>
      <c r="V721" s="53" t="s">
        <v>129</v>
      </c>
      <c r="W721" s="157">
        <v>0.01</v>
      </c>
      <c r="X721" s="53">
        <v>0</v>
      </c>
      <c r="Y721" s="53" t="s">
        <v>130</v>
      </c>
      <c r="Z721" s="157">
        <v>0.05</v>
      </c>
      <c r="AA721" s="53">
        <v>0</v>
      </c>
      <c r="AB721" s="53" t="s">
        <v>131</v>
      </c>
      <c r="AC721" s="161">
        <v>0.15</v>
      </c>
      <c r="AD721" s="53">
        <v>0</v>
      </c>
      <c r="AE721" s="53" t="s">
        <v>131</v>
      </c>
      <c r="AF721" s="160">
        <v>3</v>
      </c>
      <c r="AG721" s="88">
        <v>37209.06</v>
      </c>
      <c r="AH721" s="53" t="s">
        <v>131</v>
      </c>
      <c r="AI721" s="160">
        <v>4</v>
      </c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ht="15.75" customHeight="1">
      <c r="A722" s="1" t="s">
        <v>1087</v>
      </c>
      <c r="B722" s="1" t="s">
        <v>121</v>
      </c>
      <c r="C722" s="1" t="s">
        <v>122</v>
      </c>
      <c r="D722" s="1" t="s">
        <v>123</v>
      </c>
      <c r="E722" s="1" t="s">
        <v>841</v>
      </c>
      <c r="F722" s="128"/>
      <c r="G722" s="129"/>
      <c r="H722" s="129"/>
      <c r="I722" s="129"/>
      <c r="J722" s="129"/>
      <c r="K722" s="49" t="s">
        <v>1124</v>
      </c>
      <c r="L722" s="61" t="s">
        <v>1125</v>
      </c>
      <c r="M722" s="51" t="s">
        <v>127</v>
      </c>
      <c r="N722" s="51"/>
      <c r="O722" s="62" t="e">
        <f t="shared" si="307"/>
        <v>#VALUE!</v>
      </c>
      <c r="P722" s="53">
        <v>73</v>
      </c>
      <c r="Q722" s="54" t="s">
        <v>400</v>
      </c>
      <c r="R722" s="53">
        <v>388400</v>
      </c>
      <c r="S722" s="53">
        <f t="shared" si="308"/>
        <v>0</v>
      </c>
      <c r="T722" s="53"/>
      <c r="U722" s="53">
        <v>0</v>
      </c>
      <c r="V722" s="53" t="s">
        <v>129</v>
      </c>
      <c r="W722" s="157">
        <v>0.01</v>
      </c>
      <c r="X722" s="53">
        <v>0</v>
      </c>
      <c r="Y722" s="53" t="s">
        <v>130</v>
      </c>
      <c r="Z722" s="157">
        <v>0.05</v>
      </c>
      <c r="AA722" s="53">
        <v>0</v>
      </c>
      <c r="AB722" s="53" t="s">
        <v>131</v>
      </c>
      <c r="AC722" s="161">
        <v>0.15</v>
      </c>
      <c r="AD722" s="53">
        <v>0</v>
      </c>
      <c r="AE722" s="53" t="s">
        <v>131</v>
      </c>
      <c r="AF722" s="160">
        <v>3</v>
      </c>
      <c r="AG722" s="88">
        <v>0</v>
      </c>
      <c r="AH722" s="53" t="s">
        <v>131</v>
      </c>
      <c r="AI722" s="160">
        <v>4</v>
      </c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ht="15.75" customHeight="1">
      <c r="A723" s="1" t="s">
        <v>1087</v>
      </c>
      <c r="B723" s="1" t="s">
        <v>121</v>
      </c>
      <c r="C723" s="1" t="s">
        <v>122</v>
      </c>
      <c r="D723" s="1" t="s">
        <v>123</v>
      </c>
      <c r="E723" s="1" t="s">
        <v>841</v>
      </c>
      <c r="F723" s="128"/>
      <c r="G723" s="129"/>
      <c r="H723" s="129"/>
      <c r="I723" s="129"/>
      <c r="J723" s="129"/>
      <c r="K723" s="49" t="s">
        <v>1112</v>
      </c>
      <c r="L723" s="61" t="s">
        <v>1113</v>
      </c>
      <c r="M723" s="51" t="s">
        <v>127</v>
      </c>
      <c r="N723" s="51">
        <v>2</v>
      </c>
      <c r="O723" s="56" t="e">
        <f t="shared" si="307"/>
        <v>#VALUE!</v>
      </c>
      <c r="P723" s="53">
        <v>40</v>
      </c>
      <c r="Q723" s="54" t="s">
        <v>159</v>
      </c>
      <c r="R723" s="53">
        <v>39200</v>
      </c>
      <c r="S723" s="53">
        <f t="shared" si="308"/>
        <v>0</v>
      </c>
      <c r="T723" s="53"/>
      <c r="U723" s="53">
        <v>0</v>
      </c>
      <c r="V723" s="53" t="s">
        <v>129</v>
      </c>
      <c r="W723" s="157">
        <v>0.01</v>
      </c>
      <c r="X723" s="53">
        <v>0</v>
      </c>
      <c r="Y723" s="53" t="s">
        <v>130</v>
      </c>
      <c r="Z723" s="157">
        <v>0.05</v>
      </c>
      <c r="AA723" s="53">
        <v>0</v>
      </c>
      <c r="AB723" s="53" t="s">
        <v>131</v>
      </c>
      <c r="AC723" s="161">
        <v>0.15</v>
      </c>
      <c r="AD723" s="53">
        <v>0</v>
      </c>
      <c r="AE723" s="53" t="s">
        <v>131</v>
      </c>
      <c r="AF723" s="160">
        <v>1</v>
      </c>
      <c r="AG723" s="88">
        <v>0</v>
      </c>
      <c r="AH723" s="53" t="s">
        <v>131</v>
      </c>
      <c r="AI723" s="160">
        <v>2</v>
      </c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ht="15.75" customHeight="1">
      <c r="A724" s="1" t="s">
        <v>1087</v>
      </c>
      <c r="B724" s="1" t="s">
        <v>121</v>
      </c>
      <c r="C724" s="1" t="s">
        <v>122</v>
      </c>
      <c r="D724" s="1" t="s">
        <v>123</v>
      </c>
      <c r="E724" s="1" t="s">
        <v>841</v>
      </c>
      <c r="F724" s="128"/>
      <c r="G724" s="129"/>
      <c r="H724" s="129"/>
      <c r="I724" s="129"/>
      <c r="J724" s="129"/>
      <c r="K724" s="49" t="s">
        <v>1126</v>
      </c>
      <c r="L724" s="61" t="s">
        <v>1127</v>
      </c>
      <c r="M724" s="51" t="s">
        <v>127</v>
      </c>
      <c r="N724" s="51"/>
      <c r="O724" s="62" t="e">
        <f t="shared" si="307"/>
        <v>#VALUE!</v>
      </c>
      <c r="P724" s="53">
        <v>20</v>
      </c>
      <c r="Q724" s="54" t="s">
        <v>159</v>
      </c>
      <c r="R724" s="53">
        <v>19600</v>
      </c>
      <c r="S724" s="53">
        <f t="shared" si="308"/>
        <v>0</v>
      </c>
      <c r="T724" s="53"/>
      <c r="U724" s="53">
        <v>0</v>
      </c>
      <c r="V724" s="53" t="s">
        <v>129</v>
      </c>
      <c r="W724" s="157">
        <v>0.01</v>
      </c>
      <c r="X724" s="53">
        <v>0</v>
      </c>
      <c r="Y724" s="53" t="s">
        <v>130</v>
      </c>
      <c r="Z724" s="157">
        <v>0.05</v>
      </c>
      <c r="AA724" s="53">
        <v>0</v>
      </c>
      <c r="AB724" s="53" t="s">
        <v>131</v>
      </c>
      <c r="AC724" s="161">
        <v>0.15</v>
      </c>
      <c r="AD724" s="53">
        <v>0</v>
      </c>
      <c r="AE724" s="53" t="s">
        <v>131</v>
      </c>
      <c r="AF724" s="160">
        <v>1</v>
      </c>
      <c r="AG724" s="88">
        <v>0</v>
      </c>
      <c r="AH724" s="53" t="s">
        <v>131</v>
      </c>
      <c r="AI724" s="160">
        <v>2</v>
      </c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ht="15.75" customHeight="1">
      <c r="A725" s="1" t="s">
        <v>1087</v>
      </c>
      <c r="B725" s="1" t="s">
        <v>121</v>
      </c>
      <c r="C725" s="1" t="s">
        <v>122</v>
      </c>
      <c r="D725" s="1" t="s">
        <v>123</v>
      </c>
      <c r="E725" s="1" t="s">
        <v>841</v>
      </c>
      <c r="F725" s="128"/>
      <c r="G725" s="129"/>
      <c r="H725" s="129"/>
      <c r="I725" s="129"/>
      <c r="J725" s="129"/>
      <c r="K725" s="49" t="s">
        <v>174</v>
      </c>
      <c r="L725" s="61" t="s">
        <v>175</v>
      </c>
      <c r="M725" s="51" t="s">
        <v>127</v>
      </c>
      <c r="N725" s="51">
        <v>2</v>
      </c>
      <c r="O725" s="56" t="e">
        <f t="shared" si="307"/>
        <v>#VALUE!</v>
      </c>
      <c r="P725" s="53">
        <v>2335</v>
      </c>
      <c r="Q725" s="54" t="s">
        <v>159</v>
      </c>
      <c r="R725" s="53">
        <v>2475100</v>
      </c>
      <c r="S725" s="53">
        <f t="shared" si="308"/>
        <v>90766.96</v>
      </c>
      <c r="T725" s="53"/>
      <c r="U725" s="53">
        <v>0</v>
      </c>
      <c r="V725" s="53" t="s">
        <v>129</v>
      </c>
      <c r="W725" s="157">
        <v>0.01</v>
      </c>
      <c r="X725" s="53">
        <v>0</v>
      </c>
      <c r="Y725" s="53" t="s">
        <v>130</v>
      </c>
      <c r="Z725" s="157">
        <v>0.05</v>
      </c>
      <c r="AA725" s="53">
        <v>0</v>
      </c>
      <c r="AB725" s="53" t="s">
        <v>131</v>
      </c>
      <c r="AC725" s="161">
        <v>0.15</v>
      </c>
      <c r="AD725" s="53">
        <v>0</v>
      </c>
      <c r="AE725" s="53" t="s">
        <v>131</v>
      </c>
      <c r="AF725" s="160">
        <v>1</v>
      </c>
      <c r="AG725" s="88">
        <v>90766.96</v>
      </c>
      <c r="AH725" s="53" t="s">
        <v>131</v>
      </c>
      <c r="AI725" s="160">
        <v>2</v>
      </c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ht="15.75" customHeight="1">
      <c r="A726" s="1" t="s">
        <v>1087</v>
      </c>
      <c r="B726" s="1" t="s">
        <v>121</v>
      </c>
      <c r="C726" s="1" t="s">
        <v>122</v>
      </c>
      <c r="D726" s="1" t="s">
        <v>123</v>
      </c>
      <c r="E726" s="1" t="s">
        <v>841</v>
      </c>
      <c r="F726" s="128"/>
      <c r="G726" s="129"/>
      <c r="H726" s="129"/>
      <c r="I726" s="129"/>
      <c r="J726" s="129"/>
      <c r="K726" s="49" t="s">
        <v>1128</v>
      </c>
      <c r="L726" s="61" t="s">
        <v>1129</v>
      </c>
      <c r="M726" s="51" t="s">
        <v>127</v>
      </c>
      <c r="N726" s="51">
        <v>2</v>
      </c>
      <c r="O726" s="56" t="e">
        <f t="shared" si="307"/>
        <v>#VALUE!</v>
      </c>
      <c r="P726" s="53">
        <v>15030</v>
      </c>
      <c r="Q726" s="54" t="s">
        <v>159</v>
      </c>
      <c r="R726" s="53">
        <v>15931800</v>
      </c>
      <c r="S726" s="53">
        <f t="shared" si="308"/>
        <v>429559</v>
      </c>
      <c r="T726" s="53"/>
      <c r="U726" s="53">
        <v>0</v>
      </c>
      <c r="V726" s="53" t="s">
        <v>129</v>
      </c>
      <c r="W726" s="157">
        <v>0.01</v>
      </c>
      <c r="X726" s="53">
        <v>0</v>
      </c>
      <c r="Y726" s="53" t="s">
        <v>130</v>
      </c>
      <c r="Z726" s="157">
        <v>0.05</v>
      </c>
      <c r="AA726" s="53">
        <v>0</v>
      </c>
      <c r="AB726" s="53" t="s">
        <v>131</v>
      </c>
      <c r="AC726" s="161">
        <v>0.15</v>
      </c>
      <c r="AD726" s="53">
        <v>0</v>
      </c>
      <c r="AE726" s="53" t="s">
        <v>131</v>
      </c>
      <c r="AF726" s="160">
        <v>1</v>
      </c>
      <c r="AG726" s="88">
        <v>429559</v>
      </c>
      <c r="AH726" s="53" t="s">
        <v>131</v>
      </c>
      <c r="AI726" s="160">
        <v>2</v>
      </c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ht="15.75" customHeight="1">
      <c r="A727" s="1" t="s">
        <v>1087</v>
      </c>
      <c r="B727" s="1" t="s">
        <v>121</v>
      </c>
      <c r="C727" s="1" t="s">
        <v>122</v>
      </c>
      <c r="D727" s="1" t="s">
        <v>123</v>
      </c>
      <c r="E727" s="1" t="s">
        <v>841</v>
      </c>
      <c r="F727" s="128"/>
      <c r="G727" s="129"/>
      <c r="H727" s="129"/>
      <c r="I727" s="129"/>
      <c r="J727" s="129"/>
      <c r="K727" s="49" t="s">
        <v>1130</v>
      </c>
      <c r="L727" s="61" t="s">
        <v>1131</v>
      </c>
      <c r="M727" s="51" t="s">
        <v>127</v>
      </c>
      <c r="N727" s="51"/>
      <c r="O727" s="62" t="e">
        <f t="shared" si="307"/>
        <v>#VALUE!</v>
      </c>
      <c r="P727" s="53">
        <v>5558</v>
      </c>
      <c r="Q727" s="54" t="s">
        <v>159</v>
      </c>
      <c r="R727" s="53">
        <v>5891500</v>
      </c>
      <c r="S727" s="53">
        <f t="shared" si="308"/>
        <v>0</v>
      </c>
      <c r="T727" s="53"/>
      <c r="U727" s="53">
        <v>0</v>
      </c>
      <c r="V727" s="53" t="s">
        <v>129</v>
      </c>
      <c r="W727" s="157">
        <v>0.01</v>
      </c>
      <c r="X727" s="53">
        <v>0</v>
      </c>
      <c r="Y727" s="53" t="s">
        <v>130</v>
      </c>
      <c r="Z727" s="157">
        <v>0.05</v>
      </c>
      <c r="AA727" s="53">
        <v>0</v>
      </c>
      <c r="AB727" s="53" t="s">
        <v>131</v>
      </c>
      <c r="AC727" s="161">
        <v>0.15</v>
      </c>
      <c r="AD727" s="53">
        <v>0</v>
      </c>
      <c r="AE727" s="53" t="s">
        <v>131</v>
      </c>
      <c r="AF727" s="160">
        <v>1</v>
      </c>
      <c r="AG727" s="88">
        <v>0</v>
      </c>
      <c r="AH727" s="53" t="s">
        <v>131</v>
      </c>
      <c r="AI727" s="160">
        <v>2</v>
      </c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ht="15.75" customHeight="1">
      <c r="A728" s="1" t="s">
        <v>1087</v>
      </c>
      <c r="B728" s="1" t="s">
        <v>121</v>
      </c>
      <c r="C728" s="1" t="s">
        <v>122</v>
      </c>
      <c r="D728" s="1" t="s">
        <v>123</v>
      </c>
      <c r="E728" s="1" t="s">
        <v>841</v>
      </c>
      <c r="F728" s="128"/>
      <c r="G728" s="129"/>
      <c r="H728" s="129"/>
      <c r="I728" s="129"/>
      <c r="J728" s="129"/>
      <c r="K728" s="49" t="s">
        <v>1132</v>
      </c>
      <c r="L728" s="61" t="s">
        <v>1133</v>
      </c>
      <c r="M728" s="51" t="s">
        <v>127</v>
      </c>
      <c r="N728" s="51">
        <v>2</v>
      </c>
      <c r="O728" s="56" t="e">
        <f t="shared" si="307"/>
        <v>#VALUE!</v>
      </c>
      <c r="P728" s="53">
        <v>190</v>
      </c>
      <c r="Q728" s="54" t="s">
        <v>159</v>
      </c>
      <c r="R728" s="53">
        <v>96900</v>
      </c>
      <c r="S728" s="53">
        <f t="shared" si="308"/>
        <v>0</v>
      </c>
      <c r="T728" s="53"/>
      <c r="U728" s="53">
        <v>0</v>
      </c>
      <c r="V728" s="53" t="s">
        <v>129</v>
      </c>
      <c r="W728" s="157">
        <v>0.01</v>
      </c>
      <c r="X728" s="53">
        <v>0</v>
      </c>
      <c r="Y728" s="53" t="s">
        <v>130</v>
      </c>
      <c r="Z728" s="157">
        <v>0.05</v>
      </c>
      <c r="AA728" s="53">
        <v>0</v>
      </c>
      <c r="AB728" s="53" t="s">
        <v>131</v>
      </c>
      <c r="AC728" s="161">
        <v>0.15</v>
      </c>
      <c r="AD728" s="53">
        <v>0</v>
      </c>
      <c r="AE728" s="53" t="s">
        <v>131</v>
      </c>
      <c r="AF728" s="160">
        <v>2</v>
      </c>
      <c r="AG728" s="88">
        <v>0</v>
      </c>
      <c r="AH728" s="53" t="s">
        <v>131</v>
      </c>
      <c r="AI728" s="160">
        <v>3</v>
      </c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ht="15.75" customHeight="1">
      <c r="A729" s="1" t="s">
        <v>1087</v>
      </c>
      <c r="B729" s="1" t="s">
        <v>121</v>
      </c>
      <c r="C729" s="1" t="s">
        <v>122</v>
      </c>
      <c r="D729" s="1" t="s">
        <v>123</v>
      </c>
      <c r="E729" s="1" t="s">
        <v>841</v>
      </c>
      <c r="F729" s="128"/>
      <c r="G729" s="129"/>
      <c r="H729" s="129"/>
      <c r="I729" s="129"/>
      <c r="J729" s="129"/>
      <c r="K729" s="49" t="s">
        <v>1114</v>
      </c>
      <c r="L729" s="61" t="s">
        <v>1115</v>
      </c>
      <c r="M729" s="51" t="s">
        <v>127</v>
      </c>
      <c r="N729" s="51">
        <v>3</v>
      </c>
      <c r="O729" s="52" t="e">
        <f t="shared" si="307"/>
        <v>#VALUE!</v>
      </c>
      <c r="P729" s="53">
        <v>9200</v>
      </c>
      <c r="Q729" s="54" t="s">
        <v>159</v>
      </c>
      <c r="R729" s="53">
        <v>4692000</v>
      </c>
      <c r="S729" s="53">
        <f t="shared" si="308"/>
        <v>0</v>
      </c>
      <c r="T729" s="53"/>
      <c r="U729" s="53">
        <v>0</v>
      </c>
      <c r="V729" s="53" t="s">
        <v>129</v>
      </c>
      <c r="W729" s="157">
        <v>0.01</v>
      </c>
      <c r="X729" s="53">
        <v>0</v>
      </c>
      <c r="Y729" s="53" t="s">
        <v>130</v>
      </c>
      <c r="Z729" s="157">
        <v>0.05</v>
      </c>
      <c r="AA729" s="53">
        <v>0</v>
      </c>
      <c r="AB729" s="53" t="s">
        <v>131</v>
      </c>
      <c r="AC729" s="161">
        <v>0.15</v>
      </c>
      <c r="AD729" s="53">
        <v>0</v>
      </c>
      <c r="AE729" s="53" t="s">
        <v>131</v>
      </c>
      <c r="AF729" s="160">
        <v>2</v>
      </c>
      <c r="AG729" s="88">
        <v>0</v>
      </c>
      <c r="AH729" s="53" t="s">
        <v>131</v>
      </c>
      <c r="AI729" s="160">
        <v>3</v>
      </c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ht="15.75" customHeight="1">
      <c r="A730" s="1" t="s">
        <v>1087</v>
      </c>
      <c r="B730" s="1" t="s">
        <v>121</v>
      </c>
      <c r="C730" s="1" t="s">
        <v>122</v>
      </c>
      <c r="D730" s="1" t="s">
        <v>123</v>
      </c>
      <c r="E730" s="1" t="s">
        <v>841</v>
      </c>
      <c r="F730" s="128"/>
      <c r="G730" s="129"/>
      <c r="H730" s="129"/>
      <c r="I730" s="129"/>
      <c r="J730" s="129"/>
      <c r="K730" s="49" t="s">
        <v>1134</v>
      </c>
      <c r="L730" s="61" t="s">
        <v>1135</v>
      </c>
      <c r="M730" s="51" t="s">
        <v>127</v>
      </c>
      <c r="N730" s="51"/>
      <c r="O730" s="62" t="e">
        <f t="shared" si="307"/>
        <v>#VALUE!</v>
      </c>
      <c r="P730" s="53">
        <v>1960</v>
      </c>
      <c r="Q730" s="54" t="s">
        <v>159</v>
      </c>
      <c r="R730" s="53">
        <v>999600</v>
      </c>
      <c r="S730" s="53">
        <f t="shared" si="308"/>
        <v>0</v>
      </c>
      <c r="T730" s="53"/>
      <c r="U730" s="53">
        <v>0</v>
      </c>
      <c r="V730" s="53" t="s">
        <v>129</v>
      </c>
      <c r="W730" s="157">
        <v>0.01</v>
      </c>
      <c r="X730" s="53">
        <v>0</v>
      </c>
      <c r="Y730" s="53" t="s">
        <v>130</v>
      </c>
      <c r="Z730" s="157">
        <v>0.05</v>
      </c>
      <c r="AA730" s="53">
        <v>0</v>
      </c>
      <c r="AB730" s="53" t="s">
        <v>131</v>
      </c>
      <c r="AC730" s="161">
        <v>0.15</v>
      </c>
      <c r="AD730" s="53">
        <v>0</v>
      </c>
      <c r="AE730" s="53" t="s">
        <v>131</v>
      </c>
      <c r="AF730" s="160">
        <v>2</v>
      </c>
      <c r="AG730" s="88">
        <v>0</v>
      </c>
      <c r="AH730" s="53" t="s">
        <v>131</v>
      </c>
      <c r="AI730" s="160">
        <v>3</v>
      </c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ht="15.75" customHeight="1">
      <c r="A731" s="1" t="s">
        <v>1087</v>
      </c>
      <c r="B731" s="1" t="s">
        <v>121</v>
      </c>
      <c r="C731" s="1" t="s">
        <v>122</v>
      </c>
      <c r="D731" s="1"/>
      <c r="E731" s="1" t="s">
        <v>156</v>
      </c>
      <c r="F731" s="41"/>
      <c r="G731" s="42"/>
      <c r="H731" s="42"/>
      <c r="I731" s="42"/>
      <c r="J731" s="42" t="s">
        <v>156</v>
      </c>
      <c r="K731" s="130"/>
      <c r="L731" s="126"/>
      <c r="M731" s="127"/>
      <c r="N731" s="127"/>
      <c r="O731" s="127"/>
      <c r="P731" s="45"/>
      <c r="Q731" s="46"/>
      <c r="R731" s="45">
        <f t="shared" ref="R731:S731" si="309">R732</f>
        <v>212000</v>
      </c>
      <c r="S731" s="45">
        <f t="shared" si="309"/>
        <v>0</v>
      </c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91"/>
      <c r="AF731" s="91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</row>
    <row r="732" spans="1:57" ht="15.75" customHeight="1">
      <c r="A732" s="1" t="s">
        <v>1087</v>
      </c>
      <c r="B732" s="1" t="s">
        <v>121</v>
      </c>
      <c r="C732" s="1" t="s">
        <v>122</v>
      </c>
      <c r="D732" s="1" t="s">
        <v>123</v>
      </c>
      <c r="E732" s="1" t="s">
        <v>156</v>
      </c>
      <c r="F732" s="128"/>
      <c r="G732" s="129"/>
      <c r="H732" s="129"/>
      <c r="I732" s="129"/>
      <c r="J732" s="129"/>
      <c r="K732" s="49" t="s">
        <v>1128</v>
      </c>
      <c r="L732" s="61" t="s">
        <v>1129</v>
      </c>
      <c r="M732" s="51" t="s">
        <v>127</v>
      </c>
      <c r="N732" s="51">
        <v>2</v>
      </c>
      <c r="O732" s="56" t="e">
        <f>M732-R732</f>
        <v>#VALUE!</v>
      </c>
      <c r="P732" s="53">
        <v>200</v>
      </c>
      <c r="Q732" s="54" t="s">
        <v>159</v>
      </c>
      <c r="R732" s="53">
        <v>212000</v>
      </c>
      <c r="S732" s="53">
        <f>U732+X732+AA732+AD732+AG732+AJ732+AM732+AP732+AS732+AV732+AY732+BB732</f>
        <v>0</v>
      </c>
      <c r="T732" s="53"/>
      <c r="U732" s="53">
        <v>0</v>
      </c>
      <c r="V732" s="53" t="s">
        <v>129</v>
      </c>
      <c r="W732" s="157">
        <v>0.01</v>
      </c>
      <c r="X732" s="53">
        <v>0</v>
      </c>
      <c r="Y732" s="53" t="s">
        <v>129</v>
      </c>
      <c r="Z732" s="157">
        <v>0.03</v>
      </c>
      <c r="AA732" s="53">
        <v>0</v>
      </c>
      <c r="AB732" s="53" t="s">
        <v>130</v>
      </c>
      <c r="AC732" s="161">
        <v>0.05</v>
      </c>
      <c r="AD732" s="53">
        <v>0</v>
      </c>
      <c r="AE732" s="53" t="s">
        <v>131</v>
      </c>
      <c r="AF732" s="53"/>
      <c r="AG732" s="53">
        <v>0</v>
      </c>
      <c r="AH732" s="53" t="s">
        <v>131</v>
      </c>
      <c r="AI732" s="53">
        <v>10</v>
      </c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ht="15.75" customHeight="1">
      <c r="A733" s="1" t="s">
        <v>1087</v>
      </c>
      <c r="B733" s="1" t="s">
        <v>121</v>
      </c>
      <c r="C733" s="1" t="s">
        <v>122</v>
      </c>
      <c r="D733" s="1" t="s">
        <v>241</v>
      </c>
      <c r="E733" s="1"/>
      <c r="F733" s="35"/>
      <c r="G733" s="36"/>
      <c r="H733" s="36"/>
      <c r="I733" s="36" t="s">
        <v>241</v>
      </c>
      <c r="J733" s="36"/>
      <c r="K733" s="120"/>
      <c r="L733" s="121"/>
      <c r="M733" s="122"/>
      <c r="N733" s="122"/>
      <c r="O733" s="122"/>
      <c r="P733" s="39"/>
      <c r="Q733" s="40"/>
      <c r="R733" s="39">
        <f t="shared" ref="R733:S733" si="310">R734</f>
        <v>826200</v>
      </c>
      <c r="S733" s="39">
        <f t="shared" si="310"/>
        <v>0</v>
      </c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86"/>
      <c r="AF733" s="86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</row>
    <row r="734" spans="1:57" ht="15.75" customHeight="1">
      <c r="A734" s="1" t="s">
        <v>1087</v>
      </c>
      <c r="B734" s="1" t="s">
        <v>121</v>
      </c>
      <c r="C734" s="1" t="s">
        <v>122</v>
      </c>
      <c r="D734" s="1"/>
      <c r="E734" s="1" t="s">
        <v>847</v>
      </c>
      <c r="F734" s="41"/>
      <c r="G734" s="42"/>
      <c r="H734" s="42"/>
      <c r="I734" s="42"/>
      <c r="J734" s="42" t="s">
        <v>847</v>
      </c>
      <c r="K734" s="130"/>
      <c r="L734" s="126"/>
      <c r="M734" s="127"/>
      <c r="N734" s="127"/>
      <c r="O734" s="127"/>
      <c r="P734" s="45"/>
      <c r="Q734" s="46"/>
      <c r="R734" s="45">
        <f t="shared" ref="R734:S734" si="311">R735+R736</f>
        <v>826200</v>
      </c>
      <c r="S734" s="45">
        <f t="shared" si="311"/>
        <v>0</v>
      </c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82"/>
      <c r="AF734" s="82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</row>
    <row r="735" spans="1:57" ht="15.75" customHeight="1">
      <c r="A735" s="1" t="s">
        <v>1087</v>
      </c>
      <c r="B735" s="1" t="s">
        <v>121</v>
      </c>
      <c r="C735" s="1" t="s">
        <v>122</v>
      </c>
      <c r="D735" s="1" t="s">
        <v>241</v>
      </c>
      <c r="E735" s="1" t="s">
        <v>847</v>
      </c>
      <c r="F735" s="128"/>
      <c r="G735" s="129"/>
      <c r="H735" s="129"/>
      <c r="I735" s="129"/>
      <c r="J735" s="129"/>
      <c r="K735" s="49" t="s">
        <v>1090</v>
      </c>
      <c r="L735" s="57" t="s">
        <v>1136</v>
      </c>
      <c r="M735" s="51" t="s">
        <v>127</v>
      </c>
      <c r="N735" s="51"/>
      <c r="O735" s="62" t="e">
        <f t="shared" ref="O735:O736" si="312">M735-R735</f>
        <v>#VALUE!</v>
      </c>
      <c r="P735" s="53">
        <v>75</v>
      </c>
      <c r="Q735" s="54" t="s">
        <v>400</v>
      </c>
      <c r="R735" s="53">
        <v>399000</v>
      </c>
      <c r="S735" s="53">
        <f t="shared" ref="S735:S736" si="313">U735+X735+AA735+AD735+AG735+AJ735+AM735+AP735+AS735+AV735+AY735+BB735</f>
        <v>0</v>
      </c>
      <c r="T735" s="53"/>
      <c r="U735" s="53">
        <v>0</v>
      </c>
      <c r="V735" s="53" t="s">
        <v>129</v>
      </c>
      <c r="W735" s="157">
        <v>0.01</v>
      </c>
      <c r="X735" s="53">
        <v>0</v>
      </c>
      <c r="Y735" s="53" t="s">
        <v>129</v>
      </c>
      <c r="Z735" s="157">
        <v>0.03</v>
      </c>
      <c r="AA735" s="53">
        <v>0</v>
      </c>
      <c r="AB735" s="53" t="s">
        <v>129</v>
      </c>
      <c r="AC735" s="161">
        <v>0.04</v>
      </c>
      <c r="AD735" s="53">
        <v>0</v>
      </c>
      <c r="AE735" s="53" t="s">
        <v>131</v>
      </c>
      <c r="AF735" s="53"/>
      <c r="AG735" s="53">
        <v>0</v>
      </c>
      <c r="AH735" s="53" t="s">
        <v>131</v>
      </c>
      <c r="AI735" s="53">
        <v>1</v>
      </c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ht="15.75" customHeight="1">
      <c r="A736" s="1" t="s">
        <v>1087</v>
      </c>
      <c r="B736" s="1" t="s">
        <v>121</v>
      </c>
      <c r="C736" s="1" t="s">
        <v>122</v>
      </c>
      <c r="D736" s="1" t="s">
        <v>241</v>
      </c>
      <c r="E736" s="1" t="s">
        <v>847</v>
      </c>
      <c r="F736" s="128"/>
      <c r="G736" s="129"/>
      <c r="H736" s="129"/>
      <c r="I736" s="129"/>
      <c r="J736" s="129"/>
      <c r="K736" s="49" t="s">
        <v>1137</v>
      </c>
      <c r="L736" s="61" t="s">
        <v>1138</v>
      </c>
      <c r="M736" s="51" t="s">
        <v>127</v>
      </c>
      <c r="N736" s="51"/>
      <c r="O736" s="62" t="e">
        <f t="shared" si="312"/>
        <v>#VALUE!</v>
      </c>
      <c r="P736" s="53">
        <v>80</v>
      </c>
      <c r="Q736" s="54" t="s">
        <v>159</v>
      </c>
      <c r="R736" s="53">
        <v>427200</v>
      </c>
      <c r="S736" s="53">
        <f t="shared" si="313"/>
        <v>0</v>
      </c>
      <c r="T736" s="53"/>
      <c r="U736" s="53">
        <v>0</v>
      </c>
      <c r="V736" s="53" t="s">
        <v>129</v>
      </c>
      <c r="W736" s="157">
        <v>0.01</v>
      </c>
      <c r="X736" s="53">
        <v>0</v>
      </c>
      <c r="Y736" s="53" t="s">
        <v>129</v>
      </c>
      <c r="Z736" s="157">
        <v>0.03</v>
      </c>
      <c r="AA736" s="53">
        <v>0</v>
      </c>
      <c r="AB736" s="53" t="s">
        <v>129</v>
      </c>
      <c r="AC736" s="161">
        <v>0.04</v>
      </c>
      <c r="AD736" s="53">
        <v>0</v>
      </c>
      <c r="AE736" s="53" t="s">
        <v>131</v>
      </c>
      <c r="AF736" s="53"/>
      <c r="AG736" s="53">
        <v>0</v>
      </c>
      <c r="AH736" s="53" t="s">
        <v>131</v>
      </c>
      <c r="AI736" s="53">
        <v>1</v>
      </c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ht="15.75" customHeight="1">
      <c r="A737" s="1" t="s">
        <v>1087</v>
      </c>
      <c r="B737" s="1" t="s">
        <v>280</v>
      </c>
      <c r="C737" s="1" t="s">
        <v>122</v>
      </c>
      <c r="D737" s="1"/>
      <c r="E737" s="1"/>
      <c r="F737" s="23"/>
      <c r="G737" s="24" t="s">
        <v>280</v>
      </c>
      <c r="H737" s="24"/>
      <c r="I737" s="24"/>
      <c r="J737" s="24"/>
      <c r="K737" s="132"/>
      <c r="L737" s="133"/>
      <c r="M737" s="134"/>
      <c r="N737" s="134"/>
      <c r="O737" s="134"/>
      <c r="P737" s="27"/>
      <c r="Q737" s="28"/>
      <c r="R737" s="27">
        <f t="shared" ref="R737:S737" si="314">R738+R744</f>
        <v>77475400</v>
      </c>
      <c r="S737" s="27">
        <f t="shared" si="314"/>
        <v>5159018</v>
      </c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106"/>
      <c r="AF737" s="106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</row>
    <row r="738" spans="1:57" ht="15.75" customHeight="1">
      <c r="A738" s="1" t="s">
        <v>1087</v>
      </c>
      <c r="B738" s="1" t="s">
        <v>280</v>
      </c>
      <c r="C738" s="1" t="s">
        <v>713</v>
      </c>
      <c r="D738" s="1"/>
      <c r="E738" s="1"/>
      <c r="F738" s="29"/>
      <c r="G738" s="30"/>
      <c r="H738" s="30" t="s">
        <v>713</v>
      </c>
      <c r="I738" s="30"/>
      <c r="J738" s="30"/>
      <c r="K738" s="135"/>
      <c r="L738" s="136"/>
      <c r="M738" s="119"/>
      <c r="N738" s="119"/>
      <c r="O738" s="119"/>
      <c r="P738" s="33"/>
      <c r="Q738" s="34"/>
      <c r="R738" s="33">
        <f t="shared" ref="R738:S738" si="315">R739</f>
        <v>12263000</v>
      </c>
      <c r="S738" s="33">
        <f t="shared" si="315"/>
        <v>1407960</v>
      </c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</row>
    <row r="739" spans="1:57" ht="15.75" customHeight="1">
      <c r="A739" s="1" t="s">
        <v>1087</v>
      </c>
      <c r="B739" s="1" t="s">
        <v>280</v>
      </c>
      <c r="C739" s="1" t="s">
        <v>713</v>
      </c>
      <c r="D739" s="1" t="s">
        <v>714</v>
      </c>
      <c r="E739" s="1"/>
      <c r="F739" s="35"/>
      <c r="G739" s="36"/>
      <c r="H739" s="36"/>
      <c r="I739" s="36" t="s">
        <v>714</v>
      </c>
      <c r="J739" s="36"/>
      <c r="K739" s="137"/>
      <c r="L739" s="138"/>
      <c r="M739" s="122"/>
      <c r="N739" s="122"/>
      <c r="O739" s="122"/>
      <c r="P739" s="39"/>
      <c r="Q739" s="40"/>
      <c r="R739" s="39">
        <f t="shared" ref="R739:S739" si="316">R740+R742</f>
        <v>12263000</v>
      </c>
      <c r="S739" s="39">
        <f t="shared" si="316"/>
        <v>1407960</v>
      </c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</row>
    <row r="740" spans="1:57" ht="15.75" customHeight="1">
      <c r="A740" s="1" t="s">
        <v>1087</v>
      </c>
      <c r="B740" s="1" t="s">
        <v>280</v>
      </c>
      <c r="C740" s="1" t="s">
        <v>713</v>
      </c>
      <c r="D740" s="1"/>
      <c r="E740" s="1" t="s">
        <v>715</v>
      </c>
      <c r="F740" s="41"/>
      <c r="G740" s="42"/>
      <c r="H740" s="42"/>
      <c r="I740" s="42"/>
      <c r="J740" s="42" t="s">
        <v>715</v>
      </c>
      <c r="K740" s="139"/>
      <c r="L740" s="140"/>
      <c r="M740" s="127"/>
      <c r="N740" s="127"/>
      <c r="O740" s="127"/>
      <c r="P740" s="45"/>
      <c r="Q740" s="46"/>
      <c r="R740" s="45">
        <f t="shared" ref="R740:S740" si="317">R741</f>
        <v>6501300</v>
      </c>
      <c r="S740" s="45">
        <f t="shared" si="317"/>
        <v>1182960</v>
      </c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82"/>
      <c r="AF740" s="82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</row>
    <row r="741" spans="1:57" ht="15.75" customHeight="1">
      <c r="A741" s="1" t="s">
        <v>1087</v>
      </c>
      <c r="B741" s="1" t="s">
        <v>280</v>
      </c>
      <c r="C741" s="1" t="s">
        <v>713</v>
      </c>
      <c r="D741" s="1" t="s">
        <v>714</v>
      </c>
      <c r="E741" s="1" t="s">
        <v>715</v>
      </c>
      <c r="F741" s="128"/>
      <c r="G741" s="129"/>
      <c r="H741" s="129"/>
      <c r="I741" s="129"/>
      <c r="J741" s="129"/>
      <c r="K741" s="83" t="s">
        <v>733</v>
      </c>
      <c r="L741" s="84" t="s">
        <v>734</v>
      </c>
      <c r="M741" s="51" t="s">
        <v>127</v>
      </c>
      <c r="N741" s="51">
        <v>2</v>
      </c>
      <c r="O741" s="56" t="e">
        <f>M741-R741</f>
        <v>#VALUE!</v>
      </c>
      <c r="P741" s="53">
        <v>173</v>
      </c>
      <c r="Q741" s="54" t="s">
        <v>718</v>
      </c>
      <c r="R741" s="53">
        <v>6501300</v>
      </c>
      <c r="S741" s="53">
        <f>U741+X741+AA741+AD741+AG741+AJ741+AM741+AP741+AS741+AV741+AY741+BB741</f>
        <v>1182960</v>
      </c>
      <c r="T741" s="53"/>
      <c r="U741" s="159"/>
      <c r="V741" s="159"/>
      <c r="W741" s="159"/>
      <c r="X741" s="159"/>
      <c r="Y741" s="159"/>
      <c r="Z741" s="159"/>
      <c r="AA741" s="53">
        <v>0</v>
      </c>
      <c r="AB741" s="53" t="s">
        <v>129</v>
      </c>
      <c r="AC741" s="161">
        <v>0.01</v>
      </c>
      <c r="AD741" s="53">
        <v>0</v>
      </c>
      <c r="AE741" s="53" t="s">
        <v>131</v>
      </c>
      <c r="AF741" s="53">
        <v>1</v>
      </c>
      <c r="AG741" s="88">
        <v>1182960</v>
      </c>
      <c r="AH741" s="53" t="s">
        <v>131</v>
      </c>
      <c r="AI741" s="53">
        <v>1</v>
      </c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ht="15.75" customHeight="1">
      <c r="A742" s="1" t="s">
        <v>1087</v>
      </c>
      <c r="B742" s="1" t="s">
        <v>280</v>
      </c>
      <c r="C742" s="1" t="s">
        <v>713</v>
      </c>
      <c r="D742" s="1"/>
      <c r="E742" s="1" t="s">
        <v>761</v>
      </c>
      <c r="F742" s="41"/>
      <c r="G742" s="42"/>
      <c r="H742" s="42"/>
      <c r="I742" s="42"/>
      <c r="J742" s="42" t="s">
        <v>761</v>
      </c>
      <c r="K742" s="139"/>
      <c r="L742" s="140"/>
      <c r="M742" s="127"/>
      <c r="N742" s="127"/>
      <c r="O742" s="127"/>
      <c r="P742" s="45"/>
      <c r="Q742" s="46"/>
      <c r="R742" s="45">
        <f t="shared" ref="R742:S742" si="318">R743</f>
        <v>5761700</v>
      </c>
      <c r="S742" s="45">
        <f t="shared" si="318"/>
        <v>225000</v>
      </c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91"/>
      <c r="AF742" s="91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/>
      <c r="BD742" s="45"/>
      <c r="BE742" s="45"/>
    </row>
    <row r="743" spans="1:57" ht="15.75" customHeight="1">
      <c r="A743" s="1" t="s">
        <v>1087</v>
      </c>
      <c r="B743" s="1" t="s">
        <v>280</v>
      </c>
      <c r="C743" s="1" t="s">
        <v>713</v>
      </c>
      <c r="D743" s="1" t="s">
        <v>714</v>
      </c>
      <c r="E743" s="1" t="s">
        <v>761</v>
      </c>
      <c r="F743" s="128"/>
      <c r="G743" s="129"/>
      <c r="H743" s="129"/>
      <c r="I743" s="129"/>
      <c r="J743" s="129"/>
      <c r="K743" s="83" t="s">
        <v>766</v>
      </c>
      <c r="L743" s="84" t="s">
        <v>767</v>
      </c>
      <c r="M743" s="51" t="s">
        <v>127</v>
      </c>
      <c r="N743" s="51">
        <v>2</v>
      </c>
      <c r="O743" s="56" t="e">
        <f>M743-R743</f>
        <v>#VALUE!</v>
      </c>
      <c r="P743" s="53">
        <v>189</v>
      </c>
      <c r="Q743" s="54" t="s">
        <v>718</v>
      </c>
      <c r="R743" s="53">
        <v>5761700</v>
      </c>
      <c r="S743" s="53">
        <f>U743+X743+AA743+AD743+AG743+AJ743+AM743+AP743+AS743+AV743+AY743+BB743</f>
        <v>225000</v>
      </c>
      <c r="T743" s="53"/>
      <c r="U743" s="159"/>
      <c r="V743" s="159"/>
      <c r="W743" s="159"/>
      <c r="X743" s="159"/>
      <c r="Y743" s="159"/>
      <c r="Z743" s="159"/>
      <c r="AA743" s="53">
        <v>0</v>
      </c>
      <c r="AB743" s="53" t="s">
        <v>129</v>
      </c>
      <c r="AC743" s="161">
        <v>0.01</v>
      </c>
      <c r="AD743" s="53">
        <v>0</v>
      </c>
      <c r="AE743" s="53" t="s">
        <v>131</v>
      </c>
      <c r="AF743" s="53">
        <v>1</v>
      </c>
      <c r="AG743" s="88">
        <v>225000</v>
      </c>
      <c r="AH743" s="53" t="s">
        <v>131</v>
      </c>
      <c r="AI743" s="53">
        <v>1</v>
      </c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ht="15.75" customHeight="1">
      <c r="A744" s="1" t="s">
        <v>1087</v>
      </c>
      <c r="B744" s="1" t="s">
        <v>280</v>
      </c>
      <c r="C744" s="1" t="s">
        <v>281</v>
      </c>
      <c r="D744" s="1"/>
      <c r="E744" s="1"/>
      <c r="F744" s="29"/>
      <c r="G744" s="30"/>
      <c r="H744" s="30" t="s">
        <v>281</v>
      </c>
      <c r="I744" s="30"/>
      <c r="J744" s="30"/>
      <c r="K744" s="135"/>
      <c r="L744" s="136"/>
      <c r="M744" s="119"/>
      <c r="N744" s="119"/>
      <c r="O744" s="119"/>
      <c r="P744" s="33"/>
      <c r="Q744" s="34"/>
      <c r="R744" s="33">
        <f t="shared" ref="R744:S744" si="319">R745+R753+R762+R773+R786+R803</f>
        <v>65212400</v>
      </c>
      <c r="S744" s="33">
        <f t="shared" si="319"/>
        <v>3751058</v>
      </c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149"/>
      <c r="AF744" s="149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</row>
    <row r="745" spans="1:57" ht="15.75" customHeight="1">
      <c r="A745" s="1" t="s">
        <v>1087</v>
      </c>
      <c r="B745" s="1" t="s">
        <v>280</v>
      </c>
      <c r="C745" s="1" t="s">
        <v>281</v>
      </c>
      <c r="D745" s="1" t="s">
        <v>851</v>
      </c>
      <c r="E745" s="1"/>
      <c r="F745" s="35"/>
      <c r="G745" s="36"/>
      <c r="H745" s="36"/>
      <c r="I745" s="36" t="s">
        <v>851</v>
      </c>
      <c r="J745" s="36"/>
      <c r="K745" s="137"/>
      <c r="L745" s="138"/>
      <c r="M745" s="122"/>
      <c r="N745" s="122"/>
      <c r="O745" s="122"/>
      <c r="P745" s="39"/>
      <c r="Q745" s="40"/>
      <c r="R745" s="39">
        <f t="shared" ref="R745:S745" si="320">R746</f>
        <v>9684000</v>
      </c>
      <c r="S745" s="39">
        <f t="shared" si="320"/>
        <v>3300000</v>
      </c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</row>
    <row r="746" spans="1:57" ht="15.75" customHeight="1">
      <c r="A746" s="1" t="s">
        <v>1087</v>
      </c>
      <c r="B746" s="1" t="s">
        <v>280</v>
      </c>
      <c r="C746" s="1" t="s">
        <v>281</v>
      </c>
      <c r="D746" s="1"/>
      <c r="E746" s="1" t="s">
        <v>852</v>
      </c>
      <c r="F746" s="41"/>
      <c r="G746" s="42"/>
      <c r="H746" s="42"/>
      <c r="I746" s="42"/>
      <c r="J746" s="42" t="s">
        <v>852</v>
      </c>
      <c r="K746" s="139"/>
      <c r="L746" s="140"/>
      <c r="M746" s="127"/>
      <c r="N746" s="127"/>
      <c r="O746" s="127"/>
      <c r="P746" s="45"/>
      <c r="Q746" s="46"/>
      <c r="R746" s="45">
        <f t="shared" ref="R746:S746" si="321">SUM(R747:R752)</f>
        <v>9684000</v>
      </c>
      <c r="S746" s="45">
        <f t="shared" si="321"/>
        <v>3300000</v>
      </c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82"/>
      <c r="AF746" s="82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</row>
    <row r="747" spans="1:57" ht="15.75" customHeight="1">
      <c r="A747" s="1" t="s">
        <v>1087</v>
      </c>
      <c r="B747" s="1" t="s">
        <v>280</v>
      </c>
      <c r="C747" s="1" t="s">
        <v>281</v>
      </c>
      <c r="D747" s="1" t="s">
        <v>851</v>
      </c>
      <c r="E747" s="1" t="s">
        <v>852</v>
      </c>
      <c r="F747" s="128"/>
      <c r="G747" s="129"/>
      <c r="H747" s="129"/>
      <c r="I747" s="129"/>
      <c r="J747" s="129"/>
      <c r="K747" s="83" t="s">
        <v>1139</v>
      </c>
      <c r="L747" s="84" t="s">
        <v>1140</v>
      </c>
      <c r="M747" s="51" t="s">
        <v>127</v>
      </c>
      <c r="N747" s="51"/>
      <c r="O747" s="62" t="e">
        <f t="shared" ref="O747:O752" si="322">M747-R747</f>
        <v>#VALUE!</v>
      </c>
      <c r="P747" s="53">
        <v>15</v>
      </c>
      <c r="Q747" s="54" t="s">
        <v>718</v>
      </c>
      <c r="R747" s="53">
        <v>450000</v>
      </c>
      <c r="S747" s="53">
        <f t="shared" ref="S747:S752" si="323">U747+X747+AA747+AD747+AG747+AJ747+AM747+AP747+AS747+AV747+AY747+BB747</f>
        <v>450000</v>
      </c>
      <c r="T747" s="53"/>
      <c r="U747" s="53">
        <v>0</v>
      </c>
      <c r="V747" s="53" t="s">
        <v>129</v>
      </c>
      <c r="W747" s="157">
        <v>0.01</v>
      </c>
      <c r="X747" s="53">
        <v>0</v>
      </c>
      <c r="Y747" s="53" t="s">
        <v>130</v>
      </c>
      <c r="Z747" s="157">
        <v>0.1</v>
      </c>
      <c r="AA747" s="53">
        <v>0</v>
      </c>
      <c r="AB747" s="53" t="s">
        <v>131</v>
      </c>
      <c r="AC747" s="161">
        <v>0.15</v>
      </c>
      <c r="AD747" s="53">
        <v>0</v>
      </c>
      <c r="AE747" s="53" t="s">
        <v>131</v>
      </c>
      <c r="AF747" s="53"/>
      <c r="AG747" s="88">
        <v>450000</v>
      </c>
      <c r="AH747" s="53" t="s">
        <v>131</v>
      </c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ht="15.75" customHeight="1">
      <c r="A748" s="1" t="s">
        <v>1087</v>
      </c>
      <c r="B748" s="1" t="s">
        <v>280</v>
      </c>
      <c r="C748" s="1" t="s">
        <v>281</v>
      </c>
      <c r="D748" s="1" t="s">
        <v>851</v>
      </c>
      <c r="E748" s="1" t="s">
        <v>852</v>
      </c>
      <c r="F748" s="128"/>
      <c r="G748" s="129"/>
      <c r="H748" s="129"/>
      <c r="I748" s="129"/>
      <c r="J748" s="129"/>
      <c r="K748" s="83" t="s">
        <v>1141</v>
      </c>
      <c r="L748" s="84" t="s">
        <v>1142</v>
      </c>
      <c r="M748" s="51" t="s">
        <v>127</v>
      </c>
      <c r="N748" s="51"/>
      <c r="O748" s="62" t="e">
        <f t="shared" si="322"/>
        <v>#VALUE!</v>
      </c>
      <c r="P748" s="53">
        <v>80</v>
      </c>
      <c r="Q748" s="54" t="s">
        <v>718</v>
      </c>
      <c r="R748" s="53">
        <v>2400000</v>
      </c>
      <c r="S748" s="53">
        <f t="shared" si="323"/>
        <v>2400000</v>
      </c>
      <c r="T748" s="53"/>
      <c r="U748" s="53">
        <v>0</v>
      </c>
      <c r="V748" s="53" t="s">
        <v>129</v>
      </c>
      <c r="W748" s="157">
        <v>0.01</v>
      </c>
      <c r="X748" s="53">
        <v>0</v>
      </c>
      <c r="Y748" s="53" t="s">
        <v>130</v>
      </c>
      <c r="Z748" s="157">
        <v>0.1</v>
      </c>
      <c r="AA748" s="53">
        <v>0</v>
      </c>
      <c r="AB748" s="53" t="s">
        <v>131</v>
      </c>
      <c r="AC748" s="161">
        <v>0.15</v>
      </c>
      <c r="AD748" s="53">
        <v>0</v>
      </c>
      <c r="AE748" s="53" t="s">
        <v>131</v>
      </c>
      <c r="AF748" s="53"/>
      <c r="AG748" s="88">
        <v>2400000</v>
      </c>
      <c r="AH748" s="53" t="s">
        <v>131</v>
      </c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ht="15.75" customHeight="1">
      <c r="A749" s="1" t="s">
        <v>1087</v>
      </c>
      <c r="B749" s="1" t="s">
        <v>280</v>
      </c>
      <c r="C749" s="1" t="s">
        <v>281</v>
      </c>
      <c r="D749" s="1" t="s">
        <v>851</v>
      </c>
      <c r="E749" s="1" t="s">
        <v>852</v>
      </c>
      <c r="F749" s="128"/>
      <c r="G749" s="129"/>
      <c r="H749" s="129"/>
      <c r="I749" s="129"/>
      <c r="J749" s="129"/>
      <c r="K749" s="83" t="s">
        <v>1143</v>
      </c>
      <c r="L749" s="84" t="s">
        <v>1144</v>
      </c>
      <c r="M749" s="51" t="s">
        <v>127</v>
      </c>
      <c r="N749" s="51"/>
      <c r="O749" s="62" t="e">
        <f t="shared" si="322"/>
        <v>#VALUE!</v>
      </c>
      <c r="P749" s="53">
        <v>15</v>
      </c>
      <c r="Q749" s="54" t="s">
        <v>718</v>
      </c>
      <c r="R749" s="53">
        <v>450000</v>
      </c>
      <c r="S749" s="53">
        <f t="shared" si="323"/>
        <v>450000</v>
      </c>
      <c r="T749" s="53"/>
      <c r="U749" s="53">
        <v>0</v>
      </c>
      <c r="V749" s="53" t="s">
        <v>129</v>
      </c>
      <c r="W749" s="157">
        <v>0.01</v>
      </c>
      <c r="X749" s="53">
        <v>0</v>
      </c>
      <c r="Y749" s="53" t="s">
        <v>130</v>
      </c>
      <c r="Z749" s="157">
        <v>0.1</v>
      </c>
      <c r="AA749" s="53">
        <v>0</v>
      </c>
      <c r="AB749" s="53" t="s">
        <v>131</v>
      </c>
      <c r="AC749" s="161">
        <v>0.15</v>
      </c>
      <c r="AD749" s="53">
        <v>0</v>
      </c>
      <c r="AE749" s="53" t="s">
        <v>131</v>
      </c>
      <c r="AF749" s="53"/>
      <c r="AG749" s="88">
        <v>450000</v>
      </c>
      <c r="AH749" s="53" t="s">
        <v>131</v>
      </c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ht="15.75" customHeight="1">
      <c r="A750" s="1" t="s">
        <v>1087</v>
      </c>
      <c r="B750" s="1" t="s">
        <v>280</v>
      </c>
      <c r="C750" s="1" t="s">
        <v>281</v>
      </c>
      <c r="D750" s="1" t="s">
        <v>851</v>
      </c>
      <c r="E750" s="1" t="s">
        <v>852</v>
      </c>
      <c r="F750" s="128"/>
      <c r="G750" s="129"/>
      <c r="H750" s="129"/>
      <c r="I750" s="129"/>
      <c r="J750" s="129"/>
      <c r="K750" s="83" t="s">
        <v>1088</v>
      </c>
      <c r="L750" s="84" t="s">
        <v>1145</v>
      </c>
      <c r="M750" s="51" t="s">
        <v>127</v>
      </c>
      <c r="N750" s="51"/>
      <c r="O750" s="62" t="e">
        <f t="shared" si="322"/>
        <v>#VALUE!</v>
      </c>
      <c r="P750" s="53">
        <v>200</v>
      </c>
      <c r="Q750" s="54" t="s">
        <v>400</v>
      </c>
      <c r="R750" s="53">
        <v>1064000</v>
      </c>
      <c r="S750" s="53">
        <f t="shared" si="323"/>
        <v>0</v>
      </c>
      <c r="T750" s="53"/>
      <c r="U750" s="53">
        <v>0</v>
      </c>
      <c r="V750" s="53" t="s">
        <v>129</v>
      </c>
      <c r="W750" s="157">
        <v>0.01</v>
      </c>
      <c r="X750" s="53">
        <v>0</v>
      </c>
      <c r="Y750" s="53" t="s">
        <v>130</v>
      </c>
      <c r="Z750" s="157">
        <v>0.1</v>
      </c>
      <c r="AA750" s="53">
        <v>0</v>
      </c>
      <c r="AB750" s="53" t="s">
        <v>131</v>
      </c>
      <c r="AC750" s="161">
        <v>0.15</v>
      </c>
      <c r="AD750" s="53">
        <v>0</v>
      </c>
      <c r="AE750" s="53" t="s">
        <v>131</v>
      </c>
      <c r="AF750" s="53"/>
      <c r="AG750" s="53">
        <v>0</v>
      </c>
      <c r="AH750" s="53" t="s">
        <v>131</v>
      </c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ht="15.75" customHeight="1">
      <c r="A751" s="1" t="s">
        <v>1087</v>
      </c>
      <c r="B751" s="1" t="s">
        <v>280</v>
      </c>
      <c r="C751" s="1" t="s">
        <v>281</v>
      </c>
      <c r="D751" s="1" t="s">
        <v>851</v>
      </c>
      <c r="E751" s="1" t="s">
        <v>852</v>
      </c>
      <c r="F751" s="128"/>
      <c r="G751" s="129"/>
      <c r="H751" s="129"/>
      <c r="I751" s="129"/>
      <c r="J751" s="129"/>
      <c r="K751" s="83" t="s">
        <v>1090</v>
      </c>
      <c r="L751" s="84" t="s">
        <v>1146</v>
      </c>
      <c r="M751" s="51" t="s">
        <v>127</v>
      </c>
      <c r="N751" s="51"/>
      <c r="O751" s="62" t="e">
        <f t="shared" si="322"/>
        <v>#VALUE!</v>
      </c>
      <c r="P751" s="53">
        <v>800</v>
      </c>
      <c r="Q751" s="54" t="s">
        <v>400</v>
      </c>
      <c r="R751" s="53">
        <v>4256000</v>
      </c>
      <c r="S751" s="53">
        <f t="shared" si="323"/>
        <v>0</v>
      </c>
      <c r="T751" s="53"/>
      <c r="U751" s="53">
        <v>0</v>
      </c>
      <c r="V751" s="53" t="s">
        <v>129</v>
      </c>
      <c r="W751" s="157">
        <v>0.01</v>
      </c>
      <c r="X751" s="53">
        <v>0</v>
      </c>
      <c r="Y751" s="53" t="s">
        <v>130</v>
      </c>
      <c r="Z751" s="157">
        <v>0.1</v>
      </c>
      <c r="AA751" s="53">
        <v>0</v>
      </c>
      <c r="AB751" s="53" t="s">
        <v>131</v>
      </c>
      <c r="AC751" s="161">
        <v>0.15</v>
      </c>
      <c r="AD751" s="53">
        <v>0</v>
      </c>
      <c r="AE751" s="53" t="s">
        <v>131</v>
      </c>
      <c r="AF751" s="53"/>
      <c r="AG751" s="53">
        <v>0</v>
      </c>
      <c r="AH751" s="53" t="s">
        <v>131</v>
      </c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ht="15.75" customHeight="1">
      <c r="A752" s="1" t="s">
        <v>1087</v>
      </c>
      <c r="B752" s="1" t="s">
        <v>280</v>
      </c>
      <c r="C752" s="1" t="s">
        <v>281</v>
      </c>
      <c r="D752" s="1" t="s">
        <v>851</v>
      </c>
      <c r="E752" s="1" t="s">
        <v>852</v>
      </c>
      <c r="F752" s="128"/>
      <c r="G752" s="129"/>
      <c r="H752" s="129"/>
      <c r="I752" s="129"/>
      <c r="J752" s="129"/>
      <c r="K752" s="83" t="s">
        <v>1124</v>
      </c>
      <c r="L752" s="84" t="s">
        <v>1147</v>
      </c>
      <c r="M752" s="51" t="s">
        <v>127</v>
      </c>
      <c r="N752" s="51"/>
      <c r="O752" s="62" t="e">
        <f t="shared" si="322"/>
        <v>#VALUE!</v>
      </c>
      <c r="P752" s="53">
        <v>200</v>
      </c>
      <c r="Q752" s="54" t="s">
        <v>400</v>
      </c>
      <c r="R752" s="53">
        <v>1064000</v>
      </c>
      <c r="S752" s="53">
        <f t="shared" si="323"/>
        <v>0</v>
      </c>
      <c r="T752" s="53"/>
      <c r="U752" s="53">
        <v>0</v>
      </c>
      <c r="V752" s="53" t="s">
        <v>129</v>
      </c>
      <c r="W752" s="157">
        <v>0.01</v>
      </c>
      <c r="X752" s="53">
        <v>0</v>
      </c>
      <c r="Y752" s="53" t="s">
        <v>130</v>
      </c>
      <c r="Z752" s="157">
        <v>0.1</v>
      </c>
      <c r="AA752" s="53">
        <v>0</v>
      </c>
      <c r="AB752" s="53" t="s">
        <v>131</v>
      </c>
      <c r="AC752" s="161">
        <v>0.15</v>
      </c>
      <c r="AD752" s="53">
        <v>0</v>
      </c>
      <c r="AE752" s="53" t="s">
        <v>131</v>
      </c>
      <c r="AF752" s="53"/>
      <c r="AG752" s="53">
        <v>0</v>
      </c>
      <c r="AH752" s="53" t="s">
        <v>131</v>
      </c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ht="15.75" customHeight="1">
      <c r="A753" s="1" t="s">
        <v>1087</v>
      </c>
      <c r="B753" s="1" t="s">
        <v>280</v>
      </c>
      <c r="C753" s="1" t="s">
        <v>281</v>
      </c>
      <c r="D753" s="1" t="s">
        <v>859</v>
      </c>
      <c r="E753" s="1"/>
      <c r="F753" s="35"/>
      <c r="G753" s="36"/>
      <c r="H753" s="36"/>
      <c r="I753" s="36" t="s">
        <v>859</v>
      </c>
      <c r="J753" s="36"/>
      <c r="K753" s="137"/>
      <c r="L753" s="138"/>
      <c r="M753" s="122"/>
      <c r="N753" s="122"/>
      <c r="O753" s="122"/>
      <c r="P753" s="39"/>
      <c r="Q753" s="40"/>
      <c r="R753" s="39">
        <f t="shared" ref="R753:S753" si="324">R754+R756+R758</f>
        <v>38872400</v>
      </c>
      <c r="S753" s="39">
        <f t="shared" si="324"/>
        <v>0</v>
      </c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86"/>
      <c r="AF753" s="86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</row>
    <row r="754" spans="1:57" ht="15.75" customHeight="1">
      <c r="A754" s="1" t="s">
        <v>1087</v>
      </c>
      <c r="B754" s="1" t="s">
        <v>280</v>
      </c>
      <c r="C754" s="1" t="s">
        <v>281</v>
      </c>
      <c r="D754" s="1"/>
      <c r="E754" s="1" t="s">
        <v>860</v>
      </c>
      <c r="F754" s="41"/>
      <c r="G754" s="42"/>
      <c r="H754" s="42"/>
      <c r="I754" s="42"/>
      <c r="J754" s="42" t="s">
        <v>860</v>
      </c>
      <c r="K754" s="139"/>
      <c r="L754" s="140"/>
      <c r="M754" s="127"/>
      <c r="N754" s="127"/>
      <c r="O754" s="127"/>
      <c r="P754" s="45"/>
      <c r="Q754" s="46"/>
      <c r="R754" s="45">
        <f t="shared" ref="R754:S754" si="325">R755</f>
        <v>266000</v>
      </c>
      <c r="S754" s="45">
        <f t="shared" si="325"/>
        <v>0</v>
      </c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82"/>
      <c r="AF754" s="82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</row>
    <row r="755" spans="1:57" ht="15.75" customHeight="1">
      <c r="A755" s="1" t="s">
        <v>1087</v>
      </c>
      <c r="B755" s="1" t="s">
        <v>280</v>
      </c>
      <c r="C755" s="1" t="s">
        <v>281</v>
      </c>
      <c r="D755" s="1" t="s">
        <v>859</v>
      </c>
      <c r="E755" s="1" t="s">
        <v>860</v>
      </c>
      <c r="F755" s="128"/>
      <c r="G755" s="129"/>
      <c r="H755" s="129"/>
      <c r="I755" s="129"/>
      <c r="J755" s="129"/>
      <c r="K755" s="83" t="s">
        <v>1090</v>
      </c>
      <c r="L755" s="84" t="s">
        <v>1148</v>
      </c>
      <c r="M755" s="51" t="s">
        <v>127</v>
      </c>
      <c r="N755" s="51">
        <v>2</v>
      </c>
      <c r="O755" s="56" t="e">
        <f>M755-R755</f>
        <v>#VALUE!</v>
      </c>
      <c r="P755" s="53">
        <v>50</v>
      </c>
      <c r="Q755" s="54" t="s">
        <v>400</v>
      </c>
      <c r="R755" s="53">
        <v>266000</v>
      </c>
      <c r="S755" s="53">
        <f>U755+X755+AA755+AD755+AG755+AJ755+AM755+AP755+AS755+AV755+AY755+BB755</f>
        <v>0</v>
      </c>
      <c r="T755" s="53"/>
      <c r="U755" s="53">
        <v>0</v>
      </c>
      <c r="V755" s="53" t="s">
        <v>129</v>
      </c>
      <c r="W755" s="157">
        <v>0.01</v>
      </c>
      <c r="X755" s="53">
        <v>0</v>
      </c>
      <c r="Y755" s="53" t="s">
        <v>130</v>
      </c>
      <c r="Z755" s="157">
        <v>0.1</v>
      </c>
      <c r="AA755" s="53">
        <v>0</v>
      </c>
      <c r="AB755" s="53" t="s">
        <v>131</v>
      </c>
      <c r="AC755" s="161">
        <v>0.15</v>
      </c>
      <c r="AD755" s="53">
        <v>0</v>
      </c>
      <c r="AE755" s="53" t="s">
        <v>131</v>
      </c>
      <c r="AF755" s="53"/>
      <c r="AG755" s="53">
        <v>0</v>
      </c>
      <c r="AH755" s="53" t="s">
        <v>131</v>
      </c>
      <c r="AI755" s="53">
        <v>1</v>
      </c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ht="15.75" customHeight="1">
      <c r="A756" s="1" t="s">
        <v>1087</v>
      </c>
      <c r="B756" s="1" t="s">
        <v>280</v>
      </c>
      <c r="C756" s="1" t="s">
        <v>281</v>
      </c>
      <c r="D756" s="1"/>
      <c r="E756" s="1" t="s">
        <v>1149</v>
      </c>
      <c r="F756" s="41"/>
      <c r="G756" s="42"/>
      <c r="H756" s="42"/>
      <c r="I756" s="42"/>
      <c r="J756" s="42" t="s">
        <v>1149</v>
      </c>
      <c r="K756" s="139"/>
      <c r="L756" s="140"/>
      <c r="M756" s="127"/>
      <c r="N756" s="127"/>
      <c r="O756" s="127"/>
      <c r="P756" s="45"/>
      <c r="Q756" s="46"/>
      <c r="R756" s="45">
        <f t="shared" ref="R756:S756" si="326">R757</f>
        <v>106400</v>
      </c>
      <c r="S756" s="45">
        <f t="shared" si="326"/>
        <v>0</v>
      </c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91"/>
      <c r="AF756" s="91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/>
      <c r="BD756" s="45"/>
      <c r="BE756" s="45"/>
    </row>
    <row r="757" spans="1:57" ht="15.75" customHeight="1">
      <c r="A757" s="1" t="s">
        <v>1087</v>
      </c>
      <c r="B757" s="1" t="s">
        <v>280</v>
      </c>
      <c r="C757" s="1" t="s">
        <v>281</v>
      </c>
      <c r="D757" s="1" t="s">
        <v>859</v>
      </c>
      <c r="E757" s="1" t="s">
        <v>1149</v>
      </c>
      <c r="F757" s="128"/>
      <c r="G757" s="129"/>
      <c r="H757" s="129"/>
      <c r="I757" s="129"/>
      <c r="J757" s="129"/>
      <c r="K757" s="83" t="s">
        <v>1090</v>
      </c>
      <c r="L757" s="84" t="s">
        <v>1148</v>
      </c>
      <c r="M757" s="51" t="s">
        <v>127</v>
      </c>
      <c r="N757" s="51">
        <v>2</v>
      </c>
      <c r="O757" s="56" t="e">
        <f>M757-R757</f>
        <v>#VALUE!</v>
      </c>
      <c r="P757" s="53">
        <v>20</v>
      </c>
      <c r="Q757" s="54" t="s">
        <v>400</v>
      </c>
      <c r="R757" s="53">
        <v>106400</v>
      </c>
      <c r="S757" s="53">
        <f>U757+X757+AA757+AD757+AG757+AJ757+AM757+AP757+AS757+AV757+AY757+BB757</f>
        <v>0</v>
      </c>
      <c r="T757" s="53"/>
      <c r="U757" s="53">
        <v>0</v>
      </c>
      <c r="V757" s="53" t="s">
        <v>129</v>
      </c>
      <c r="W757" s="157">
        <v>0.01</v>
      </c>
      <c r="X757" s="53">
        <v>0</v>
      </c>
      <c r="Y757" s="53" t="s">
        <v>130</v>
      </c>
      <c r="Z757" s="157">
        <v>0.1</v>
      </c>
      <c r="AA757" s="53">
        <v>0</v>
      </c>
      <c r="AB757" s="53" t="s">
        <v>131</v>
      </c>
      <c r="AC757" s="161">
        <v>0.15</v>
      </c>
      <c r="AD757" s="53">
        <v>0</v>
      </c>
      <c r="AE757" s="53" t="s">
        <v>131</v>
      </c>
      <c r="AF757" s="53"/>
      <c r="AG757" s="53">
        <v>0</v>
      </c>
      <c r="AH757" s="53" t="s">
        <v>131</v>
      </c>
      <c r="AI757" s="53">
        <v>1</v>
      </c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ht="15.75" customHeight="1">
      <c r="A758" s="1" t="s">
        <v>1087</v>
      </c>
      <c r="B758" s="1" t="s">
        <v>280</v>
      </c>
      <c r="C758" s="1" t="s">
        <v>281</v>
      </c>
      <c r="D758" s="1"/>
      <c r="E758" s="1" t="s">
        <v>863</v>
      </c>
      <c r="F758" s="41"/>
      <c r="G758" s="42"/>
      <c r="H758" s="42"/>
      <c r="I758" s="42"/>
      <c r="J758" s="42" t="s">
        <v>863</v>
      </c>
      <c r="K758" s="139"/>
      <c r="L758" s="140"/>
      <c r="M758" s="127"/>
      <c r="N758" s="127"/>
      <c r="O758" s="127"/>
      <c r="P758" s="45"/>
      <c r="Q758" s="46"/>
      <c r="R758" s="45">
        <f t="shared" ref="R758:S758" si="327">R759+R760+R761</f>
        <v>38500000</v>
      </c>
      <c r="S758" s="45">
        <f t="shared" si="327"/>
        <v>0</v>
      </c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91"/>
      <c r="AF758" s="91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/>
      <c r="BD758" s="45"/>
      <c r="BE758" s="45"/>
    </row>
    <row r="759" spans="1:57" ht="15.75" customHeight="1">
      <c r="A759" s="1" t="s">
        <v>1087</v>
      </c>
      <c r="B759" s="1" t="s">
        <v>280</v>
      </c>
      <c r="C759" s="1" t="s">
        <v>281</v>
      </c>
      <c r="D759" s="1" t="s">
        <v>859</v>
      </c>
      <c r="E759" s="1" t="s">
        <v>863</v>
      </c>
      <c r="F759" s="128"/>
      <c r="G759" s="129"/>
      <c r="H759" s="129"/>
      <c r="I759" s="129"/>
      <c r="J759" s="129"/>
      <c r="K759" s="83" t="s">
        <v>1150</v>
      </c>
      <c r="L759" s="84" t="s">
        <v>1151</v>
      </c>
      <c r="M759" s="51" t="s">
        <v>127</v>
      </c>
      <c r="N759" s="51"/>
      <c r="O759" s="62" t="e">
        <f t="shared" ref="O759:O761" si="328">M759-R759</f>
        <v>#VALUE!</v>
      </c>
      <c r="P759" s="53">
        <v>1000</v>
      </c>
      <c r="Q759" s="54" t="s">
        <v>159</v>
      </c>
      <c r="R759" s="53">
        <v>5500000</v>
      </c>
      <c r="S759" s="53">
        <f t="shared" ref="S759:S761" si="329">U759+X759+AA759+AD759+AG759+AJ759+AM759+AP759+AS759+AV759+AY759+BB759</f>
        <v>0</v>
      </c>
      <c r="T759" s="53"/>
      <c r="U759" s="53">
        <v>0</v>
      </c>
      <c r="V759" s="53" t="s">
        <v>129</v>
      </c>
      <c r="W759" s="157">
        <v>0.01</v>
      </c>
      <c r="X759" s="53">
        <v>0</v>
      </c>
      <c r="Y759" s="53" t="s">
        <v>129</v>
      </c>
      <c r="Z759" s="157">
        <v>0.05</v>
      </c>
      <c r="AA759" s="53">
        <v>0</v>
      </c>
      <c r="AB759" s="53" t="s">
        <v>129</v>
      </c>
      <c r="AC759" s="161">
        <v>7.0000000000000007E-2</v>
      </c>
      <c r="AD759" s="53">
        <v>0</v>
      </c>
      <c r="AE759" s="53" t="s">
        <v>131</v>
      </c>
      <c r="AF759" s="53"/>
      <c r="AG759" s="53">
        <v>0</v>
      </c>
      <c r="AH759" s="53" t="s">
        <v>131</v>
      </c>
      <c r="AI759" s="153">
        <v>1</v>
      </c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ht="15.75" customHeight="1">
      <c r="A760" s="1" t="s">
        <v>1087</v>
      </c>
      <c r="B760" s="1" t="s">
        <v>280</v>
      </c>
      <c r="C760" s="1" t="s">
        <v>281</v>
      </c>
      <c r="D760" s="1" t="s">
        <v>859</v>
      </c>
      <c r="E760" s="1" t="s">
        <v>863</v>
      </c>
      <c r="F760" s="128"/>
      <c r="G760" s="129"/>
      <c r="H760" s="129"/>
      <c r="I760" s="129"/>
      <c r="J760" s="129"/>
      <c r="K760" s="83" t="s">
        <v>1152</v>
      </c>
      <c r="L760" s="84" t="s">
        <v>1153</v>
      </c>
      <c r="M760" s="51" t="s">
        <v>127</v>
      </c>
      <c r="N760" s="51"/>
      <c r="O760" s="62" t="e">
        <f t="shared" si="328"/>
        <v>#VALUE!</v>
      </c>
      <c r="P760" s="53">
        <v>5000</v>
      </c>
      <c r="Q760" s="54" t="s">
        <v>159</v>
      </c>
      <c r="R760" s="53">
        <v>27500000</v>
      </c>
      <c r="S760" s="53">
        <f t="shared" si="329"/>
        <v>0</v>
      </c>
      <c r="T760" s="53"/>
      <c r="U760" s="53">
        <v>0</v>
      </c>
      <c r="V760" s="53" t="s">
        <v>129</v>
      </c>
      <c r="W760" s="157">
        <v>0.01</v>
      </c>
      <c r="X760" s="53">
        <v>0</v>
      </c>
      <c r="Y760" s="53" t="s">
        <v>129</v>
      </c>
      <c r="Z760" s="157">
        <v>0.05</v>
      </c>
      <c r="AA760" s="53">
        <v>0</v>
      </c>
      <c r="AB760" s="53" t="s">
        <v>129</v>
      </c>
      <c r="AC760" s="161">
        <v>7.0000000000000007E-2</v>
      </c>
      <c r="AD760" s="53">
        <v>0</v>
      </c>
      <c r="AE760" s="53" t="s">
        <v>131</v>
      </c>
      <c r="AF760" s="53"/>
      <c r="AG760" s="53">
        <v>0</v>
      </c>
      <c r="AH760" s="53" t="s">
        <v>131</v>
      </c>
      <c r="AI760" s="153">
        <v>1</v>
      </c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ht="15.75" customHeight="1">
      <c r="A761" s="1" t="s">
        <v>1087</v>
      </c>
      <c r="B761" s="1" t="s">
        <v>280</v>
      </c>
      <c r="C761" s="1" t="s">
        <v>281</v>
      </c>
      <c r="D761" s="1" t="s">
        <v>859</v>
      </c>
      <c r="E761" s="1" t="s">
        <v>863</v>
      </c>
      <c r="F761" s="128"/>
      <c r="G761" s="129"/>
      <c r="H761" s="129"/>
      <c r="I761" s="129"/>
      <c r="J761" s="129"/>
      <c r="K761" s="83" t="s">
        <v>1154</v>
      </c>
      <c r="L761" s="84" t="s">
        <v>1155</v>
      </c>
      <c r="M761" s="51" t="s">
        <v>127</v>
      </c>
      <c r="N761" s="51"/>
      <c r="O761" s="62" t="e">
        <f t="shared" si="328"/>
        <v>#VALUE!</v>
      </c>
      <c r="P761" s="53">
        <v>1000</v>
      </c>
      <c r="Q761" s="54" t="s">
        <v>159</v>
      </c>
      <c r="R761" s="53">
        <v>5500000</v>
      </c>
      <c r="S761" s="53">
        <f t="shared" si="329"/>
        <v>0</v>
      </c>
      <c r="T761" s="53"/>
      <c r="U761" s="53">
        <v>0</v>
      </c>
      <c r="V761" s="53" t="s">
        <v>129</v>
      </c>
      <c r="W761" s="157">
        <v>0.01</v>
      </c>
      <c r="X761" s="53">
        <v>0</v>
      </c>
      <c r="Y761" s="53" t="s">
        <v>129</v>
      </c>
      <c r="Z761" s="157">
        <v>0.05</v>
      </c>
      <c r="AA761" s="53">
        <v>0</v>
      </c>
      <c r="AB761" s="53" t="s">
        <v>129</v>
      </c>
      <c r="AC761" s="161">
        <v>7.0000000000000007E-2</v>
      </c>
      <c r="AD761" s="53">
        <v>0</v>
      </c>
      <c r="AE761" s="53" t="s">
        <v>131</v>
      </c>
      <c r="AF761" s="53"/>
      <c r="AG761" s="53">
        <v>0</v>
      </c>
      <c r="AH761" s="53" t="s">
        <v>131</v>
      </c>
      <c r="AI761" s="153">
        <v>1</v>
      </c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ht="15.75" customHeight="1">
      <c r="A762" s="1" t="s">
        <v>1087</v>
      </c>
      <c r="B762" s="1" t="s">
        <v>280</v>
      </c>
      <c r="C762" s="1" t="s">
        <v>281</v>
      </c>
      <c r="D762" s="1" t="s">
        <v>658</v>
      </c>
      <c r="E762" s="1"/>
      <c r="F762" s="35"/>
      <c r="G762" s="36"/>
      <c r="H762" s="36"/>
      <c r="I762" s="36" t="s">
        <v>658</v>
      </c>
      <c r="J762" s="36"/>
      <c r="K762" s="137"/>
      <c r="L762" s="138"/>
      <c r="M762" s="122"/>
      <c r="N762" s="122"/>
      <c r="O762" s="122"/>
      <c r="P762" s="39"/>
      <c r="Q762" s="40"/>
      <c r="R762" s="39">
        <f t="shared" ref="R762:S762" si="330">R763+R767+R771</f>
        <v>5986100</v>
      </c>
      <c r="S762" s="39">
        <f t="shared" si="330"/>
        <v>227786</v>
      </c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86"/>
      <c r="AF762" s="86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</row>
    <row r="763" spans="1:57" ht="15.75" customHeight="1">
      <c r="A763" s="1" t="s">
        <v>1087</v>
      </c>
      <c r="B763" s="1" t="s">
        <v>280</v>
      </c>
      <c r="C763" s="1" t="s">
        <v>281</v>
      </c>
      <c r="D763" s="1"/>
      <c r="E763" s="1" t="s">
        <v>868</v>
      </c>
      <c r="F763" s="41"/>
      <c r="G763" s="42"/>
      <c r="H763" s="42"/>
      <c r="I763" s="42"/>
      <c r="J763" s="42" t="s">
        <v>868</v>
      </c>
      <c r="K763" s="139"/>
      <c r="L763" s="140"/>
      <c r="M763" s="127"/>
      <c r="N763" s="127"/>
      <c r="O763" s="127"/>
      <c r="P763" s="45"/>
      <c r="Q763" s="46"/>
      <c r="R763" s="45">
        <f t="shared" ref="R763:S763" si="331">R764+R765+R766</f>
        <v>2522900</v>
      </c>
      <c r="S763" s="45">
        <f t="shared" si="331"/>
        <v>0</v>
      </c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82"/>
      <c r="AF763" s="82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/>
      <c r="BD763" s="45"/>
      <c r="BE763" s="45"/>
    </row>
    <row r="764" spans="1:57" ht="15.75" customHeight="1">
      <c r="A764" s="1" t="s">
        <v>1087</v>
      </c>
      <c r="B764" s="1" t="s">
        <v>280</v>
      </c>
      <c r="C764" s="1" t="s">
        <v>281</v>
      </c>
      <c r="D764" s="1" t="s">
        <v>658</v>
      </c>
      <c r="E764" s="1" t="s">
        <v>868</v>
      </c>
      <c r="F764" s="128"/>
      <c r="G764" s="129"/>
      <c r="H764" s="129"/>
      <c r="I764" s="129"/>
      <c r="J764" s="129"/>
      <c r="K764" s="83" t="s">
        <v>1096</v>
      </c>
      <c r="L764" s="84" t="s">
        <v>1156</v>
      </c>
      <c r="M764" s="51" t="s">
        <v>127</v>
      </c>
      <c r="N764" s="51">
        <v>2</v>
      </c>
      <c r="O764" s="56" t="e">
        <f t="shared" ref="O764:O766" si="332">M764-R764</f>
        <v>#VALUE!</v>
      </c>
      <c r="P764" s="53">
        <v>500000</v>
      </c>
      <c r="Q764" s="54" t="s">
        <v>128</v>
      </c>
      <c r="R764" s="53">
        <v>1480000</v>
      </c>
      <c r="S764" s="53">
        <f t="shared" ref="S764:S766" si="333">U764+X764+AA764+AD764+AG764+AJ764+AM764+AP764+AS764+AV764+AY764+BB764</f>
        <v>0</v>
      </c>
      <c r="T764" s="53"/>
      <c r="U764" s="53">
        <v>0</v>
      </c>
      <c r="V764" s="53" t="s">
        <v>129</v>
      </c>
      <c r="W764" s="157">
        <v>0.01</v>
      </c>
      <c r="X764" s="53">
        <v>0</v>
      </c>
      <c r="Y764" s="53" t="s">
        <v>129</v>
      </c>
      <c r="Z764" s="157">
        <v>0.03</v>
      </c>
      <c r="AA764" s="53">
        <v>0</v>
      </c>
      <c r="AB764" s="53" t="s">
        <v>129</v>
      </c>
      <c r="AC764" s="161">
        <v>0.05</v>
      </c>
      <c r="AD764" s="53">
        <v>0</v>
      </c>
      <c r="AE764" s="53" t="s">
        <v>131</v>
      </c>
      <c r="AF764" s="53"/>
      <c r="AG764" s="53">
        <v>0</v>
      </c>
      <c r="AH764" s="53" t="s">
        <v>131</v>
      </c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ht="15.75" customHeight="1">
      <c r="A765" s="1" t="s">
        <v>1087</v>
      </c>
      <c r="B765" s="1" t="s">
        <v>280</v>
      </c>
      <c r="C765" s="1" t="s">
        <v>281</v>
      </c>
      <c r="D765" s="1" t="s">
        <v>658</v>
      </c>
      <c r="E765" s="1" t="s">
        <v>868</v>
      </c>
      <c r="F765" s="128"/>
      <c r="G765" s="129"/>
      <c r="H765" s="129"/>
      <c r="I765" s="129"/>
      <c r="J765" s="129"/>
      <c r="K765" s="83" t="s">
        <v>1106</v>
      </c>
      <c r="L765" s="84" t="s">
        <v>1157</v>
      </c>
      <c r="M765" s="51" t="s">
        <v>127</v>
      </c>
      <c r="N765" s="51"/>
      <c r="O765" s="62" t="e">
        <f t="shared" si="332"/>
        <v>#VALUE!</v>
      </c>
      <c r="P765" s="53">
        <v>80000</v>
      </c>
      <c r="Q765" s="54" t="s">
        <v>128</v>
      </c>
      <c r="R765" s="53">
        <v>630400</v>
      </c>
      <c r="S765" s="53">
        <f t="shared" si="333"/>
        <v>0</v>
      </c>
      <c r="T765" s="53"/>
      <c r="U765" s="53">
        <v>0</v>
      </c>
      <c r="V765" s="53" t="s">
        <v>129</v>
      </c>
      <c r="W765" s="157">
        <v>0.01</v>
      </c>
      <c r="X765" s="53">
        <v>0</v>
      </c>
      <c r="Y765" s="53" t="s">
        <v>129</v>
      </c>
      <c r="Z765" s="157">
        <v>0.03</v>
      </c>
      <c r="AA765" s="53">
        <v>0</v>
      </c>
      <c r="AB765" s="53" t="s">
        <v>129</v>
      </c>
      <c r="AC765" s="161">
        <v>0.05</v>
      </c>
      <c r="AD765" s="53">
        <v>0</v>
      </c>
      <c r="AE765" s="53" t="s">
        <v>131</v>
      </c>
      <c r="AF765" s="53"/>
      <c r="AG765" s="53">
        <v>0</v>
      </c>
      <c r="AH765" s="53" t="s">
        <v>131</v>
      </c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ht="15.75" customHeight="1">
      <c r="A766" s="1" t="s">
        <v>1087</v>
      </c>
      <c r="B766" s="1" t="s">
        <v>280</v>
      </c>
      <c r="C766" s="1" t="s">
        <v>281</v>
      </c>
      <c r="D766" s="1" t="s">
        <v>658</v>
      </c>
      <c r="E766" s="1" t="s">
        <v>868</v>
      </c>
      <c r="F766" s="128"/>
      <c r="G766" s="129"/>
      <c r="H766" s="129"/>
      <c r="I766" s="129"/>
      <c r="J766" s="129"/>
      <c r="K766" s="83" t="s">
        <v>1108</v>
      </c>
      <c r="L766" s="84" t="s">
        <v>1158</v>
      </c>
      <c r="M766" s="51" t="s">
        <v>127</v>
      </c>
      <c r="N766" s="51"/>
      <c r="O766" s="62" t="e">
        <f t="shared" si="332"/>
        <v>#VALUE!</v>
      </c>
      <c r="P766" s="53">
        <v>250000</v>
      </c>
      <c r="Q766" s="54" t="s">
        <v>128</v>
      </c>
      <c r="R766" s="53">
        <v>412500</v>
      </c>
      <c r="S766" s="53">
        <f t="shared" si="333"/>
        <v>0</v>
      </c>
      <c r="T766" s="53"/>
      <c r="U766" s="53">
        <v>0</v>
      </c>
      <c r="V766" s="53" t="s">
        <v>129</v>
      </c>
      <c r="W766" s="157">
        <v>0.01</v>
      </c>
      <c r="X766" s="53">
        <v>0</v>
      </c>
      <c r="Y766" s="53" t="s">
        <v>129</v>
      </c>
      <c r="Z766" s="157">
        <v>0.03</v>
      </c>
      <c r="AA766" s="53">
        <v>0</v>
      </c>
      <c r="AB766" s="53" t="s">
        <v>129</v>
      </c>
      <c r="AC766" s="161">
        <v>0.05</v>
      </c>
      <c r="AD766" s="53">
        <v>0</v>
      </c>
      <c r="AE766" s="53" t="s">
        <v>131</v>
      </c>
      <c r="AF766" s="53"/>
      <c r="AG766" s="53">
        <v>0</v>
      </c>
      <c r="AH766" s="53" t="s">
        <v>131</v>
      </c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ht="15.75" customHeight="1">
      <c r="A767" s="1" t="s">
        <v>1087</v>
      </c>
      <c r="B767" s="1" t="s">
        <v>280</v>
      </c>
      <c r="C767" s="1" t="s">
        <v>281</v>
      </c>
      <c r="D767" s="1"/>
      <c r="E767" s="1" t="s">
        <v>659</v>
      </c>
      <c r="F767" s="41"/>
      <c r="G767" s="42"/>
      <c r="H767" s="42"/>
      <c r="I767" s="42"/>
      <c r="J767" s="42" t="s">
        <v>659</v>
      </c>
      <c r="K767" s="139"/>
      <c r="L767" s="140"/>
      <c r="M767" s="127"/>
      <c r="N767" s="127"/>
      <c r="O767" s="127"/>
      <c r="P767" s="45"/>
      <c r="Q767" s="46"/>
      <c r="R767" s="45">
        <f t="shared" ref="R767:S767" si="334">R768+R769+R770</f>
        <v>1983200</v>
      </c>
      <c r="S767" s="45">
        <f t="shared" si="334"/>
        <v>227786</v>
      </c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91"/>
      <c r="AF767" s="91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/>
      <c r="BD767" s="45"/>
      <c r="BE767" s="45"/>
    </row>
    <row r="768" spans="1:57" ht="15.75" customHeight="1">
      <c r="A768" s="1" t="s">
        <v>1087</v>
      </c>
      <c r="B768" s="1" t="s">
        <v>280</v>
      </c>
      <c r="C768" s="1" t="s">
        <v>281</v>
      </c>
      <c r="D768" s="1" t="s">
        <v>658</v>
      </c>
      <c r="E768" s="1" t="s">
        <v>659</v>
      </c>
      <c r="F768" s="128"/>
      <c r="G768" s="129"/>
      <c r="H768" s="129"/>
      <c r="I768" s="129"/>
      <c r="J768" s="129"/>
      <c r="K768" s="83" t="s">
        <v>1094</v>
      </c>
      <c r="L768" s="84" t="s">
        <v>1159</v>
      </c>
      <c r="M768" s="51" t="s">
        <v>127</v>
      </c>
      <c r="N768" s="51"/>
      <c r="O768" s="62" t="e">
        <f t="shared" ref="O768:O770" si="335">M768-R768</f>
        <v>#VALUE!</v>
      </c>
      <c r="P768" s="53">
        <v>100000</v>
      </c>
      <c r="Q768" s="54" t="s">
        <v>128</v>
      </c>
      <c r="R768" s="53">
        <v>296000</v>
      </c>
      <c r="S768" s="53">
        <f t="shared" ref="S768:S770" si="336">U768+X768+AA768+AD768+AG768+AJ768+AM768+AP768+AS768+AV768+AY768+BB768</f>
        <v>34000</v>
      </c>
      <c r="T768" s="53"/>
      <c r="U768" s="53">
        <v>0</v>
      </c>
      <c r="V768" s="53" t="s">
        <v>129</v>
      </c>
      <c r="W768" s="157">
        <v>0.01</v>
      </c>
      <c r="X768" s="53">
        <v>0</v>
      </c>
      <c r="Y768" s="53" t="s">
        <v>130</v>
      </c>
      <c r="Z768" s="157">
        <v>0.05</v>
      </c>
      <c r="AA768" s="53">
        <v>0</v>
      </c>
      <c r="AB768" s="53" t="s">
        <v>131</v>
      </c>
      <c r="AC768" s="161">
        <v>0.15</v>
      </c>
      <c r="AD768" s="53">
        <v>0</v>
      </c>
      <c r="AE768" s="53" t="s">
        <v>131</v>
      </c>
      <c r="AF768" s="160">
        <v>3</v>
      </c>
      <c r="AG768" s="88">
        <v>34000</v>
      </c>
      <c r="AH768" s="53" t="s">
        <v>131</v>
      </c>
      <c r="AI768" s="160">
        <v>4</v>
      </c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ht="15.75" customHeight="1">
      <c r="A769" s="1" t="s">
        <v>1087</v>
      </c>
      <c r="B769" s="1" t="s">
        <v>280</v>
      </c>
      <c r="C769" s="1" t="s">
        <v>281</v>
      </c>
      <c r="D769" s="1" t="s">
        <v>658</v>
      </c>
      <c r="E769" s="1" t="s">
        <v>659</v>
      </c>
      <c r="F769" s="128"/>
      <c r="G769" s="129"/>
      <c r="H769" s="129"/>
      <c r="I769" s="129"/>
      <c r="J769" s="129"/>
      <c r="K769" s="83" t="s">
        <v>1096</v>
      </c>
      <c r="L769" s="84" t="s">
        <v>1156</v>
      </c>
      <c r="M769" s="51" t="s">
        <v>127</v>
      </c>
      <c r="N769" s="51">
        <v>2</v>
      </c>
      <c r="O769" s="56" t="e">
        <f t="shared" si="335"/>
        <v>#VALUE!</v>
      </c>
      <c r="P769" s="53">
        <v>460000</v>
      </c>
      <c r="Q769" s="54" t="s">
        <v>128</v>
      </c>
      <c r="R769" s="53">
        <v>1361600</v>
      </c>
      <c r="S769" s="53">
        <f t="shared" si="336"/>
        <v>156386</v>
      </c>
      <c r="T769" s="53"/>
      <c r="U769" s="53">
        <v>0</v>
      </c>
      <c r="V769" s="53" t="s">
        <v>129</v>
      </c>
      <c r="W769" s="157">
        <v>0.01</v>
      </c>
      <c r="X769" s="53">
        <v>0</v>
      </c>
      <c r="Y769" s="53" t="s">
        <v>130</v>
      </c>
      <c r="Z769" s="157">
        <v>0.05</v>
      </c>
      <c r="AA769" s="53">
        <v>0</v>
      </c>
      <c r="AB769" s="53" t="s">
        <v>131</v>
      </c>
      <c r="AC769" s="161">
        <v>0.15</v>
      </c>
      <c r="AD769" s="53">
        <v>0</v>
      </c>
      <c r="AE769" s="53" t="s">
        <v>131</v>
      </c>
      <c r="AF769" s="160">
        <v>3</v>
      </c>
      <c r="AG769" s="88">
        <v>156386</v>
      </c>
      <c r="AH769" s="53" t="s">
        <v>131</v>
      </c>
      <c r="AI769" s="160">
        <v>4</v>
      </c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ht="15.75" customHeight="1">
      <c r="A770" s="1" t="s">
        <v>1087</v>
      </c>
      <c r="B770" s="1" t="s">
        <v>280</v>
      </c>
      <c r="C770" s="1" t="s">
        <v>281</v>
      </c>
      <c r="D770" s="1" t="s">
        <v>658</v>
      </c>
      <c r="E770" s="1" t="s">
        <v>659</v>
      </c>
      <c r="F770" s="128"/>
      <c r="G770" s="129"/>
      <c r="H770" s="129"/>
      <c r="I770" s="129"/>
      <c r="J770" s="129"/>
      <c r="K770" s="83" t="s">
        <v>1098</v>
      </c>
      <c r="L770" s="84" t="s">
        <v>1160</v>
      </c>
      <c r="M770" s="51" t="s">
        <v>127</v>
      </c>
      <c r="N770" s="51"/>
      <c r="O770" s="62" t="e">
        <f t="shared" si="335"/>
        <v>#VALUE!</v>
      </c>
      <c r="P770" s="53">
        <v>110000</v>
      </c>
      <c r="Q770" s="54" t="s">
        <v>128</v>
      </c>
      <c r="R770" s="53">
        <v>325600</v>
      </c>
      <c r="S770" s="53">
        <f t="shared" si="336"/>
        <v>37400</v>
      </c>
      <c r="T770" s="53"/>
      <c r="U770" s="53">
        <v>0</v>
      </c>
      <c r="V770" s="53" t="s">
        <v>129</v>
      </c>
      <c r="W770" s="157">
        <v>0.01</v>
      </c>
      <c r="X770" s="53">
        <v>0</v>
      </c>
      <c r="Y770" s="53" t="s">
        <v>130</v>
      </c>
      <c r="Z770" s="157">
        <v>0.05</v>
      </c>
      <c r="AA770" s="53">
        <v>0</v>
      </c>
      <c r="AB770" s="53" t="s">
        <v>131</v>
      </c>
      <c r="AC770" s="161">
        <v>0.15</v>
      </c>
      <c r="AD770" s="53">
        <v>0</v>
      </c>
      <c r="AE770" s="53" t="s">
        <v>131</v>
      </c>
      <c r="AF770" s="160">
        <v>3</v>
      </c>
      <c r="AG770" s="88">
        <v>37400</v>
      </c>
      <c r="AH770" s="53" t="s">
        <v>131</v>
      </c>
      <c r="AI770" s="160">
        <v>4</v>
      </c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ht="15.75" customHeight="1">
      <c r="A771" s="1" t="s">
        <v>1087</v>
      </c>
      <c r="B771" s="1" t="s">
        <v>280</v>
      </c>
      <c r="C771" s="1" t="s">
        <v>281</v>
      </c>
      <c r="D771" s="1"/>
      <c r="E771" s="1" t="s">
        <v>873</v>
      </c>
      <c r="F771" s="41"/>
      <c r="G771" s="42"/>
      <c r="H771" s="42"/>
      <c r="I771" s="42"/>
      <c r="J771" s="42" t="s">
        <v>873</v>
      </c>
      <c r="K771" s="139"/>
      <c r="L771" s="140"/>
      <c r="M771" s="127"/>
      <c r="N771" s="127"/>
      <c r="O771" s="127"/>
      <c r="P771" s="45"/>
      <c r="Q771" s="46"/>
      <c r="R771" s="45">
        <f t="shared" ref="R771:S771" si="337">R772</f>
        <v>1480000</v>
      </c>
      <c r="S771" s="45">
        <f t="shared" si="337"/>
        <v>0</v>
      </c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91"/>
      <c r="AF771" s="91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  <c r="AX771" s="45"/>
      <c r="AY771" s="45"/>
      <c r="AZ771" s="45"/>
      <c r="BA771" s="45"/>
      <c r="BB771" s="45"/>
      <c r="BC771" s="45"/>
      <c r="BD771" s="45"/>
      <c r="BE771" s="45"/>
    </row>
    <row r="772" spans="1:57" ht="15.75" customHeight="1">
      <c r="A772" s="1" t="s">
        <v>1087</v>
      </c>
      <c r="B772" s="1" t="s">
        <v>280</v>
      </c>
      <c r="C772" s="1" t="s">
        <v>281</v>
      </c>
      <c r="D772" s="1" t="s">
        <v>658</v>
      </c>
      <c r="E772" s="1" t="s">
        <v>873</v>
      </c>
      <c r="F772" s="128"/>
      <c r="G772" s="129"/>
      <c r="H772" s="129"/>
      <c r="I772" s="129"/>
      <c r="J772" s="129"/>
      <c r="K772" s="83" t="s">
        <v>1096</v>
      </c>
      <c r="L772" s="84" t="s">
        <v>1156</v>
      </c>
      <c r="M772" s="51" t="s">
        <v>127</v>
      </c>
      <c r="N772" s="51">
        <v>2</v>
      </c>
      <c r="O772" s="56" t="e">
        <f>M772-R772</f>
        <v>#VALUE!</v>
      </c>
      <c r="P772" s="53">
        <v>500000</v>
      </c>
      <c r="Q772" s="54" t="s">
        <v>128</v>
      </c>
      <c r="R772" s="53">
        <v>1480000</v>
      </c>
      <c r="S772" s="53">
        <f>U772+X772+AA772+AD772+AG772+AJ772+AM772+AP772+AS772+AV772+AY772+BB772</f>
        <v>0</v>
      </c>
      <c r="T772" s="53"/>
      <c r="U772" s="53">
        <v>0</v>
      </c>
      <c r="V772" s="53" t="s">
        <v>129</v>
      </c>
      <c r="W772" s="157">
        <v>0.01</v>
      </c>
      <c r="X772" s="53">
        <v>0</v>
      </c>
      <c r="Y772" s="53" t="s">
        <v>129</v>
      </c>
      <c r="Z772" s="157">
        <v>0.01</v>
      </c>
      <c r="AA772" s="53">
        <v>0</v>
      </c>
      <c r="AB772" s="53" t="s">
        <v>129</v>
      </c>
      <c r="AC772" s="161">
        <v>0.01</v>
      </c>
      <c r="AD772" s="53">
        <v>0</v>
      </c>
      <c r="AE772" s="53" t="s">
        <v>131</v>
      </c>
      <c r="AF772" s="160">
        <v>1</v>
      </c>
      <c r="AG772" s="53">
        <v>0</v>
      </c>
      <c r="AH772" s="53" t="s">
        <v>131</v>
      </c>
      <c r="AI772" s="160">
        <v>1</v>
      </c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ht="15.75" customHeight="1">
      <c r="A773" s="1" t="s">
        <v>1087</v>
      </c>
      <c r="B773" s="1" t="s">
        <v>280</v>
      </c>
      <c r="C773" s="1" t="s">
        <v>281</v>
      </c>
      <c r="D773" s="1" t="s">
        <v>286</v>
      </c>
      <c r="E773" s="1"/>
      <c r="F773" s="35"/>
      <c r="G773" s="36"/>
      <c r="H773" s="36"/>
      <c r="I773" s="36" t="s">
        <v>286</v>
      </c>
      <c r="J773" s="36"/>
      <c r="K773" s="137"/>
      <c r="L773" s="138"/>
      <c r="M773" s="122"/>
      <c r="N773" s="122"/>
      <c r="O773" s="122"/>
      <c r="P773" s="39"/>
      <c r="Q773" s="40"/>
      <c r="R773" s="39">
        <f t="shared" ref="R773:S773" si="338">R774+R778</f>
        <v>3975100</v>
      </c>
      <c r="S773" s="39">
        <f t="shared" si="338"/>
        <v>223272</v>
      </c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86"/>
      <c r="AF773" s="86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</row>
    <row r="774" spans="1:57" ht="15.75" customHeight="1">
      <c r="A774" s="1" t="s">
        <v>1087</v>
      </c>
      <c r="B774" s="1" t="s">
        <v>280</v>
      </c>
      <c r="C774" s="1" t="s">
        <v>281</v>
      </c>
      <c r="D774" s="1"/>
      <c r="E774" s="1" t="s">
        <v>874</v>
      </c>
      <c r="F774" s="41"/>
      <c r="G774" s="42"/>
      <c r="H774" s="42"/>
      <c r="I774" s="42"/>
      <c r="J774" s="42" t="s">
        <v>874</v>
      </c>
      <c r="K774" s="139"/>
      <c r="L774" s="140"/>
      <c r="M774" s="127"/>
      <c r="N774" s="127"/>
      <c r="O774" s="127"/>
      <c r="P774" s="45"/>
      <c r="Q774" s="46"/>
      <c r="R774" s="45">
        <f t="shared" ref="R774:S774" si="339">SUM(R775:R777)</f>
        <v>840000</v>
      </c>
      <c r="S774" s="45">
        <f t="shared" si="339"/>
        <v>0</v>
      </c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82"/>
      <c r="AF774" s="82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  <c r="AX774" s="45"/>
      <c r="AY774" s="45"/>
      <c r="AZ774" s="45"/>
      <c r="BA774" s="45"/>
      <c r="BB774" s="45"/>
      <c r="BC774" s="45"/>
      <c r="BD774" s="45"/>
      <c r="BE774" s="45"/>
    </row>
    <row r="775" spans="1:57" ht="15.75" customHeight="1">
      <c r="A775" s="1" t="s">
        <v>1087</v>
      </c>
      <c r="B775" s="1" t="s">
        <v>280</v>
      </c>
      <c r="C775" s="1" t="s">
        <v>281</v>
      </c>
      <c r="D775" s="1" t="s">
        <v>286</v>
      </c>
      <c r="E775" s="1" t="s">
        <v>874</v>
      </c>
      <c r="F775" s="128"/>
      <c r="G775" s="129"/>
      <c r="H775" s="129"/>
      <c r="I775" s="129"/>
      <c r="J775" s="129"/>
      <c r="K775" s="83" t="s">
        <v>1161</v>
      </c>
      <c r="L775" s="84" t="s">
        <v>1162</v>
      </c>
      <c r="M775" s="51" t="s">
        <v>127</v>
      </c>
      <c r="N775" s="51">
        <v>2</v>
      </c>
      <c r="O775" s="56" t="e">
        <f t="shared" ref="O775:O777" si="340">M775-R775</f>
        <v>#VALUE!</v>
      </c>
      <c r="P775" s="53">
        <v>1</v>
      </c>
      <c r="Q775" s="54" t="s">
        <v>299</v>
      </c>
      <c r="R775" s="53">
        <v>70000</v>
      </c>
      <c r="S775" s="53">
        <f t="shared" ref="S775:S777" si="341">U775+X775+AA775+AD775+AG775+AJ775+AM775+AP775+AS775+AV775+AY775+BB775</f>
        <v>0</v>
      </c>
      <c r="T775" s="53"/>
      <c r="U775" s="53">
        <v>0</v>
      </c>
      <c r="V775" s="53" t="s">
        <v>129</v>
      </c>
      <c r="W775" s="157">
        <v>0.01</v>
      </c>
      <c r="X775" s="53">
        <v>0</v>
      </c>
      <c r="Y775" s="53" t="s">
        <v>129</v>
      </c>
      <c r="Z775" s="157">
        <v>0.03</v>
      </c>
      <c r="AA775" s="53">
        <v>0</v>
      </c>
      <c r="AB775" s="53" t="s">
        <v>130</v>
      </c>
      <c r="AC775" s="161">
        <v>0.1</v>
      </c>
      <c r="AD775" s="53">
        <v>0</v>
      </c>
      <c r="AE775" s="53" t="s">
        <v>131</v>
      </c>
      <c r="AF775" s="53"/>
      <c r="AG775" s="53">
        <v>0</v>
      </c>
      <c r="AH775" s="53" t="s">
        <v>131</v>
      </c>
      <c r="AI775" s="53">
        <v>15</v>
      </c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ht="15.75" customHeight="1">
      <c r="A776" s="1" t="s">
        <v>1087</v>
      </c>
      <c r="B776" s="1" t="s">
        <v>280</v>
      </c>
      <c r="C776" s="1" t="s">
        <v>281</v>
      </c>
      <c r="D776" s="1" t="s">
        <v>286</v>
      </c>
      <c r="E776" s="1" t="s">
        <v>874</v>
      </c>
      <c r="F776" s="128"/>
      <c r="G776" s="129"/>
      <c r="H776" s="129"/>
      <c r="I776" s="129"/>
      <c r="J776" s="129"/>
      <c r="K776" s="83" t="s">
        <v>1161</v>
      </c>
      <c r="L776" s="84" t="s">
        <v>1162</v>
      </c>
      <c r="M776" s="51" t="s">
        <v>127</v>
      </c>
      <c r="N776" s="51">
        <v>2</v>
      </c>
      <c r="O776" s="56" t="e">
        <f t="shared" si="340"/>
        <v>#VALUE!</v>
      </c>
      <c r="P776" s="53">
        <v>6</v>
      </c>
      <c r="Q776" s="54" t="s">
        <v>299</v>
      </c>
      <c r="R776" s="53">
        <v>420000</v>
      </c>
      <c r="S776" s="53">
        <f t="shared" si="341"/>
        <v>0</v>
      </c>
      <c r="T776" s="53"/>
      <c r="U776" s="53">
        <v>0</v>
      </c>
      <c r="V776" s="53" t="s">
        <v>129</v>
      </c>
      <c r="W776" s="157">
        <v>0.01</v>
      </c>
      <c r="X776" s="53">
        <v>0</v>
      </c>
      <c r="Y776" s="53" t="s">
        <v>129</v>
      </c>
      <c r="Z776" s="157">
        <v>0.03</v>
      </c>
      <c r="AA776" s="53">
        <v>0</v>
      </c>
      <c r="AB776" s="53" t="s">
        <v>130</v>
      </c>
      <c r="AC776" s="161">
        <v>0.1</v>
      </c>
      <c r="AD776" s="53">
        <v>0</v>
      </c>
      <c r="AE776" s="53" t="s">
        <v>131</v>
      </c>
      <c r="AF776" s="53"/>
      <c r="AG776" s="53">
        <v>0</v>
      </c>
      <c r="AH776" s="53" t="s">
        <v>131</v>
      </c>
      <c r="AI776" s="53">
        <v>15</v>
      </c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ht="15.75" customHeight="1">
      <c r="A777" s="1" t="s">
        <v>1087</v>
      </c>
      <c r="B777" s="1" t="s">
        <v>280</v>
      </c>
      <c r="C777" s="1" t="s">
        <v>281</v>
      </c>
      <c r="D777" s="1" t="s">
        <v>286</v>
      </c>
      <c r="E777" s="1" t="s">
        <v>874</v>
      </c>
      <c r="F777" s="128"/>
      <c r="G777" s="129"/>
      <c r="H777" s="129"/>
      <c r="I777" s="129"/>
      <c r="J777" s="129"/>
      <c r="K777" s="83" t="s">
        <v>1163</v>
      </c>
      <c r="L777" s="84" t="s">
        <v>1164</v>
      </c>
      <c r="M777" s="51" t="s">
        <v>127</v>
      </c>
      <c r="N777" s="51"/>
      <c r="O777" s="62" t="e">
        <f t="shared" si="340"/>
        <v>#VALUE!</v>
      </c>
      <c r="P777" s="53">
        <v>5</v>
      </c>
      <c r="Q777" s="54" t="s">
        <v>299</v>
      </c>
      <c r="R777" s="53">
        <v>350000</v>
      </c>
      <c r="S777" s="53">
        <f t="shared" si="341"/>
        <v>0</v>
      </c>
      <c r="T777" s="53"/>
      <c r="U777" s="53">
        <v>0</v>
      </c>
      <c r="V777" s="53" t="s">
        <v>129</v>
      </c>
      <c r="W777" s="157">
        <v>0.01</v>
      </c>
      <c r="X777" s="53">
        <v>0</v>
      </c>
      <c r="Y777" s="53" t="s">
        <v>129</v>
      </c>
      <c r="Z777" s="157">
        <v>0.03</v>
      </c>
      <c r="AA777" s="53">
        <v>0</v>
      </c>
      <c r="AB777" s="53" t="s">
        <v>130</v>
      </c>
      <c r="AC777" s="161">
        <v>0.1</v>
      </c>
      <c r="AD777" s="53">
        <v>0</v>
      </c>
      <c r="AE777" s="53" t="s">
        <v>131</v>
      </c>
      <c r="AF777" s="53"/>
      <c r="AG777" s="53">
        <v>0</v>
      </c>
      <c r="AH777" s="53" t="s">
        <v>131</v>
      </c>
      <c r="AI777" s="53">
        <v>15</v>
      </c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ht="15.75" customHeight="1">
      <c r="A778" s="1" t="s">
        <v>1087</v>
      </c>
      <c r="B778" s="1" t="s">
        <v>280</v>
      </c>
      <c r="C778" s="1" t="s">
        <v>281</v>
      </c>
      <c r="D778" s="1"/>
      <c r="E778" s="1" t="s">
        <v>296</v>
      </c>
      <c r="F778" s="41"/>
      <c r="G778" s="42"/>
      <c r="H778" s="42"/>
      <c r="I778" s="42"/>
      <c r="J778" s="42" t="s">
        <v>296</v>
      </c>
      <c r="K778" s="139"/>
      <c r="L778" s="140"/>
      <c r="M778" s="127"/>
      <c r="N778" s="127"/>
      <c r="O778" s="127"/>
      <c r="P778" s="45"/>
      <c r="Q778" s="46"/>
      <c r="R778" s="45">
        <f t="shared" ref="R778:S778" si="342">SUM(R779:R785)</f>
        <v>3135100</v>
      </c>
      <c r="S778" s="45">
        <f t="shared" si="342"/>
        <v>223272</v>
      </c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91"/>
      <c r="AF778" s="91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/>
      <c r="BD778" s="45"/>
      <c r="BE778" s="45"/>
    </row>
    <row r="779" spans="1:57" ht="15.75" customHeight="1">
      <c r="A779" s="1" t="s">
        <v>1087</v>
      </c>
      <c r="B779" s="1" t="s">
        <v>280</v>
      </c>
      <c r="C779" s="1" t="s">
        <v>281</v>
      </c>
      <c r="D779" s="1" t="s">
        <v>286</v>
      </c>
      <c r="E779" s="1" t="s">
        <v>296</v>
      </c>
      <c r="F779" s="128"/>
      <c r="G779" s="129"/>
      <c r="H779" s="129"/>
      <c r="I779" s="129"/>
      <c r="J779" s="129"/>
      <c r="K779" s="83" t="s">
        <v>326</v>
      </c>
      <c r="L779" s="84" t="s">
        <v>327</v>
      </c>
      <c r="M779" s="51" t="s">
        <v>127</v>
      </c>
      <c r="N779" s="51">
        <v>2</v>
      </c>
      <c r="O779" s="56" t="e">
        <f t="shared" ref="O779:O785" si="343">M779-R779</f>
        <v>#VALUE!</v>
      </c>
      <c r="P779" s="53">
        <v>40</v>
      </c>
      <c r="Q779" s="54" t="s">
        <v>299</v>
      </c>
      <c r="R779" s="53">
        <v>620000</v>
      </c>
      <c r="S779" s="53">
        <f t="shared" ref="S779:S785" si="344">U779+X779+AA779+AD779+AG779+AJ779+AM779+AP779+AS779+AV779+AY779+BB779</f>
        <v>13692</v>
      </c>
      <c r="T779" s="53"/>
      <c r="U779" s="53">
        <v>0</v>
      </c>
      <c r="V779" s="53" t="s">
        <v>129</v>
      </c>
      <c r="W779" s="157">
        <v>0.01</v>
      </c>
      <c r="X779" s="53">
        <v>0</v>
      </c>
      <c r="Y779" s="53" t="s">
        <v>129</v>
      </c>
      <c r="Z779" s="157">
        <v>0.03</v>
      </c>
      <c r="AA779" s="53">
        <v>0</v>
      </c>
      <c r="AB779" s="53" t="s">
        <v>129</v>
      </c>
      <c r="AC779" s="161">
        <v>0.05</v>
      </c>
      <c r="AD779" s="53">
        <v>0</v>
      </c>
      <c r="AE779" s="53" t="s">
        <v>131</v>
      </c>
      <c r="AF779" s="53"/>
      <c r="AG779" s="88">
        <v>13692</v>
      </c>
      <c r="AH779" s="53" t="s">
        <v>131</v>
      </c>
      <c r="AI779" s="53">
        <v>10</v>
      </c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ht="15.75" customHeight="1">
      <c r="A780" s="1" t="s">
        <v>1087</v>
      </c>
      <c r="B780" s="1" t="s">
        <v>280</v>
      </c>
      <c r="C780" s="1" t="s">
        <v>281</v>
      </c>
      <c r="D780" s="1" t="s">
        <v>286</v>
      </c>
      <c r="E780" s="1" t="s">
        <v>296</v>
      </c>
      <c r="F780" s="128"/>
      <c r="G780" s="129"/>
      <c r="H780" s="129"/>
      <c r="I780" s="129"/>
      <c r="J780" s="129"/>
      <c r="K780" s="83" t="s">
        <v>382</v>
      </c>
      <c r="L780" s="84" t="s">
        <v>383</v>
      </c>
      <c r="M780" s="51" t="s">
        <v>127</v>
      </c>
      <c r="N780" s="51">
        <v>2</v>
      </c>
      <c r="O780" s="56" t="e">
        <f t="shared" si="343"/>
        <v>#VALUE!</v>
      </c>
      <c r="P780" s="53">
        <v>2</v>
      </c>
      <c r="Q780" s="54" t="s">
        <v>299</v>
      </c>
      <c r="R780" s="53">
        <v>31000</v>
      </c>
      <c r="S780" s="53">
        <f t="shared" si="344"/>
        <v>2880</v>
      </c>
      <c r="T780" s="53"/>
      <c r="U780" s="53">
        <v>0</v>
      </c>
      <c r="V780" s="53" t="s">
        <v>129</v>
      </c>
      <c r="W780" s="157">
        <v>0.01</v>
      </c>
      <c r="X780" s="53">
        <v>0</v>
      </c>
      <c r="Y780" s="53" t="s">
        <v>129</v>
      </c>
      <c r="Z780" s="157">
        <v>0.03</v>
      </c>
      <c r="AA780" s="53">
        <v>0</v>
      </c>
      <c r="AB780" s="53" t="s">
        <v>129</v>
      </c>
      <c r="AC780" s="161">
        <v>0.05</v>
      </c>
      <c r="AD780" s="53">
        <v>0</v>
      </c>
      <c r="AE780" s="53" t="s">
        <v>131</v>
      </c>
      <c r="AF780" s="53"/>
      <c r="AG780" s="88">
        <v>2880</v>
      </c>
      <c r="AH780" s="53" t="s">
        <v>131</v>
      </c>
      <c r="AI780" s="53">
        <v>10</v>
      </c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ht="15.75" customHeight="1">
      <c r="A781" s="1" t="s">
        <v>1087</v>
      </c>
      <c r="B781" s="1" t="s">
        <v>280</v>
      </c>
      <c r="C781" s="1" t="s">
        <v>281</v>
      </c>
      <c r="D781" s="1" t="s">
        <v>286</v>
      </c>
      <c r="E781" s="1" t="s">
        <v>296</v>
      </c>
      <c r="F781" s="128"/>
      <c r="G781" s="129"/>
      <c r="H781" s="129"/>
      <c r="I781" s="129"/>
      <c r="J781" s="129"/>
      <c r="K781" s="83" t="s">
        <v>427</v>
      </c>
      <c r="L781" s="84" t="s">
        <v>428</v>
      </c>
      <c r="M781" s="51" t="s">
        <v>127</v>
      </c>
      <c r="N781" s="51">
        <v>2</v>
      </c>
      <c r="O781" s="56" t="e">
        <f t="shared" si="343"/>
        <v>#VALUE!</v>
      </c>
      <c r="P781" s="53">
        <v>200</v>
      </c>
      <c r="Q781" s="54" t="s">
        <v>400</v>
      </c>
      <c r="R781" s="53">
        <v>1320000</v>
      </c>
      <c r="S781" s="53">
        <f t="shared" si="344"/>
        <v>200380</v>
      </c>
      <c r="T781" s="53"/>
      <c r="U781" s="53">
        <v>0</v>
      </c>
      <c r="V781" s="53" t="s">
        <v>129</v>
      </c>
      <c r="W781" s="157">
        <v>0.01</v>
      </c>
      <c r="X781" s="53">
        <v>0</v>
      </c>
      <c r="Y781" s="53" t="s">
        <v>129</v>
      </c>
      <c r="Z781" s="157">
        <v>0.03</v>
      </c>
      <c r="AA781" s="53">
        <v>0</v>
      </c>
      <c r="AB781" s="53" t="s">
        <v>129</v>
      </c>
      <c r="AC781" s="161">
        <v>0.05</v>
      </c>
      <c r="AD781" s="53">
        <v>0</v>
      </c>
      <c r="AE781" s="53" t="s">
        <v>131</v>
      </c>
      <c r="AF781" s="53"/>
      <c r="AG781" s="88">
        <v>200380</v>
      </c>
      <c r="AH781" s="53" t="s">
        <v>131</v>
      </c>
      <c r="AI781" s="53">
        <v>15</v>
      </c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ht="15.75" customHeight="1">
      <c r="A782" s="1" t="s">
        <v>1087</v>
      </c>
      <c r="B782" s="1" t="s">
        <v>280</v>
      </c>
      <c r="C782" s="1" t="s">
        <v>281</v>
      </c>
      <c r="D782" s="1" t="s">
        <v>286</v>
      </c>
      <c r="E782" s="1" t="s">
        <v>296</v>
      </c>
      <c r="F782" s="128"/>
      <c r="G782" s="129"/>
      <c r="H782" s="129"/>
      <c r="I782" s="129"/>
      <c r="J782" s="129"/>
      <c r="K782" s="83" t="s">
        <v>483</v>
      </c>
      <c r="L782" s="84" t="s">
        <v>484</v>
      </c>
      <c r="M782" s="51" t="s">
        <v>127</v>
      </c>
      <c r="N782" s="51">
        <v>2</v>
      </c>
      <c r="O782" s="56" t="e">
        <f t="shared" si="343"/>
        <v>#VALUE!</v>
      </c>
      <c r="P782" s="53">
        <v>10</v>
      </c>
      <c r="Q782" s="54" t="s">
        <v>400</v>
      </c>
      <c r="R782" s="53">
        <v>66000</v>
      </c>
      <c r="S782" s="53">
        <f t="shared" si="344"/>
        <v>6320</v>
      </c>
      <c r="T782" s="53"/>
      <c r="U782" s="53">
        <v>0</v>
      </c>
      <c r="V782" s="53" t="s">
        <v>129</v>
      </c>
      <c r="W782" s="157">
        <v>0.01</v>
      </c>
      <c r="X782" s="53">
        <v>0</v>
      </c>
      <c r="Y782" s="53" t="s">
        <v>129</v>
      </c>
      <c r="Z782" s="157">
        <v>0.03</v>
      </c>
      <c r="AA782" s="53">
        <v>0</v>
      </c>
      <c r="AB782" s="53" t="s">
        <v>129</v>
      </c>
      <c r="AC782" s="161">
        <v>0.05</v>
      </c>
      <c r="AD782" s="53">
        <v>0</v>
      </c>
      <c r="AE782" s="53" t="s">
        <v>131</v>
      </c>
      <c r="AF782" s="53"/>
      <c r="AG782" s="88">
        <v>6320</v>
      </c>
      <c r="AH782" s="53" t="s">
        <v>131</v>
      </c>
      <c r="AI782" s="53">
        <v>10</v>
      </c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ht="15.75" customHeight="1">
      <c r="A783" s="1" t="s">
        <v>1087</v>
      </c>
      <c r="B783" s="1" t="s">
        <v>280</v>
      </c>
      <c r="C783" s="1" t="s">
        <v>281</v>
      </c>
      <c r="D783" s="1" t="s">
        <v>286</v>
      </c>
      <c r="E783" s="1" t="s">
        <v>296</v>
      </c>
      <c r="F783" s="128"/>
      <c r="G783" s="129"/>
      <c r="H783" s="129"/>
      <c r="I783" s="129"/>
      <c r="J783" s="129"/>
      <c r="K783" s="83" t="s">
        <v>519</v>
      </c>
      <c r="L783" s="84" t="s">
        <v>520</v>
      </c>
      <c r="M783" s="51" t="s">
        <v>127</v>
      </c>
      <c r="N783" s="51">
        <v>2</v>
      </c>
      <c r="O783" s="56" t="e">
        <f t="shared" si="343"/>
        <v>#VALUE!</v>
      </c>
      <c r="P783" s="53">
        <v>23</v>
      </c>
      <c r="Q783" s="54" t="s">
        <v>400</v>
      </c>
      <c r="R783" s="53">
        <v>319700</v>
      </c>
      <c r="S783" s="53">
        <f t="shared" si="344"/>
        <v>0</v>
      </c>
      <c r="T783" s="53"/>
      <c r="U783" s="53">
        <v>0</v>
      </c>
      <c r="V783" s="53" t="s">
        <v>129</v>
      </c>
      <c r="W783" s="157">
        <v>0.01</v>
      </c>
      <c r="X783" s="53">
        <v>0</v>
      </c>
      <c r="Y783" s="53" t="s">
        <v>129</v>
      </c>
      <c r="Z783" s="157">
        <v>0.03</v>
      </c>
      <c r="AA783" s="53">
        <v>0</v>
      </c>
      <c r="AB783" s="53" t="s">
        <v>129</v>
      </c>
      <c r="AC783" s="161">
        <v>0.05</v>
      </c>
      <c r="AD783" s="53">
        <v>0</v>
      </c>
      <c r="AE783" s="53" t="s">
        <v>131</v>
      </c>
      <c r="AF783" s="53"/>
      <c r="AG783" s="88">
        <v>0</v>
      </c>
      <c r="AH783" s="53" t="s">
        <v>131</v>
      </c>
      <c r="AI783" s="53">
        <v>10</v>
      </c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ht="15.75" customHeight="1">
      <c r="A784" s="1" t="s">
        <v>1087</v>
      </c>
      <c r="B784" s="1" t="s">
        <v>280</v>
      </c>
      <c r="C784" s="1" t="s">
        <v>281</v>
      </c>
      <c r="D784" s="1" t="s">
        <v>286</v>
      </c>
      <c r="E784" s="1" t="s">
        <v>296</v>
      </c>
      <c r="F784" s="128"/>
      <c r="G784" s="129"/>
      <c r="H784" s="129"/>
      <c r="I784" s="129"/>
      <c r="J784" s="129"/>
      <c r="K784" s="83" t="s">
        <v>539</v>
      </c>
      <c r="L784" s="84" t="s">
        <v>540</v>
      </c>
      <c r="M784" s="51" t="s">
        <v>127</v>
      </c>
      <c r="N784" s="51">
        <v>2</v>
      </c>
      <c r="O784" s="56" t="e">
        <f t="shared" si="343"/>
        <v>#VALUE!</v>
      </c>
      <c r="P784" s="53">
        <v>42</v>
      </c>
      <c r="Q784" s="54" t="s">
        <v>400</v>
      </c>
      <c r="R784" s="53">
        <v>583800</v>
      </c>
      <c r="S784" s="53">
        <f t="shared" si="344"/>
        <v>0</v>
      </c>
      <c r="T784" s="53"/>
      <c r="U784" s="53">
        <v>0</v>
      </c>
      <c r="V784" s="53" t="s">
        <v>129</v>
      </c>
      <c r="W784" s="157">
        <v>0.01</v>
      </c>
      <c r="X784" s="53">
        <v>0</v>
      </c>
      <c r="Y784" s="53" t="s">
        <v>129</v>
      </c>
      <c r="Z784" s="157">
        <v>0.03</v>
      </c>
      <c r="AA784" s="53">
        <v>0</v>
      </c>
      <c r="AB784" s="53" t="s">
        <v>129</v>
      </c>
      <c r="AC784" s="161">
        <v>0.05</v>
      </c>
      <c r="AD784" s="53">
        <v>0</v>
      </c>
      <c r="AE784" s="53" t="s">
        <v>131</v>
      </c>
      <c r="AF784" s="53"/>
      <c r="AG784" s="88">
        <v>0</v>
      </c>
      <c r="AH784" s="53" t="s">
        <v>131</v>
      </c>
      <c r="AI784" s="53">
        <v>10</v>
      </c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ht="15.75" customHeight="1">
      <c r="A785" s="1" t="s">
        <v>1087</v>
      </c>
      <c r="B785" s="1" t="s">
        <v>280</v>
      </c>
      <c r="C785" s="1" t="s">
        <v>281</v>
      </c>
      <c r="D785" s="1" t="s">
        <v>286</v>
      </c>
      <c r="E785" s="1" t="s">
        <v>296</v>
      </c>
      <c r="F785" s="128"/>
      <c r="G785" s="129"/>
      <c r="H785" s="129"/>
      <c r="I785" s="129"/>
      <c r="J785" s="129"/>
      <c r="K785" s="83" t="s">
        <v>609</v>
      </c>
      <c r="L785" s="84" t="s">
        <v>610</v>
      </c>
      <c r="M785" s="51" t="s">
        <v>127</v>
      </c>
      <c r="N785" s="51">
        <v>2</v>
      </c>
      <c r="O785" s="56" t="e">
        <f t="shared" si="343"/>
        <v>#VALUE!</v>
      </c>
      <c r="P785" s="53">
        <v>14</v>
      </c>
      <c r="Q785" s="54" t="s">
        <v>400</v>
      </c>
      <c r="R785" s="53">
        <v>194600</v>
      </c>
      <c r="S785" s="53">
        <f t="shared" si="344"/>
        <v>0</v>
      </c>
      <c r="T785" s="53"/>
      <c r="U785" s="53">
        <v>0</v>
      </c>
      <c r="V785" s="53" t="s">
        <v>129</v>
      </c>
      <c r="W785" s="157">
        <v>0.01</v>
      </c>
      <c r="X785" s="53">
        <v>0</v>
      </c>
      <c r="Y785" s="53" t="s">
        <v>129</v>
      </c>
      <c r="Z785" s="157">
        <v>0.03</v>
      </c>
      <c r="AA785" s="53">
        <v>0</v>
      </c>
      <c r="AB785" s="53" t="s">
        <v>129</v>
      </c>
      <c r="AC785" s="161">
        <v>0.05</v>
      </c>
      <c r="AD785" s="53">
        <v>0</v>
      </c>
      <c r="AE785" s="53" t="s">
        <v>131</v>
      </c>
      <c r="AF785" s="53"/>
      <c r="AG785" s="88">
        <v>0</v>
      </c>
      <c r="AH785" s="53" t="s">
        <v>131</v>
      </c>
      <c r="AI785" s="53">
        <v>10</v>
      </c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ht="15.75" customHeight="1">
      <c r="A786" s="1" t="s">
        <v>1087</v>
      </c>
      <c r="B786" s="1" t="s">
        <v>280</v>
      </c>
      <c r="C786" s="1" t="s">
        <v>281</v>
      </c>
      <c r="D786" s="1" t="s">
        <v>697</v>
      </c>
      <c r="E786" s="1"/>
      <c r="F786" s="35"/>
      <c r="G786" s="36"/>
      <c r="H786" s="36"/>
      <c r="I786" s="36" t="s">
        <v>697</v>
      </c>
      <c r="J786" s="36"/>
      <c r="K786" s="137"/>
      <c r="L786" s="138"/>
      <c r="M786" s="122"/>
      <c r="N786" s="122"/>
      <c r="O786" s="122"/>
      <c r="P786" s="39"/>
      <c r="Q786" s="40"/>
      <c r="R786" s="39">
        <f t="shared" ref="R786:S786" si="345">R787+R793</f>
        <v>6294800</v>
      </c>
      <c r="S786" s="39">
        <f t="shared" si="345"/>
        <v>0</v>
      </c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86"/>
      <c r="AF786" s="86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</row>
    <row r="787" spans="1:57" ht="15.75" customHeight="1">
      <c r="A787" s="1" t="s">
        <v>1087</v>
      </c>
      <c r="B787" s="1" t="s">
        <v>280</v>
      </c>
      <c r="C787" s="1" t="s">
        <v>281</v>
      </c>
      <c r="D787" s="1"/>
      <c r="E787" s="1" t="s">
        <v>698</v>
      </c>
      <c r="F787" s="41"/>
      <c r="G787" s="42"/>
      <c r="H787" s="42"/>
      <c r="I787" s="42"/>
      <c r="J787" s="42" t="s">
        <v>698</v>
      </c>
      <c r="K787" s="139"/>
      <c r="L787" s="140"/>
      <c r="M787" s="127"/>
      <c r="N787" s="127"/>
      <c r="O787" s="127"/>
      <c r="P787" s="45"/>
      <c r="Q787" s="46"/>
      <c r="R787" s="45">
        <f t="shared" ref="R787:S787" si="346">SUM(R788:R792)</f>
        <v>2146400</v>
      </c>
      <c r="S787" s="45">
        <f t="shared" si="346"/>
        <v>0</v>
      </c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82"/>
      <c r="AF787" s="82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/>
      <c r="BD787" s="45"/>
      <c r="BE787" s="45"/>
    </row>
    <row r="788" spans="1:57" ht="15.75" customHeight="1">
      <c r="A788" s="1" t="s">
        <v>1087</v>
      </c>
      <c r="B788" s="1" t="s">
        <v>280</v>
      </c>
      <c r="C788" s="1" t="s">
        <v>281</v>
      </c>
      <c r="D788" s="1" t="s">
        <v>275</v>
      </c>
      <c r="E788" s="1" t="s">
        <v>698</v>
      </c>
      <c r="F788" s="128"/>
      <c r="G788" s="129"/>
      <c r="H788" s="129"/>
      <c r="I788" s="129"/>
      <c r="J788" s="129"/>
      <c r="K788" s="83" t="s">
        <v>1165</v>
      </c>
      <c r="L788" s="84" t="s">
        <v>1166</v>
      </c>
      <c r="M788" s="51" t="s">
        <v>127</v>
      </c>
      <c r="N788" s="51"/>
      <c r="O788" s="62" t="e">
        <f t="shared" ref="O788:O792" si="347">M788-R788</f>
        <v>#VALUE!</v>
      </c>
      <c r="P788" s="53">
        <v>300</v>
      </c>
      <c r="Q788" s="54" t="s">
        <v>159</v>
      </c>
      <c r="R788" s="53">
        <v>450000</v>
      </c>
      <c r="S788" s="53">
        <f t="shared" ref="S788:S792" si="348">U788+X788+AA788+AD788+AG788+AJ788+AM788+AP788+AS788+AV788+AY788+BB788</f>
        <v>0</v>
      </c>
      <c r="T788" s="53"/>
      <c r="U788" s="53">
        <v>0</v>
      </c>
      <c r="V788" s="53" t="s">
        <v>129</v>
      </c>
      <c r="W788" s="157">
        <v>0.01</v>
      </c>
      <c r="X788" s="53">
        <v>0</v>
      </c>
      <c r="Y788" s="53" t="s">
        <v>130</v>
      </c>
      <c r="Z788" s="157">
        <v>0.03</v>
      </c>
      <c r="AA788" s="53">
        <v>0</v>
      </c>
      <c r="AB788" s="53" t="s">
        <v>131</v>
      </c>
      <c r="AC788" s="161">
        <v>0.1</v>
      </c>
      <c r="AD788" s="53">
        <v>0</v>
      </c>
      <c r="AE788" s="53" t="s">
        <v>131</v>
      </c>
      <c r="AF788" s="160">
        <v>1</v>
      </c>
      <c r="AG788" s="53">
        <v>0</v>
      </c>
      <c r="AH788" s="53" t="s">
        <v>131</v>
      </c>
      <c r="AI788" s="160">
        <v>1</v>
      </c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ht="15.75" customHeight="1">
      <c r="A789" s="1" t="s">
        <v>1087</v>
      </c>
      <c r="B789" s="1" t="s">
        <v>280</v>
      </c>
      <c r="C789" s="1" t="s">
        <v>281</v>
      </c>
      <c r="D789" s="1" t="s">
        <v>275</v>
      </c>
      <c r="E789" s="1" t="s">
        <v>698</v>
      </c>
      <c r="F789" s="128"/>
      <c r="G789" s="129"/>
      <c r="H789" s="129"/>
      <c r="I789" s="129"/>
      <c r="J789" s="129"/>
      <c r="K789" s="83" t="s">
        <v>1167</v>
      </c>
      <c r="L789" s="84" t="s">
        <v>1168</v>
      </c>
      <c r="M789" s="51" t="s">
        <v>127</v>
      </c>
      <c r="N789" s="51"/>
      <c r="O789" s="62" t="e">
        <f t="shared" si="347"/>
        <v>#VALUE!</v>
      </c>
      <c r="P789" s="53">
        <v>100</v>
      </c>
      <c r="Q789" s="54" t="s">
        <v>159</v>
      </c>
      <c r="R789" s="53">
        <v>150000</v>
      </c>
      <c r="S789" s="53">
        <f t="shared" si="348"/>
        <v>0</v>
      </c>
      <c r="T789" s="53"/>
      <c r="U789" s="53">
        <v>0</v>
      </c>
      <c r="V789" s="53" t="s">
        <v>129</v>
      </c>
      <c r="W789" s="157">
        <v>0.01</v>
      </c>
      <c r="X789" s="53">
        <v>0</v>
      </c>
      <c r="Y789" s="53" t="s">
        <v>130</v>
      </c>
      <c r="Z789" s="157">
        <v>0.03</v>
      </c>
      <c r="AA789" s="53">
        <v>0</v>
      </c>
      <c r="AB789" s="53" t="s">
        <v>131</v>
      </c>
      <c r="AC789" s="161">
        <v>0.1</v>
      </c>
      <c r="AD789" s="53">
        <v>0</v>
      </c>
      <c r="AE789" s="53" t="s">
        <v>131</v>
      </c>
      <c r="AF789" s="160">
        <v>1</v>
      </c>
      <c r="AG789" s="53">
        <v>0</v>
      </c>
      <c r="AH789" s="53" t="s">
        <v>131</v>
      </c>
      <c r="AI789" s="160">
        <v>1</v>
      </c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ht="15.75" customHeight="1">
      <c r="A790" s="1" t="s">
        <v>1087</v>
      </c>
      <c r="B790" s="1" t="s">
        <v>280</v>
      </c>
      <c r="C790" s="1" t="s">
        <v>281</v>
      </c>
      <c r="D790" s="1" t="s">
        <v>275</v>
      </c>
      <c r="E790" s="1" t="s">
        <v>698</v>
      </c>
      <c r="F790" s="128"/>
      <c r="G790" s="129"/>
      <c r="H790" s="129"/>
      <c r="I790" s="129"/>
      <c r="J790" s="129"/>
      <c r="K790" s="83" t="s">
        <v>1169</v>
      </c>
      <c r="L790" s="84" t="s">
        <v>1170</v>
      </c>
      <c r="M790" s="51" t="s">
        <v>127</v>
      </c>
      <c r="N790" s="51"/>
      <c r="O790" s="62" t="e">
        <f t="shared" si="347"/>
        <v>#VALUE!</v>
      </c>
      <c r="P790" s="53">
        <v>865</v>
      </c>
      <c r="Q790" s="54" t="s">
        <v>159</v>
      </c>
      <c r="R790" s="53">
        <v>692000</v>
      </c>
      <c r="S790" s="53">
        <f t="shared" si="348"/>
        <v>0</v>
      </c>
      <c r="T790" s="53"/>
      <c r="U790" s="53">
        <v>0</v>
      </c>
      <c r="V790" s="53" t="s">
        <v>129</v>
      </c>
      <c r="W790" s="157">
        <v>0.01</v>
      </c>
      <c r="X790" s="53">
        <v>0</v>
      </c>
      <c r="Y790" s="53" t="s">
        <v>130</v>
      </c>
      <c r="Z790" s="157">
        <v>0.03</v>
      </c>
      <c r="AA790" s="53">
        <v>0</v>
      </c>
      <c r="AB790" s="53" t="s">
        <v>131</v>
      </c>
      <c r="AC790" s="161">
        <v>0.1</v>
      </c>
      <c r="AD790" s="53">
        <v>0</v>
      </c>
      <c r="AE790" s="53" t="s">
        <v>131</v>
      </c>
      <c r="AF790" s="160">
        <v>1</v>
      </c>
      <c r="AG790" s="53">
        <v>0</v>
      </c>
      <c r="AH790" s="53" t="s">
        <v>131</v>
      </c>
      <c r="AI790" s="160">
        <v>1</v>
      </c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ht="15.75" customHeight="1">
      <c r="A791" s="1" t="s">
        <v>1087</v>
      </c>
      <c r="B791" s="1" t="s">
        <v>280</v>
      </c>
      <c r="C791" s="1" t="s">
        <v>281</v>
      </c>
      <c r="D791" s="1" t="s">
        <v>275</v>
      </c>
      <c r="E791" s="1" t="s">
        <v>698</v>
      </c>
      <c r="F791" s="128"/>
      <c r="G791" s="129"/>
      <c r="H791" s="129"/>
      <c r="I791" s="129"/>
      <c r="J791" s="129"/>
      <c r="K791" s="83" t="s">
        <v>1171</v>
      </c>
      <c r="L791" s="84" t="s">
        <v>1172</v>
      </c>
      <c r="M791" s="51" t="s">
        <v>127</v>
      </c>
      <c r="N791" s="51"/>
      <c r="O791" s="62" t="e">
        <f t="shared" si="347"/>
        <v>#VALUE!</v>
      </c>
      <c r="P791" s="53">
        <v>860</v>
      </c>
      <c r="Q791" s="54" t="s">
        <v>159</v>
      </c>
      <c r="R791" s="53">
        <v>688000</v>
      </c>
      <c r="S791" s="53">
        <f t="shared" si="348"/>
        <v>0</v>
      </c>
      <c r="T791" s="53"/>
      <c r="U791" s="53">
        <v>0</v>
      </c>
      <c r="V791" s="53" t="s">
        <v>129</v>
      </c>
      <c r="W791" s="157">
        <v>0.01</v>
      </c>
      <c r="X791" s="53">
        <v>0</v>
      </c>
      <c r="Y791" s="53" t="s">
        <v>130</v>
      </c>
      <c r="Z791" s="157">
        <v>0.03</v>
      </c>
      <c r="AA791" s="53">
        <v>0</v>
      </c>
      <c r="AB791" s="53" t="s">
        <v>131</v>
      </c>
      <c r="AC791" s="161">
        <v>0.1</v>
      </c>
      <c r="AD791" s="53">
        <v>0</v>
      </c>
      <c r="AE791" s="53" t="s">
        <v>131</v>
      </c>
      <c r="AF791" s="160">
        <v>1</v>
      </c>
      <c r="AG791" s="53">
        <v>0</v>
      </c>
      <c r="AH791" s="53" t="s">
        <v>131</v>
      </c>
      <c r="AI791" s="160">
        <v>1</v>
      </c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ht="15.75" customHeight="1">
      <c r="A792" s="1" t="s">
        <v>1087</v>
      </c>
      <c r="B792" s="1" t="s">
        <v>280</v>
      </c>
      <c r="C792" s="1" t="s">
        <v>281</v>
      </c>
      <c r="D792" s="1" t="s">
        <v>275</v>
      </c>
      <c r="E792" s="1" t="s">
        <v>698</v>
      </c>
      <c r="F792" s="128"/>
      <c r="G792" s="129"/>
      <c r="H792" s="129"/>
      <c r="I792" s="129"/>
      <c r="J792" s="129"/>
      <c r="K792" s="83" t="s">
        <v>1173</v>
      </c>
      <c r="L792" s="84" t="s">
        <v>1174</v>
      </c>
      <c r="M792" s="51" t="s">
        <v>127</v>
      </c>
      <c r="N792" s="51"/>
      <c r="O792" s="62" t="e">
        <f t="shared" si="347"/>
        <v>#VALUE!</v>
      </c>
      <c r="P792" s="53">
        <v>208</v>
      </c>
      <c r="Q792" s="54" t="s">
        <v>159</v>
      </c>
      <c r="R792" s="53">
        <v>166400</v>
      </c>
      <c r="S792" s="53">
        <f t="shared" si="348"/>
        <v>0</v>
      </c>
      <c r="T792" s="53"/>
      <c r="U792" s="53">
        <v>0</v>
      </c>
      <c r="V792" s="53" t="s">
        <v>129</v>
      </c>
      <c r="W792" s="157">
        <v>0.01</v>
      </c>
      <c r="X792" s="53">
        <v>0</v>
      </c>
      <c r="Y792" s="53" t="s">
        <v>130</v>
      </c>
      <c r="Z792" s="157">
        <v>0.03</v>
      </c>
      <c r="AA792" s="53">
        <v>0</v>
      </c>
      <c r="AB792" s="53" t="s">
        <v>131</v>
      </c>
      <c r="AC792" s="161">
        <v>0.1</v>
      </c>
      <c r="AD792" s="53">
        <v>0</v>
      </c>
      <c r="AE792" s="53" t="s">
        <v>131</v>
      </c>
      <c r="AF792" s="160">
        <v>1</v>
      </c>
      <c r="AG792" s="53">
        <v>0</v>
      </c>
      <c r="AH792" s="53" t="s">
        <v>131</v>
      </c>
      <c r="AI792" s="160">
        <v>1</v>
      </c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ht="15.75" customHeight="1">
      <c r="A793" s="1" t="s">
        <v>1087</v>
      </c>
      <c r="B793" s="1" t="s">
        <v>280</v>
      </c>
      <c r="C793" s="1" t="s">
        <v>281</v>
      </c>
      <c r="D793" s="1"/>
      <c r="E793" s="1" t="s">
        <v>701</v>
      </c>
      <c r="F793" s="41"/>
      <c r="G793" s="42"/>
      <c r="H793" s="42"/>
      <c r="I793" s="42"/>
      <c r="J793" s="42" t="s">
        <v>701</v>
      </c>
      <c r="K793" s="139"/>
      <c r="L793" s="140"/>
      <c r="M793" s="127"/>
      <c r="N793" s="127"/>
      <c r="O793" s="127"/>
      <c r="P793" s="45"/>
      <c r="Q793" s="46"/>
      <c r="R793" s="45">
        <f t="shared" ref="R793:S793" si="349">SUM(R794:R802)</f>
        <v>4148400</v>
      </c>
      <c r="S793" s="45">
        <f t="shared" si="349"/>
        <v>0</v>
      </c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91"/>
      <c r="AF793" s="91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  <c r="AX793" s="45"/>
      <c r="AY793" s="45"/>
      <c r="AZ793" s="45"/>
      <c r="BA793" s="45"/>
      <c r="BB793" s="45"/>
      <c r="BC793" s="45"/>
      <c r="BD793" s="45"/>
      <c r="BE793" s="45"/>
    </row>
    <row r="794" spans="1:57" ht="15.75" customHeight="1">
      <c r="A794" s="1" t="s">
        <v>1087</v>
      </c>
      <c r="B794" s="1" t="s">
        <v>280</v>
      </c>
      <c r="C794" s="1" t="s">
        <v>281</v>
      </c>
      <c r="D794" s="1" t="s">
        <v>275</v>
      </c>
      <c r="E794" s="1" t="s">
        <v>701</v>
      </c>
      <c r="F794" s="128"/>
      <c r="G794" s="129"/>
      <c r="H794" s="129"/>
      <c r="I794" s="129"/>
      <c r="J794" s="129"/>
      <c r="K794" s="83" t="s">
        <v>1175</v>
      </c>
      <c r="L794" s="84" t="s">
        <v>1176</v>
      </c>
      <c r="M794" s="51" t="s">
        <v>127</v>
      </c>
      <c r="N794" s="51"/>
      <c r="O794" s="62" t="e">
        <f t="shared" ref="O794:O802" si="350">M794-R794</f>
        <v>#VALUE!</v>
      </c>
      <c r="P794" s="53">
        <v>700</v>
      </c>
      <c r="Q794" s="54" t="s">
        <v>159</v>
      </c>
      <c r="R794" s="53">
        <v>700000</v>
      </c>
      <c r="S794" s="53">
        <f t="shared" ref="S794:S802" si="351">U794+X794+AA794+AD794+AG794+AJ794+AM794+AP794+AS794+AV794+AY794+BB794</f>
        <v>0</v>
      </c>
      <c r="T794" s="53"/>
      <c r="U794" s="53">
        <v>0</v>
      </c>
      <c r="V794" s="53" t="s">
        <v>129</v>
      </c>
      <c r="W794" s="157">
        <v>0.01</v>
      </c>
      <c r="X794" s="53">
        <v>0</v>
      </c>
      <c r="Y794" s="53" t="s">
        <v>130</v>
      </c>
      <c r="Z794" s="157">
        <v>0.03</v>
      </c>
      <c r="AA794" s="53">
        <v>0</v>
      </c>
      <c r="AB794" s="53" t="s">
        <v>131</v>
      </c>
      <c r="AC794" s="161">
        <v>0.1</v>
      </c>
      <c r="AD794" s="53">
        <v>0</v>
      </c>
      <c r="AE794" s="53" t="s">
        <v>131</v>
      </c>
      <c r="AF794" s="160">
        <v>1</v>
      </c>
      <c r="AG794" s="53">
        <v>0</v>
      </c>
      <c r="AH794" s="53" t="s">
        <v>131</v>
      </c>
      <c r="AI794" s="160">
        <v>1</v>
      </c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ht="15.75" customHeight="1">
      <c r="A795" s="1" t="s">
        <v>1087</v>
      </c>
      <c r="B795" s="1" t="s">
        <v>280</v>
      </c>
      <c r="C795" s="1" t="s">
        <v>281</v>
      </c>
      <c r="D795" s="1" t="s">
        <v>275</v>
      </c>
      <c r="E795" s="1" t="s">
        <v>701</v>
      </c>
      <c r="F795" s="128"/>
      <c r="G795" s="129"/>
      <c r="H795" s="129"/>
      <c r="I795" s="129"/>
      <c r="J795" s="129"/>
      <c r="K795" s="83" t="s">
        <v>1177</v>
      </c>
      <c r="L795" s="84" t="s">
        <v>1178</v>
      </c>
      <c r="M795" s="51" t="s">
        <v>127</v>
      </c>
      <c r="N795" s="51"/>
      <c r="O795" s="62" t="e">
        <f t="shared" si="350"/>
        <v>#VALUE!</v>
      </c>
      <c r="P795" s="53">
        <v>300</v>
      </c>
      <c r="Q795" s="54" t="s">
        <v>159</v>
      </c>
      <c r="R795" s="53">
        <v>300000</v>
      </c>
      <c r="S795" s="53">
        <f t="shared" si="351"/>
        <v>0</v>
      </c>
      <c r="T795" s="53"/>
      <c r="U795" s="53">
        <v>0</v>
      </c>
      <c r="V795" s="53" t="s">
        <v>129</v>
      </c>
      <c r="W795" s="157">
        <v>0.01</v>
      </c>
      <c r="X795" s="53">
        <v>0</v>
      </c>
      <c r="Y795" s="53" t="s">
        <v>130</v>
      </c>
      <c r="Z795" s="157">
        <v>0.03</v>
      </c>
      <c r="AA795" s="53">
        <v>0</v>
      </c>
      <c r="AB795" s="53" t="s">
        <v>131</v>
      </c>
      <c r="AC795" s="161">
        <v>0.1</v>
      </c>
      <c r="AD795" s="53">
        <v>0</v>
      </c>
      <c r="AE795" s="53" t="s">
        <v>131</v>
      </c>
      <c r="AF795" s="160">
        <v>1</v>
      </c>
      <c r="AG795" s="53">
        <v>0</v>
      </c>
      <c r="AH795" s="53" t="s">
        <v>131</v>
      </c>
      <c r="AI795" s="160">
        <v>1</v>
      </c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ht="15.75" customHeight="1">
      <c r="A796" s="1" t="s">
        <v>1087</v>
      </c>
      <c r="B796" s="1" t="s">
        <v>280</v>
      </c>
      <c r="C796" s="1" t="s">
        <v>281</v>
      </c>
      <c r="D796" s="1" t="s">
        <v>275</v>
      </c>
      <c r="E796" s="1" t="s">
        <v>701</v>
      </c>
      <c r="F796" s="128"/>
      <c r="G796" s="129"/>
      <c r="H796" s="129"/>
      <c r="I796" s="129"/>
      <c r="J796" s="129"/>
      <c r="K796" s="83" t="s">
        <v>1179</v>
      </c>
      <c r="L796" s="84" t="s">
        <v>1180</v>
      </c>
      <c r="M796" s="51" t="s">
        <v>127</v>
      </c>
      <c r="N796" s="51"/>
      <c r="O796" s="62" t="e">
        <f t="shared" si="350"/>
        <v>#VALUE!</v>
      </c>
      <c r="P796" s="53">
        <v>300</v>
      </c>
      <c r="Q796" s="54" t="s">
        <v>159</v>
      </c>
      <c r="R796" s="53">
        <v>300000</v>
      </c>
      <c r="S796" s="53">
        <f t="shared" si="351"/>
        <v>0</v>
      </c>
      <c r="T796" s="53"/>
      <c r="U796" s="53">
        <v>0</v>
      </c>
      <c r="V796" s="53" t="s">
        <v>129</v>
      </c>
      <c r="W796" s="157">
        <v>0.01</v>
      </c>
      <c r="X796" s="53">
        <v>0</v>
      </c>
      <c r="Y796" s="53" t="s">
        <v>130</v>
      </c>
      <c r="Z796" s="157">
        <v>0.03</v>
      </c>
      <c r="AA796" s="53">
        <v>0</v>
      </c>
      <c r="AB796" s="53" t="s">
        <v>131</v>
      </c>
      <c r="AC796" s="161">
        <v>0.1</v>
      </c>
      <c r="AD796" s="53">
        <v>0</v>
      </c>
      <c r="AE796" s="53" t="s">
        <v>131</v>
      </c>
      <c r="AF796" s="160">
        <v>1</v>
      </c>
      <c r="AG796" s="53">
        <v>0</v>
      </c>
      <c r="AH796" s="53" t="s">
        <v>131</v>
      </c>
      <c r="AI796" s="160">
        <v>1</v>
      </c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ht="15.75" customHeight="1">
      <c r="A797" s="1" t="s">
        <v>1087</v>
      </c>
      <c r="B797" s="1" t="s">
        <v>280</v>
      </c>
      <c r="C797" s="1" t="s">
        <v>281</v>
      </c>
      <c r="D797" s="1" t="s">
        <v>275</v>
      </c>
      <c r="E797" s="1" t="s">
        <v>701</v>
      </c>
      <c r="F797" s="128"/>
      <c r="G797" s="129"/>
      <c r="H797" s="129"/>
      <c r="I797" s="129"/>
      <c r="J797" s="129"/>
      <c r="K797" s="83" t="s">
        <v>1181</v>
      </c>
      <c r="L797" s="84" t="s">
        <v>1182</v>
      </c>
      <c r="M797" s="51" t="s">
        <v>127</v>
      </c>
      <c r="N797" s="51"/>
      <c r="O797" s="62" t="e">
        <f t="shared" si="350"/>
        <v>#VALUE!</v>
      </c>
      <c r="P797" s="53">
        <v>1000</v>
      </c>
      <c r="Q797" s="54" t="s">
        <v>159</v>
      </c>
      <c r="R797" s="53">
        <v>900000</v>
      </c>
      <c r="S797" s="53">
        <f t="shared" si="351"/>
        <v>0</v>
      </c>
      <c r="T797" s="53"/>
      <c r="U797" s="53">
        <v>0</v>
      </c>
      <c r="V797" s="53" t="s">
        <v>129</v>
      </c>
      <c r="W797" s="157">
        <v>0.01</v>
      </c>
      <c r="X797" s="53">
        <v>0</v>
      </c>
      <c r="Y797" s="53" t="s">
        <v>130</v>
      </c>
      <c r="Z797" s="157">
        <v>0.03</v>
      </c>
      <c r="AA797" s="53">
        <v>0</v>
      </c>
      <c r="AB797" s="53" t="s">
        <v>131</v>
      </c>
      <c r="AC797" s="161">
        <v>0.1</v>
      </c>
      <c r="AD797" s="53">
        <v>0</v>
      </c>
      <c r="AE797" s="53" t="s">
        <v>131</v>
      </c>
      <c r="AF797" s="160">
        <v>1</v>
      </c>
      <c r="AG797" s="53">
        <v>0</v>
      </c>
      <c r="AH797" s="53" t="s">
        <v>131</v>
      </c>
      <c r="AI797" s="160">
        <v>1</v>
      </c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ht="15.75" customHeight="1">
      <c r="A798" s="1" t="s">
        <v>1087</v>
      </c>
      <c r="B798" s="1" t="s">
        <v>280</v>
      </c>
      <c r="C798" s="1" t="s">
        <v>281</v>
      </c>
      <c r="D798" s="1" t="s">
        <v>275</v>
      </c>
      <c r="E798" s="1" t="s">
        <v>701</v>
      </c>
      <c r="F798" s="128"/>
      <c r="G798" s="129"/>
      <c r="H798" s="129"/>
      <c r="I798" s="129"/>
      <c r="J798" s="129"/>
      <c r="K798" s="83" t="s">
        <v>1183</v>
      </c>
      <c r="L798" s="84" t="s">
        <v>1184</v>
      </c>
      <c r="M798" s="51" t="s">
        <v>127</v>
      </c>
      <c r="N798" s="51"/>
      <c r="O798" s="62" t="e">
        <f t="shared" si="350"/>
        <v>#VALUE!</v>
      </c>
      <c r="P798" s="53">
        <v>400</v>
      </c>
      <c r="Q798" s="54" t="s">
        <v>159</v>
      </c>
      <c r="R798" s="53">
        <v>360000</v>
      </c>
      <c r="S798" s="53">
        <f t="shared" si="351"/>
        <v>0</v>
      </c>
      <c r="T798" s="53"/>
      <c r="U798" s="53">
        <v>0</v>
      </c>
      <c r="V798" s="53" t="s">
        <v>129</v>
      </c>
      <c r="W798" s="157">
        <v>0.01</v>
      </c>
      <c r="X798" s="53">
        <v>0</v>
      </c>
      <c r="Y798" s="53" t="s">
        <v>130</v>
      </c>
      <c r="Z798" s="157">
        <v>0.03</v>
      </c>
      <c r="AA798" s="53">
        <v>0</v>
      </c>
      <c r="AB798" s="53" t="s">
        <v>131</v>
      </c>
      <c r="AC798" s="161">
        <v>0.1</v>
      </c>
      <c r="AD798" s="53">
        <v>0</v>
      </c>
      <c r="AE798" s="53" t="s">
        <v>131</v>
      </c>
      <c r="AF798" s="160">
        <v>1</v>
      </c>
      <c r="AG798" s="53">
        <v>0</v>
      </c>
      <c r="AH798" s="53" t="s">
        <v>131</v>
      </c>
      <c r="AI798" s="160">
        <v>1</v>
      </c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ht="15.75" customHeight="1">
      <c r="A799" s="1" t="s">
        <v>1087</v>
      </c>
      <c r="B799" s="1" t="s">
        <v>280</v>
      </c>
      <c r="C799" s="1" t="s">
        <v>281</v>
      </c>
      <c r="D799" s="1" t="s">
        <v>275</v>
      </c>
      <c r="E799" s="1" t="s">
        <v>701</v>
      </c>
      <c r="F799" s="128"/>
      <c r="G799" s="129"/>
      <c r="H799" s="129"/>
      <c r="I799" s="129"/>
      <c r="J799" s="129"/>
      <c r="K799" s="83" t="s">
        <v>1185</v>
      </c>
      <c r="L799" s="84" t="s">
        <v>1186</v>
      </c>
      <c r="M799" s="51" t="s">
        <v>127</v>
      </c>
      <c r="N799" s="51"/>
      <c r="O799" s="62" t="e">
        <f t="shared" si="350"/>
        <v>#VALUE!</v>
      </c>
      <c r="P799" s="53">
        <v>300</v>
      </c>
      <c r="Q799" s="54" t="s">
        <v>159</v>
      </c>
      <c r="R799" s="53">
        <v>270000</v>
      </c>
      <c r="S799" s="53">
        <f t="shared" si="351"/>
        <v>0</v>
      </c>
      <c r="T799" s="53"/>
      <c r="U799" s="53">
        <v>0</v>
      </c>
      <c r="V799" s="53" t="s">
        <v>129</v>
      </c>
      <c r="W799" s="157">
        <v>0.01</v>
      </c>
      <c r="X799" s="53">
        <v>0</v>
      </c>
      <c r="Y799" s="53" t="s">
        <v>130</v>
      </c>
      <c r="Z799" s="157">
        <v>0.03</v>
      </c>
      <c r="AA799" s="53">
        <v>0</v>
      </c>
      <c r="AB799" s="53" t="s">
        <v>131</v>
      </c>
      <c r="AC799" s="161">
        <v>0.1</v>
      </c>
      <c r="AD799" s="53">
        <v>0</v>
      </c>
      <c r="AE799" s="53" t="s">
        <v>131</v>
      </c>
      <c r="AF799" s="160">
        <v>1</v>
      </c>
      <c r="AG799" s="53">
        <v>0</v>
      </c>
      <c r="AH799" s="53" t="s">
        <v>131</v>
      </c>
      <c r="AI799" s="160">
        <v>1</v>
      </c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ht="15.75" customHeight="1">
      <c r="A800" s="1" t="s">
        <v>1087</v>
      </c>
      <c r="B800" s="1" t="s">
        <v>280</v>
      </c>
      <c r="C800" s="1" t="s">
        <v>281</v>
      </c>
      <c r="D800" s="1" t="s">
        <v>275</v>
      </c>
      <c r="E800" s="1" t="s">
        <v>701</v>
      </c>
      <c r="F800" s="128"/>
      <c r="G800" s="129"/>
      <c r="H800" s="129"/>
      <c r="I800" s="129"/>
      <c r="J800" s="129"/>
      <c r="K800" s="83" t="s">
        <v>1187</v>
      </c>
      <c r="L800" s="84" t="s">
        <v>1188</v>
      </c>
      <c r="M800" s="51" t="s">
        <v>127</v>
      </c>
      <c r="N800" s="51"/>
      <c r="O800" s="62" t="e">
        <f t="shared" si="350"/>
        <v>#VALUE!</v>
      </c>
      <c r="P800" s="53">
        <v>294</v>
      </c>
      <c r="Q800" s="54" t="s">
        <v>159</v>
      </c>
      <c r="R800" s="53">
        <v>470400</v>
      </c>
      <c r="S800" s="53">
        <f t="shared" si="351"/>
        <v>0</v>
      </c>
      <c r="T800" s="53"/>
      <c r="U800" s="53">
        <v>0</v>
      </c>
      <c r="V800" s="53" t="s">
        <v>129</v>
      </c>
      <c r="W800" s="157">
        <v>0.01</v>
      </c>
      <c r="X800" s="53">
        <v>0</v>
      </c>
      <c r="Y800" s="53" t="s">
        <v>130</v>
      </c>
      <c r="Z800" s="157">
        <v>0.03</v>
      </c>
      <c r="AA800" s="53">
        <v>0</v>
      </c>
      <c r="AB800" s="53" t="s">
        <v>131</v>
      </c>
      <c r="AC800" s="161">
        <v>0.1</v>
      </c>
      <c r="AD800" s="53">
        <v>0</v>
      </c>
      <c r="AE800" s="53" t="s">
        <v>131</v>
      </c>
      <c r="AF800" s="160">
        <v>1</v>
      </c>
      <c r="AG800" s="53">
        <v>0</v>
      </c>
      <c r="AH800" s="53" t="s">
        <v>131</v>
      </c>
      <c r="AI800" s="160">
        <v>1</v>
      </c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ht="15.75" customHeight="1">
      <c r="A801" s="1" t="s">
        <v>1087</v>
      </c>
      <c r="B801" s="1" t="s">
        <v>280</v>
      </c>
      <c r="C801" s="1" t="s">
        <v>281</v>
      </c>
      <c r="D801" s="1" t="s">
        <v>275</v>
      </c>
      <c r="E801" s="1" t="s">
        <v>701</v>
      </c>
      <c r="F801" s="128"/>
      <c r="G801" s="129"/>
      <c r="H801" s="129"/>
      <c r="I801" s="129"/>
      <c r="J801" s="129"/>
      <c r="K801" s="83" t="s">
        <v>1189</v>
      </c>
      <c r="L801" s="84" t="s">
        <v>1190</v>
      </c>
      <c r="M801" s="51" t="s">
        <v>127</v>
      </c>
      <c r="N801" s="51"/>
      <c r="O801" s="62" t="e">
        <f t="shared" si="350"/>
        <v>#VALUE!</v>
      </c>
      <c r="P801" s="53">
        <v>243</v>
      </c>
      <c r="Q801" s="54" t="s">
        <v>159</v>
      </c>
      <c r="R801" s="53">
        <v>388800</v>
      </c>
      <c r="S801" s="53">
        <f t="shared" si="351"/>
        <v>0</v>
      </c>
      <c r="T801" s="53"/>
      <c r="U801" s="53">
        <v>0</v>
      </c>
      <c r="V801" s="53" t="s">
        <v>129</v>
      </c>
      <c r="W801" s="157">
        <v>0.01</v>
      </c>
      <c r="X801" s="53">
        <v>0</v>
      </c>
      <c r="Y801" s="53" t="s">
        <v>130</v>
      </c>
      <c r="Z801" s="157">
        <v>0.03</v>
      </c>
      <c r="AA801" s="53">
        <v>0</v>
      </c>
      <c r="AB801" s="53" t="s">
        <v>131</v>
      </c>
      <c r="AC801" s="161">
        <v>0.1</v>
      </c>
      <c r="AD801" s="53">
        <v>0</v>
      </c>
      <c r="AE801" s="53" t="s">
        <v>131</v>
      </c>
      <c r="AF801" s="160">
        <v>1</v>
      </c>
      <c r="AG801" s="53">
        <v>0</v>
      </c>
      <c r="AH801" s="53" t="s">
        <v>131</v>
      </c>
      <c r="AI801" s="160">
        <v>1</v>
      </c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ht="15.75" customHeight="1">
      <c r="A802" s="1" t="s">
        <v>1087</v>
      </c>
      <c r="B802" s="1" t="s">
        <v>280</v>
      </c>
      <c r="C802" s="1" t="s">
        <v>281</v>
      </c>
      <c r="D802" s="1" t="s">
        <v>275</v>
      </c>
      <c r="E802" s="1" t="s">
        <v>701</v>
      </c>
      <c r="F802" s="128"/>
      <c r="G802" s="129"/>
      <c r="H802" s="129"/>
      <c r="I802" s="129"/>
      <c r="J802" s="129"/>
      <c r="K802" s="83" t="s">
        <v>1191</v>
      </c>
      <c r="L802" s="84" t="s">
        <v>1192</v>
      </c>
      <c r="M802" s="51" t="s">
        <v>127</v>
      </c>
      <c r="N802" s="51"/>
      <c r="O802" s="62" t="e">
        <f t="shared" si="350"/>
        <v>#VALUE!</v>
      </c>
      <c r="P802" s="53">
        <v>287</v>
      </c>
      <c r="Q802" s="54" t="s">
        <v>159</v>
      </c>
      <c r="R802" s="53">
        <v>459200</v>
      </c>
      <c r="S802" s="53">
        <f t="shared" si="351"/>
        <v>0</v>
      </c>
      <c r="T802" s="53"/>
      <c r="U802" s="53">
        <v>0</v>
      </c>
      <c r="V802" s="53" t="s">
        <v>129</v>
      </c>
      <c r="W802" s="157">
        <v>0.01</v>
      </c>
      <c r="X802" s="53">
        <v>0</v>
      </c>
      <c r="Y802" s="53" t="s">
        <v>130</v>
      </c>
      <c r="Z802" s="157">
        <v>0.03</v>
      </c>
      <c r="AA802" s="53">
        <v>0</v>
      </c>
      <c r="AB802" s="53" t="s">
        <v>131</v>
      </c>
      <c r="AC802" s="161">
        <v>0.1</v>
      </c>
      <c r="AD802" s="53">
        <v>0</v>
      </c>
      <c r="AE802" s="53" t="s">
        <v>131</v>
      </c>
      <c r="AF802" s="160">
        <v>1</v>
      </c>
      <c r="AG802" s="53">
        <v>0</v>
      </c>
      <c r="AH802" s="53" t="s">
        <v>131</v>
      </c>
      <c r="AI802" s="160">
        <v>1</v>
      </c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ht="15.75" customHeight="1">
      <c r="A803" s="1" t="s">
        <v>1087</v>
      </c>
      <c r="B803" s="1" t="s">
        <v>280</v>
      </c>
      <c r="C803" s="1" t="s">
        <v>281</v>
      </c>
      <c r="D803" s="1" t="s">
        <v>899</v>
      </c>
      <c r="E803" s="1"/>
      <c r="F803" s="35"/>
      <c r="G803" s="36"/>
      <c r="H803" s="36"/>
      <c r="I803" s="36" t="s">
        <v>899</v>
      </c>
      <c r="J803" s="36"/>
      <c r="K803" s="137"/>
      <c r="L803" s="138"/>
      <c r="M803" s="122"/>
      <c r="N803" s="122"/>
      <c r="O803" s="122"/>
      <c r="P803" s="39"/>
      <c r="Q803" s="40"/>
      <c r="R803" s="39">
        <f t="shared" ref="R803:S803" si="352">R804+R807</f>
        <v>400000</v>
      </c>
      <c r="S803" s="39">
        <f t="shared" si="352"/>
        <v>0</v>
      </c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86"/>
      <c r="AF803" s="86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</row>
    <row r="804" spans="1:57" ht="15.75" customHeight="1">
      <c r="A804" s="1" t="s">
        <v>1087</v>
      </c>
      <c r="B804" s="1" t="s">
        <v>280</v>
      </c>
      <c r="C804" s="1" t="s">
        <v>281</v>
      </c>
      <c r="D804" s="1"/>
      <c r="E804" s="1" t="s">
        <v>900</v>
      </c>
      <c r="F804" s="41"/>
      <c r="G804" s="42"/>
      <c r="H804" s="42"/>
      <c r="I804" s="42"/>
      <c r="J804" s="42" t="s">
        <v>900</v>
      </c>
      <c r="K804" s="139"/>
      <c r="L804" s="140"/>
      <c r="M804" s="127"/>
      <c r="N804" s="127"/>
      <c r="O804" s="127"/>
      <c r="P804" s="45"/>
      <c r="Q804" s="46"/>
      <c r="R804" s="45">
        <f t="shared" ref="R804:S804" si="353">R805+R806</f>
        <v>300000</v>
      </c>
      <c r="S804" s="45">
        <f t="shared" si="353"/>
        <v>0</v>
      </c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82"/>
      <c r="AF804" s="82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/>
      <c r="BD804" s="45"/>
      <c r="BE804" s="45"/>
    </row>
    <row r="805" spans="1:57" ht="15.75" customHeight="1">
      <c r="A805" s="1" t="s">
        <v>1087</v>
      </c>
      <c r="B805" s="1" t="s">
        <v>280</v>
      </c>
      <c r="C805" s="1" t="s">
        <v>281</v>
      </c>
      <c r="D805" s="1" t="s">
        <v>899</v>
      </c>
      <c r="E805" s="1" t="s">
        <v>900</v>
      </c>
      <c r="F805" s="128"/>
      <c r="G805" s="129"/>
      <c r="H805" s="129"/>
      <c r="I805" s="129"/>
      <c r="J805" s="129"/>
      <c r="K805" s="83" t="s">
        <v>1193</v>
      </c>
      <c r="L805" s="84" t="s">
        <v>1194</v>
      </c>
      <c r="M805" s="51" t="s">
        <v>127</v>
      </c>
      <c r="N805" s="51"/>
      <c r="O805" s="62" t="e">
        <f t="shared" ref="O805:O806" si="354">M805-R805</f>
        <v>#VALUE!</v>
      </c>
      <c r="P805" s="53">
        <v>3</v>
      </c>
      <c r="Q805" s="54" t="s">
        <v>718</v>
      </c>
      <c r="R805" s="53">
        <v>150000</v>
      </c>
      <c r="S805" s="53">
        <f t="shared" ref="S805:S806" si="355">U805+X805+AA805+AD805+AG805+AJ805+AM805+AP805+AS805+AV805+AY805+BB805</f>
        <v>0</v>
      </c>
      <c r="T805" s="53"/>
      <c r="U805" s="53">
        <v>0</v>
      </c>
      <c r="V805" s="53" t="s">
        <v>129</v>
      </c>
      <c r="W805" s="157">
        <v>0.01</v>
      </c>
      <c r="X805" s="53">
        <v>0</v>
      </c>
      <c r="Y805" s="53" t="s">
        <v>130</v>
      </c>
      <c r="Z805" s="157">
        <v>0.03</v>
      </c>
      <c r="AA805" s="53">
        <v>0</v>
      </c>
      <c r="AB805" s="53" t="s">
        <v>130</v>
      </c>
      <c r="AC805" s="161">
        <v>0.05</v>
      </c>
      <c r="AD805" s="53">
        <v>0</v>
      </c>
      <c r="AE805" s="53" t="s">
        <v>131</v>
      </c>
      <c r="AF805" s="160">
        <v>1</v>
      </c>
      <c r="AG805" s="53">
        <v>0</v>
      </c>
      <c r="AH805" s="53" t="s">
        <v>131</v>
      </c>
      <c r="AI805" s="160">
        <v>1</v>
      </c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ht="15.75" customHeight="1">
      <c r="A806" s="1" t="s">
        <v>1087</v>
      </c>
      <c r="B806" s="1" t="s">
        <v>280</v>
      </c>
      <c r="C806" s="1" t="s">
        <v>281</v>
      </c>
      <c r="D806" s="1" t="s">
        <v>899</v>
      </c>
      <c r="E806" s="1" t="s">
        <v>900</v>
      </c>
      <c r="F806" s="128"/>
      <c r="G806" s="129"/>
      <c r="H806" s="129"/>
      <c r="I806" s="129"/>
      <c r="J806" s="129"/>
      <c r="K806" s="83" t="s">
        <v>1195</v>
      </c>
      <c r="L806" s="84" t="s">
        <v>1196</v>
      </c>
      <c r="M806" s="51" t="s">
        <v>127</v>
      </c>
      <c r="N806" s="51"/>
      <c r="O806" s="62" t="e">
        <f t="shared" si="354"/>
        <v>#VALUE!</v>
      </c>
      <c r="P806" s="53">
        <v>3</v>
      </c>
      <c r="Q806" s="54" t="s">
        <v>718</v>
      </c>
      <c r="R806" s="53">
        <v>150000</v>
      </c>
      <c r="S806" s="53">
        <f t="shared" si="355"/>
        <v>0</v>
      </c>
      <c r="T806" s="53"/>
      <c r="U806" s="53">
        <v>0</v>
      </c>
      <c r="V806" s="53" t="s">
        <v>129</v>
      </c>
      <c r="W806" s="157">
        <v>0.01</v>
      </c>
      <c r="X806" s="53">
        <v>0</v>
      </c>
      <c r="Y806" s="53" t="s">
        <v>130</v>
      </c>
      <c r="Z806" s="157">
        <v>0.03</v>
      </c>
      <c r="AA806" s="53">
        <v>0</v>
      </c>
      <c r="AB806" s="53" t="s">
        <v>130</v>
      </c>
      <c r="AC806" s="161">
        <v>0.05</v>
      </c>
      <c r="AD806" s="53">
        <v>0</v>
      </c>
      <c r="AE806" s="53" t="s">
        <v>131</v>
      </c>
      <c r="AF806" s="160">
        <v>1</v>
      </c>
      <c r="AG806" s="53">
        <v>0</v>
      </c>
      <c r="AH806" s="53" t="s">
        <v>131</v>
      </c>
      <c r="AI806" s="160">
        <v>1</v>
      </c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ht="15.75" customHeight="1">
      <c r="A807" s="1" t="s">
        <v>1087</v>
      </c>
      <c r="B807" s="1" t="s">
        <v>280</v>
      </c>
      <c r="C807" s="1" t="s">
        <v>281</v>
      </c>
      <c r="D807" s="1"/>
      <c r="E807" s="1" t="s">
        <v>905</v>
      </c>
      <c r="F807" s="41"/>
      <c r="G807" s="42"/>
      <c r="H807" s="42"/>
      <c r="I807" s="42"/>
      <c r="J807" s="42" t="s">
        <v>905</v>
      </c>
      <c r="K807" s="139"/>
      <c r="L807" s="140"/>
      <c r="M807" s="127"/>
      <c r="N807" s="127"/>
      <c r="O807" s="127"/>
      <c r="P807" s="45"/>
      <c r="Q807" s="46"/>
      <c r="R807" s="45">
        <f t="shared" ref="R807:S807" si="356">R808</f>
        <v>100000</v>
      </c>
      <c r="S807" s="45">
        <f t="shared" si="356"/>
        <v>0</v>
      </c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91"/>
      <c r="AF807" s="91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/>
      <c r="BD807" s="45"/>
      <c r="BE807" s="45"/>
    </row>
    <row r="808" spans="1:57" ht="15.75" customHeight="1">
      <c r="A808" s="1" t="s">
        <v>1087</v>
      </c>
      <c r="B808" s="1" t="s">
        <v>280</v>
      </c>
      <c r="C808" s="1" t="s">
        <v>281</v>
      </c>
      <c r="D808" s="1" t="s">
        <v>899</v>
      </c>
      <c r="E808" s="1" t="s">
        <v>905</v>
      </c>
      <c r="F808" s="128"/>
      <c r="G808" s="129"/>
      <c r="H808" s="129"/>
      <c r="I808" s="129"/>
      <c r="J808" s="129"/>
      <c r="K808" s="83" t="s">
        <v>1197</v>
      </c>
      <c r="L808" s="84" t="s">
        <v>1198</v>
      </c>
      <c r="M808" s="51" t="s">
        <v>127</v>
      </c>
      <c r="N808" s="51"/>
      <c r="O808" s="62" t="e">
        <f>M808-R808</f>
        <v>#VALUE!</v>
      </c>
      <c r="P808" s="53">
        <v>2</v>
      </c>
      <c r="Q808" s="54" t="s">
        <v>908</v>
      </c>
      <c r="R808" s="53">
        <v>100000</v>
      </c>
      <c r="S808" s="53">
        <f>U808+X808+AA808+AD808+AG808+AJ808+AM808+AP808+AS808+AV808+AY808+BB808</f>
        <v>0</v>
      </c>
      <c r="T808" s="53"/>
      <c r="U808" s="53">
        <v>0</v>
      </c>
      <c r="V808" s="53" t="s">
        <v>129</v>
      </c>
      <c r="W808" s="157">
        <v>0.01</v>
      </c>
      <c r="X808" s="53">
        <v>0</v>
      </c>
      <c r="Y808" s="53" t="s">
        <v>130</v>
      </c>
      <c r="Z808" s="157">
        <v>0.05</v>
      </c>
      <c r="AA808" s="53">
        <v>0</v>
      </c>
      <c r="AB808" s="53" t="s">
        <v>130</v>
      </c>
      <c r="AC808" s="161">
        <v>0.1</v>
      </c>
      <c r="AD808" s="53">
        <v>0</v>
      </c>
      <c r="AE808" s="53" t="s">
        <v>131</v>
      </c>
      <c r="AF808" s="53"/>
      <c r="AG808" s="53">
        <v>0</v>
      </c>
      <c r="AH808" s="53" t="s">
        <v>131</v>
      </c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ht="15.75" customHeight="1">
      <c r="A809" s="1" t="s">
        <v>1199</v>
      </c>
      <c r="B809" s="1" t="s">
        <v>280</v>
      </c>
      <c r="C809" s="1" t="s">
        <v>281</v>
      </c>
      <c r="D809" s="1"/>
      <c r="E809" s="1"/>
      <c r="F809" s="15" t="s">
        <v>1199</v>
      </c>
      <c r="G809" s="16"/>
      <c r="H809" s="16"/>
      <c r="I809" s="16"/>
      <c r="J809" s="16"/>
      <c r="K809" s="151"/>
      <c r="L809" s="109"/>
      <c r="M809" s="110"/>
      <c r="N809" s="110"/>
      <c r="O809" s="110"/>
      <c r="P809" s="21"/>
      <c r="Q809" s="22"/>
      <c r="R809" s="21">
        <f t="shared" ref="R809:S809" si="357">R810+R847</f>
        <v>21046700</v>
      </c>
      <c r="S809" s="21">
        <f t="shared" si="357"/>
        <v>10123828</v>
      </c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97"/>
      <c r="AF809" s="97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</row>
    <row r="810" spans="1:57" ht="15.75" customHeight="1">
      <c r="A810" s="1" t="s">
        <v>1199</v>
      </c>
      <c r="B810" s="1" t="s">
        <v>121</v>
      </c>
      <c r="C810" s="1" t="s">
        <v>281</v>
      </c>
      <c r="D810" s="1"/>
      <c r="E810" s="1"/>
      <c r="F810" s="23"/>
      <c r="G810" s="24" t="s">
        <v>121</v>
      </c>
      <c r="H810" s="24"/>
      <c r="I810" s="24"/>
      <c r="J810" s="24"/>
      <c r="K810" s="152"/>
      <c r="L810" s="114"/>
      <c r="M810" s="134"/>
      <c r="N810" s="134"/>
      <c r="O810" s="134"/>
      <c r="P810" s="27"/>
      <c r="Q810" s="28"/>
      <c r="R810" s="27">
        <f t="shared" ref="R810:S810" si="358">R811</f>
        <v>12361900</v>
      </c>
      <c r="S810" s="27">
        <f t="shared" si="358"/>
        <v>6983783</v>
      </c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</row>
    <row r="811" spans="1:57" ht="15.75" customHeight="1">
      <c r="A811" s="1" t="s">
        <v>1199</v>
      </c>
      <c r="B811" s="1" t="s">
        <v>121</v>
      </c>
      <c r="C811" s="1" t="s">
        <v>122</v>
      </c>
      <c r="D811" s="1"/>
      <c r="E811" s="1"/>
      <c r="F811" s="29"/>
      <c r="G811" s="30"/>
      <c r="H811" s="30" t="s">
        <v>122</v>
      </c>
      <c r="I811" s="30"/>
      <c r="J811" s="30"/>
      <c r="K811" s="117"/>
      <c r="L811" s="118"/>
      <c r="M811" s="119"/>
      <c r="N811" s="119"/>
      <c r="O811" s="119"/>
      <c r="P811" s="33"/>
      <c r="Q811" s="34"/>
      <c r="R811" s="33">
        <f t="shared" ref="R811:S811" si="359">R812+R815</f>
        <v>12361900</v>
      </c>
      <c r="S811" s="33">
        <f t="shared" si="359"/>
        <v>6983783</v>
      </c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</row>
    <row r="812" spans="1:57" ht="15.75" customHeight="1">
      <c r="A812" s="1" t="s">
        <v>1199</v>
      </c>
      <c r="B812" s="1" t="s">
        <v>121</v>
      </c>
      <c r="C812" s="1" t="s">
        <v>122</v>
      </c>
      <c r="D812" s="1" t="s">
        <v>808</v>
      </c>
      <c r="E812" s="1"/>
      <c r="F812" s="35"/>
      <c r="G812" s="36"/>
      <c r="H812" s="36"/>
      <c r="I812" s="36" t="s">
        <v>808</v>
      </c>
      <c r="J812" s="36"/>
      <c r="K812" s="120"/>
      <c r="L812" s="121"/>
      <c r="M812" s="122"/>
      <c r="N812" s="122"/>
      <c r="O812" s="122"/>
      <c r="P812" s="39"/>
      <c r="Q812" s="40"/>
      <c r="R812" s="39">
        <f t="shared" ref="R812:S812" si="360">R813</f>
        <v>10700</v>
      </c>
      <c r="S812" s="39">
        <f t="shared" si="360"/>
        <v>0</v>
      </c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</row>
    <row r="813" spans="1:57" ht="15.75" customHeight="1">
      <c r="A813" s="1" t="s">
        <v>1199</v>
      </c>
      <c r="B813" s="1" t="s">
        <v>121</v>
      </c>
      <c r="C813" s="1" t="s">
        <v>122</v>
      </c>
      <c r="D813" s="1"/>
      <c r="E813" s="1" t="s">
        <v>809</v>
      </c>
      <c r="F813" s="41"/>
      <c r="G813" s="42"/>
      <c r="H813" s="42"/>
      <c r="I813" s="42"/>
      <c r="J813" s="42" t="s">
        <v>809</v>
      </c>
      <c r="K813" s="130"/>
      <c r="L813" s="126"/>
      <c r="M813" s="127"/>
      <c r="N813" s="127"/>
      <c r="O813" s="127"/>
      <c r="P813" s="45"/>
      <c r="Q813" s="46"/>
      <c r="R813" s="45">
        <f t="shared" ref="R813:S813" si="361">R814</f>
        <v>10700</v>
      </c>
      <c r="S813" s="45">
        <f t="shared" si="361"/>
        <v>0</v>
      </c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82"/>
      <c r="AF813" s="82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  <c r="AX813" s="45"/>
      <c r="AY813" s="45"/>
      <c r="AZ813" s="45"/>
      <c r="BA813" s="45"/>
      <c r="BB813" s="45"/>
      <c r="BC813" s="45"/>
      <c r="BD813" s="45"/>
      <c r="BE813" s="45"/>
    </row>
    <row r="814" spans="1:57" ht="15.75" customHeight="1">
      <c r="A814" s="1" t="s">
        <v>1199</v>
      </c>
      <c r="B814" s="1" t="s">
        <v>121</v>
      </c>
      <c r="C814" s="1" t="s">
        <v>122</v>
      </c>
      <c r="D814" s="1" t="s">
        <v>808</v>
      </c>
      <c r="E814" s="1" t="s">
        <v>809</v>
      </c>
      <c r="F814" s="128"/>
      <c r="G814" s="129"/>
      <c r="H814" s="129"/>
      <c r="I814" s="129"/>
      <c r="J814" s="129"/>
      <c r="K814" s="49" t="s">
        <v>1200</v>
      </c>
      <c r="L814" s="61" t="s">
        <v>1201</v>
      </c>
      <c r="M814" s="51" t="s">
        <v>127</v>
      </c>
      <c r="N814" s="51"/>
      <c r="O814" s="62" t="e">
        <f>M814-R814</f>
        <v>#VALUE!</v>
      </c>
      <c r="P814" s="53">
        <v>2</v>
      </c>
      <c r="Q814" s="54" t="s">
        <v>400</v>
      </c>
      <c r="R814" s="53">
        <v>10700</v>
      </c>
      <c r="S814" s="53">
        <f>U814+X814+AA814+AD814+AG814+AJ814+AM814+AP814+AS814+AV814+AY814+BB814</f>
        <v>0</v>
      </c>
      <c r="T814" s="53"/>
      <c r="U814" s="53">
        <v>0</v>
      </c>
      <c r="V814" s="53" t="s">
        <v>129</v>
      </c>
      <c r="W814" s="53"/>
      <c r="X814" s="53">
        <v>0</v>
      </c>
      <c r="Y814" s="53" t="s">
        <v>130</v>
      </c>
      <c r="Z814" s="53"/>
      <c r="AA814" s="53"/>
      <c r="AB814" s="53" t="s">
        <v>131</v>
      </c>
      <c r="AC814" s="104"/>
      <c r="AD814" s="53"/>
      <c r="AE814" s="53" t="s">
        <v>131</v>
      </c>
      <c r="AF814" s="53"/>
      <c r="AG814" s="88"/>
      <c r="AH814" s="53" t="s">
        <v>131</v>
      </c>
      <c r="AI814" s="53"/>
      <c r="AJ814" s="53"/>
      <c r="AK814" s="53" t="s">
        <v>131</v>
      </c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ht="15.75" customHeight="1">
      <c r="A815" s="1" t="s">
        <v>1199</v>
      </c>
      <c r="B815" s="1" t="s">
        <v>121</v>
      </c>
      <c r="C815" s="1" t="s">
        <v>122</v>
      </c>
      <c r="D815" s="1" t="s">
        <v>123</v>
      </c>
      <c r="E815" s="1"/>
      <c r="F815" s="35"/>
      <c r="G815" s="36"/>
      <c r="H815" s="36"/>
      <c r="I815" s="36" t="s">
        <v>123</v>
      </c>
      <c r="J815" s="36"/>
      <c r="K815" s="120"/>
      <c r="L815" s="121"/>
      <c r="M815" s="122"/>
      <c r="N815" s="122"/>
      <c r="O815" s="122"/>
      <c r="P815" s="39"/>
      <c r="Q815" s="40"/>
      <c r="R815" s="39">
        <f t="shared" ref="R815:S815" si="362">R816+R834+R843+R845</f>
        <v>12351200</v>
      </c>
      <c r="S815" s="39">
        <f t="shared" si="362"/>
        <v>6983783</v>
      </c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86"/>
      <c r="AF815" s="86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</row>
    <row r="816" spans="1:57" ht="15.75" customHeight="1">
      <c r="A816" s="1" t="s">
        <v>1199</v>
      </c>
      <c r="B816" s="1" t="s">
        <v>121</v>
      </c>
      <c r="C816" s="1" t="s">
        <v>122</v>
      </c>
      <c r="D816" s="1"/>
      <c r="E816" s="1" t="s">
        <v>632</v>
      </c>
      <c r="F816" s="41"/>
      <c r="G816" s="42"/>
      <c r="H816" s="42"/>
      <c r="I816" s="42"/>
      <c r="J816" s="42" t="s">
        <v>632</v>
      </c>
      <c r="K816" s="130"/>
      <c r="L816" s="126"/>
      <c r="M816" s="127"/>
      <c r="N816" s="127"/>
      <c r="O816" s="127"/>
      <c r="P816" s="45"/>
      <c r="Q816" s="46"/>
      <c r="R816" s="45">
        <f t="shared" ref="R816:S816" si="363">SUM(R817:R833)</f>
        <v>10515300</v>
      </c>
      <c r="S816" s="45">
        <f t="shared" si="363"/>
        <v>6180133</v>
      </c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82"/>
      <c r="AF816" s="82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/>
      <c r="BD816" s="45"/>
      <c r="BE816" s="45"/>
    </row>
    <row r="817" spans="1:57" ht="15.75" customHeight="1">
      <c r="A817" s="1" t="s">
        <v>1199</v>
      </c>
      <c r="B817" s="1" t="s">
        <v>121</v>
      </c>
      <c r="C817" s="1" t="s">
        <v>122</v>
      </c>
      <c r="D817" s="1" t="s">
        <v>123</v>
      </c>
      <c r="E817" s="1" t="s">
        <v>632</v>
      </c>
      <c r="F817" s="128"/>
      <c r="G817" s="129"/>
      <c r="H817" s="129"/>
      <c r="I817" s="129"/>
      <c r="J817" s="129"/>
      <c r="K817" s="49" t="s">
        <v>1202</v>
      </c>
      <c r="L817" s="61" t="s">
        <v>1203</v>
      </c>
      <c r="M817" s="51" t="s">
        <v>127</v>
      </c>
      <c r="N817" s="51"/>
      <c r="O817" s="62" t="e">
        <f t="shared" ref="O817:O833" si="364">M817-R817</f>
        <v>#VALUE!</v>
      </c>
      <c r="P817" s="53">
        <v>24000</v>
      </c>
      <c r="Q817" s="54" t="s">
        <v>128</v>
      </c>
      <c r="R817" s="53">
        <v>52300</v>
      </c>
      <c r="S817" s="53">
        <f t="shared" ref="S817:S833" si="365">U817+X817+AA817+AD817+AG817+AJ817+AM817+AP817+AS817+AV817+AY817+BB817</f>
        <v>11000</v>
      </c>
      <c r="T817" s="53"/>
      <c r="U817" s="53">
        <v>0</v>
      </c>
      <c r="V817" s="53" t="s">
        <v>129</v>
      </c>
      <c r="W817" s="53"/>
      <c r="X817" s="53">
        <v>0</v>
      </c>
      <c r="Y817" s="53" t="s">
        <v>130</v>
      </c>
      <c r="Z817" s="53"/>
      <c r="AA817" s="153">
        <v>11000</v>
      </c>
      <c r="AB817" s="53" t="s">
        <v>131</v>
      </c>
      <c r="AC817" s="104">
        <f t="shared" ref="AC817:AC833" si="366">AA817*100/R817</f>
        <v>21.032504780114724</v>
      </c>
      <c r="AD817" s="153">
        <v>0</v>
      </c>
      <c r="AE817" s="53" t="s">
        <v>131</v>
      </c>
      <c r="AF817" s="104">
        <v>21</v>
      </c>
      <c r="AG817" s="162">
        <v>0</v>
      </c>
      <c r="AH817" s="53" t="s">
        <v>131</v>
      </c>
      <c r="AI817" s="104">
        <v>21</v>
      </c>
      <c r="AJ817" s="153">
        <v>0</v>
      </c>
      <c r="AK817" s="53" t="s">
        <v>131</v>
      </c>
      <c r="AL817" s="104">
        <f t="shared" ref="AL817:AL833" si="367">S817*100/R817</f>
        <v>21.032504780114724</v>
      </c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ht="15.75" customHeight="1">
      <c r="A818" s="1" t="s">
        <v>1199</v>
      </c>
      <c r="B818" s="1" t="s">
        <v>121</v>
      </c>
      <c r="C818" s="1" t="s">
        <v>122</v>
      </c>
      <c r="D818" s="1" t="s">
        <v>123</v>
      </c>
      <c r="E818" s="1" t="s">
        <v>632</v>
      </c>
      <c r="F818" s="128"/>
      <c r="G818" s="129"/>
      <c r="H818" s="129"/>
      <c r="I818" s="129"/>
      <c r="J818" s="129"/>
      <c r="K818" s="49" t="s">
        <v>1204</v>
      </c>
      <c r="L818" s="61" t="s">
        <v>1205</v>
      </c>
      <c r="M818" s="51" t="s">
        <v>127</v>
      </c>
      <c r="N818" s="51"/>
      <c r="O818" s="62" t="e">
        <f t="shared" si="364"/>
        <v>#VALUE!</v>
      </c>
      <c r="P818" s="53">
        <v>262500</v>
      </c>
      <c r="Q818" s="54" t="s">
        <v>128</v>
      </c>
      <c r="R818" s="53">
        <v>777000</v>
      </c>
      <c r="S818" s="53">
        <f t="shared" si="365"/>
        <v>463108</v>
      </c>
      <c r="T818" s="53"/>
      <c r="U818" s="53">
        <v>0</v>
      </c>
      <c r="V818" s="53" t="s">
        <v>129</v>
      </c>
      <c r="W818" s="53"/>
      <c r="X818" s="53">
        <v>0</v>
      </c>
      <c r="Y818" s="53" t="s">
        <v>130</v>
      </c>
      <c r="Z818" s="53"/>
      <c r="AA818" s="163">
        <v>89240</v>
      </c>
      <c r="AB818" s="53" t="s">
        <v>131</v>
      </c>
      <c r="AC818" s="104">
        <f t="shared" si="366"/>
        <v>11.485199485199486</v>
      </c>
      <c r="AD818" s="163">
        <v>184396</v>
      </c>
      <c r="AE818" s="53" t="s">
        <v>131</v>
      </c>
      <c r="AF818" s="53">
        <f t="shared" ref="AF818:AF830" si="368">AD818*100/R818</f>
        <v>23.73178893178893</v>
      </c>
      <c r="AG818" s="164">
        <v>189472</v>
      </c>
      <c r="AH818" s="53" t="s">
        <v>131</v>
      </c>
      <c r="AI818" s="53">
        <f t="shared" ref="AI818:AI833" si="369">S818*100/R818</f>
        <v>59.602059202059202</v>
      </c>
      <c r="AJ818" s="163">
        <v>0</v>
      </c>
      <c r="AK818" s="53" t="s">
        <v>131</v>
      </c>
      <c r="AL818" s="53">
        <f t="shared" si="367"/>
        <v>59.602059202059202</v>
      </c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ht="15.75" customHeight="1">
      <c r="A819" s="1" t="s">
        <v>1199</v>
      </c>
      <c r="B819" s="1" t="s">
        <v>121</v>
      </c>
      <c r="C819" s="1" t="s">
        <v>122</v>
      </c>
      <c r="D819" s="1" t="s">
        <v>123</v>
      </c>
      <c r="E819" s="1" t="s">
        <v>632</v>
      </c>
      <c r="F819" s="128"/>
      <c r="G819" s="129"/>
      <c r="H819" s="129"/>
      <c r="I819" s="129"/>
      <c r="J819" s="129"/>
      <c r="K819" s="49" t="s">
        <v>1206</v>
      </c>
      <c r="L819" s="61" t="s">
        <v>1207</v>
      </c>
      <c r="M819" s="51" t="s">
        <v>127</v>
      </c>
      <c r="N819" s="51"/>
      <c r="O819" s="62" t="e">
        <f t="shared" si="364"/>
        <v>#VALUE!</v>
      </c>
      <c r="P819" s="53">
        <v>262500</v>
      </c>
      <c r="Q819" s="54" t="s">
        <v>128</v>
      </c>
      <c r="R819" s="53">
        <v>777000</v>
      </c>
      <c r="S819" s="53">
        <f t="shared" si="365"/>
        <v>304880</v>
      </c>
      <c r="T819" s="53"/>
      <c r="U819" s="53">
        <v>0</v>
      </c>
      <c r="V819" s="53" t="s">
        <v>129</v>
      </c>
      <c r="W819" s="53"/>
      <c r="X819" s="53">
        <v>0</v>
      </c>
      <c r="Y819" s="53" t="s">
        <v>130</v>
      </c>
      <c r="Z819" s="53"/>
      <c r="AA819" s="163">
        <v>0</v>
      </c>
      <c r="AB819" s="53" t="s">
        <v>131</v>
      </c>
      <c r="AC819" s="104">
        <f t="shared" si="366"/>
        <v>0</v>
      </c>
      <c r="AD819" s="163">
        <v>97720</v>
      </c>
      <c r="AE819" s="53" t="s">
        <v>131</v>
      </c>
      <c r="AF819" s="53">
        <f t="shared" si="368"/>
        <v>12.576576576576576</v>
      </c>
      <c r="AG819" s="164">
        <v>207160</v>
      </c>
      <c r="AH819" s="53" t="s">
        <v>131</v>
      </c>
      <c r="AI819" s="53">
        <f t="shared" si="369"/>
        <v>39.238095238095241</v>
      </c>
      <c r="AJ819" s="163">
        <v>0</v>
      </c>
      <c r="AK819" s="53" t="s">
        <v>131</v>
      </c>
      <c r="AL819" s="53">
        <f t="shared" si="367"/>
        <v>39.238095238095241</v>
      </c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ht="15.75" customHeight="1">
      <c r="A820" s="1" t="s">
        <v>1199</v>
      </c>
      <c r="B820" s="1" t="s">
        <v>121</v>
      </c>
      <c r="C820" s="1" t="s">
        <v>122</v>
      </c>
      <c r="D820" s="1" t="s">
        <v>123</v>
      </c>
      <c r="E820" s="1" t="s">
        <v>632</v>
      </c>
      <c r="F820" s="128"/>
      <c r="G820" s="129"/>
      <c r="H820" s="129"/>
      <c r="I820" s="129"/>
      <c r="J820" s="129"/>
      <c r="K820" s="49" t="s">
        <v>1208</v>
      </c>
      <c r="L820" s="61" t="s">
        <v>1209</v>
      </c>
      <c r="M820" s="51" t="s">
        <v>127</v>
      </c>
      <c r="N820" s="51"/>
      <c r="O820" s="62" t="e">
        <f t="shared" si="364"/>
        <v>#VALUE!</v>
      </c>
      <c r="P820" s="53">
        <v>372700</v>
      </c>
      <c r="Q820" s="54" t="s">
        <v>128</v>
      </c>
      <c r="R820" s="53">
        <v>1103200</v>
      </c>
      <c r="S820" s="53">
        <f t="shared" si="365"/>
        <v>729510</v>
      </c>
      <c r="T820" s="53"/>
      <c r="U820" s="53">
        <v>0</v>
      </c>
      <c r="V820" s="53" t="s">
        <v>129</v>
      </c>
      <c r="W820" s="53"/>
      <c r="X820" s="53">
        <v>0</v>
      </c>
      <c r="Y820" s="53" t="s">
        <v>130</v>
      </c>
      <c r="Z820" s="53"/>
      <c r="AA820" s="163">
        <v>126800</v>
      </c>
      <c r="AB820" s="53" t="s">
        <v>131</v>
      </c>
      <c r="AC820" s="104">
        <f t="shared" si="366"/>
        <v>11.493836113125454</v>
      </c>
      <c r="AD820" s="163">
        <v>305400</v>
      </c>
      <c r="AE820" s="53" t="s">
        <v>131</v>
      </c>
      <c r="AF820" s="53">
        <f t="shared" si="368"/>
        <v>27.683103698332125</v>
      </c>
      <c r="AG820" s="164">
        <v>297310</v>
      </c>
      <c r="AH820" s="53" t="s">
        <v>131</v>
      </c>
      <c r="AI820" s="53">
        <f t="shared" si="369"/>
        <v>66.126722262509062</v>
      </c>
      <c r="AJ820" s="163">
        <v>0</v>
      </c>
      <c r="AK820" s="53" t="s">
        <v>131</v>
      </c>
      <c r="AL820" s="53">
        <f t="shared" si="367"/>
        <v>66.126722262509062</v>
      </c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ht="15.75" customHeight="1">
      <c r="A821" s="1" t="s">
        <v>1199</v>
      </c>
      <c r="B821" s="1" t="s">
        <v>121</v>
      </c>
      <c r="C821" s="1" t="s">
        <v>122</v>
      </c>
      <c r="D821" s="1" t="s">
        <v>123</v>
      </c>
      <c r="E821" s="1" t="s">
        <v>632</v>
      </c>
      <c r="F821" s="128"/>
      <c r="G821" s="129"/>
      <c r="H821" s="129"/>
      <c r="I821" s="129"/>
      <c r="J821" s="129"/>
      <c r="K821" s="49" t="s">
        <v>1210</v>
      </c>
      <c r="L821" s="61" t="s">
        <v>1211</v>
      </c>
      <c r="M821" s="51" t="s">
        <v>127</v>
      </c>
      <c r="N821" s="51">
        <v>2</v>
      </c>
      <c r="O821" s="105" t="e">
        <f t="shared" si="364"/>
        <v>#VALUE!</v>
      </c>
      <c r="P821" s="53">
        <v>262500</v>
      </c>
      <c r="Q821" s="54" t="s">
        <v>128</v>
      </c>
      <c r="R821" s="53">
        <v>777000</v>
      </c>
      <c r="S821" s="53">
        <f t="shared" si="365"/>
        <v>470940</v>
      </c>
      <c r="T821" s="53"/>
      <c r="U821" s="53">
        <v>0</v>
      </c>
      <c r="V821" s="53" t="s">
        <v>129</v>
      </c>
      <c r="W821" s="53"/>
      <c r="X821" s="53">
        <v>0</v>
      </c>
      <c r="Y821" s="53" t="s">
        <v>130</v>
      </c>
      <c r="Z821" s="53"/>
      <c r="AA821" s="163">
        <v>90600</v>
      </c>
      <c r="AB821" s="53" t="s">
        <v>131</v>
      </c>
      <c r="AC821" s="104">
        <f t="shared" si="366"/>
        <v>11.660231660231661</v>
      </c>
      <c r="AD821" s="163">
        <v>186800</v>
      </c>
      <c r="AE821" s="53" t="s">
        <v>131</v>
      </c>
      <c r="AF821" s="53">
        <f t="shared" si="368"/>
        <v>24.041184041184042</v>
      </c>
      <c r="AG821" s="164">
        <v>193540</v>
      </c>
      <c r="AH821" s="53" t="s">
        <v>131</v>
      </c>
      <c r="AI821" s="53">
        <f t="shared" si="369"/>
        <v>60.610038610038607</v>
      </c>
      <c r="AJ821" s="163">
        <v>0</v>
      </c>
      <c r="AK821" s="53" t="s">
        <v>131</v>
      </c>
      <c r="AL821" s="53">
        <f t="shared" si="367"/>
        <v>60.610038610038607</v>
      </c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ht="15.75" customHeight="1">
      <c r="A822" s="1" t="s">
        <v>1199</v>
      </c>
      <c r="B822" s="1" t="s">
        <v>121</v>
      </c>
      <c r="C822" s="1" t="s">
        <v>122</v>
      </c>
      <c r="D822" s="1" t="s">
        <v>123</v>
      </c>
      <c r="E822" s="1" t="s">
        <v>632</v>
      </c>
      <c r="F822" s="128"/>
      <c r="G822" s="129"/>
      <c r="H822" s="129"/>
      <c r="I822" s="129"/>
      <c r="J822" s="129"/>
      <c r="K822" s="49" t="s">
        <v>1212</v>
      </c>
      <c r="L822" s="61" t="s">
        <v>1213</v>
      </c>
      <c r="M822" s="51" t="s">
        <v>127</v>
      </c>
      <c r="N822" s="51">
        <v>2</v>
      </c>
      <c r="O822" s="105" t="e">
        <f t="shared" si="364"/>
        <v>#VALUE!</v>
      </c>
      <c r="P822" s="53">
        <v>262500</v>
      </c>
      <c r="Q822" s="54" t="s">
        <v>128</v>
      </c>
      <c r="R822" s="53">
        <v>777000</v>
      </c>
      <c r="S822" s="53">
        <f t="shared" si="365"/>
        <v>87600</v>
      </c>
      <c r="T822" s="53"/>
      <c r="U822" s="53">
        <v>0</v>
      </c>
      <c r="V822" s="53" t="s">
        <v>129</v>
      </c>
      <c r="W822" s="53"/>
      <c r="X822" s="53">
        <v>0</v>
      </c>
      <c r="Y822" s="53" t="s">
        <v>130</v>
      </c>
      <c r="Z822" s="53"/>
      <c r="AA822" s="163">
        <v>0</v>
      </c>
      <c r="AB822" s="53" t="s">
        <v>131</v>
      </c>
      <c r="AC822" s="104">
        <f t="shared" si="366"/>
        <v>0</v>
      </c>
      <c r="AD822" s="163">
        <v>0</v>
      </c>
      <c r="AE822" s="53" t="s">
        <v>131</v>
      </c>
      <c r="AF822" s="53">
        <f t="shared" si="368"/>
        <v>0</v>
      </c>
      <c r="AG822" s="162">
        <v>87600</v>
      </c>
      <c r="AH822" s="53" t="s">
        <v>131</v>
      </c>
      <c r="AI822" s="53">
        <f t="shared" si="369"/>
        <v>11.274131274131275</v>
      </c>
      <c r="AJ822" s="163">
        <v>0</v>
      </c>
      <c r="AK822" s="53" t="s">
        <v>131</v>
      </c>
      <c r="AL822" s="53">
        <f t="shared" si="367"/>
        <v>11.274131274131275</v>
      </c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ht="15.75" customHeight="1">
      <c r="A823" s="1" t="s">
        <v>1199</v>
      </c>
      <c r="B823" s="1" t="s">
        <v>121</v>
      </c>
      <c r="C823" s="1" t="s">
        <v>122</v>
      </c>
      <c r="D823" s="1" t="s">
        <v>123</v>
      </c>
      <c r="E823" s="1" t="s">
        <v>632</v>
      </c>
      <c r="F823" s="128"/>
      <c r="G823" s="129"/>
      <c r="H823" s="129"/>
      <c r="I823" s="129"/>
      <c r="J823" s="129"/>
      <c r="K823" s="49" t="s">
        <v>150</v>
      </c>
      <c r="L823" s="61" t="s">
        <v>151</v>
      </c>
      <c r="M823" s="51" t="s">
        <v>127</v>
      </c>
      <c r="N823" s="51">
        <v>2</v>
      </c>
      <c r="O823" s="56" t="e">
        <f t="shared" si="364"/>
        <v>#VALUE!</v>
      </c>
      <c r="P823" s="53">
        <v>525000</v>
      </c>
      <c r="Q823" s="54" t="s">
        <v>128</v>
      </c>
      <c r="R823" s="53">
        <v>1554000</v>
      </c>
      <c r="S823" s="53">
        <f t="shared" si="365"/>
        <v>866250</v>
      </c>
      <c r="T823" s="53"/>
      <c r="U823" s="53">
        <v>0</v>
      </c>
      <c r="V823" s="53" t="s">
        <v>129</v>
      </c>
      <c r="W823" s="53"/>
      <c r="X823" s="53">
        <v>0</v>
      </c>
      <c r="Y823" s="53" t="s">
        <v>130</v>
      </c>
      <c r="Z823" s="53"/>
      <c r="AA823" s="163">
        <v>178500</v>
      </c>
      <c r="AB823" s="53" t="s">
        <v>131</v>
      </c>
      <c r="AC823" s="104">
        <f t="shared" si="366"/>
        <v>11.486486486486486</v>
      </c>
      <c r="AD823" s="163">
        <v>231215</v>
      </c>
      <c r="AE823" s="53" t="s">
        <v>131</v>
      </c>
      <c r="AF823" s="53">
        <f t="shared" si="368"/>
        <v>14.878700128700128</v>
      </c>
      <c r="AG823" s="164">
        <v>281650</v>
      </c>
      <c r="AH823" s="53" t="s">
        <v>131</v>
      </c>
      <c r="AI823" s="53">
        <f t="shared" si="369"/>
        <v>55.743243243243242</v>
      </c>
      <c r="AJ823" s="163">
        <v>174885</v>
      </c>
      <c r="AK823" s="53" t="s">
        <v>131</v>
      </c>
      <c r="AL823" s="53">
        <f t="shared" si="367"/>
        <v>55.743243243243242</v>
      </c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ht="15.75" customHeight="1">
      <c r="A824" s="1" t="s">
        <v>1199</v>
      </c>
      <c r="B824" s="1" t="s">
        <v>121</v>
      </c>
      <c r="C824" s="1" t="s">
        <v>122</v>
      </c>
      <c r="D824" s="1" t="s">
        <v>123</v>
      </c>
      <c r="E824" s="1" t="s">
        <v>632</v>
      </c>
      <c r="F824" s="128"/>
      <c r="G824" s="129"/>
      <c r="H824" s="129"/>
      <c r="I824" s="129"/>
      <c r="J824" s="129"/>
      <c r="K824" s="49" t="s">
        <v>1214</v>
      </c>
      <c r="L824" s="61" t="s">
        <v>1215</v>
      </c>
      <c r="M824" s="51" t="s">
        <v>127</v>
      </c>
      <c r="N824" s="51"/>
      <c r="O824" s="62" t="e">
        <f t="shared" si="364"/>
        <v>#VALUE!</v>
      </c>
      <c r="P824" s="53">
        <v>262500</v>
      </c>
      <c r="Q824" s="54" t="s">
        <v>128</v>
      </c>
      <c r="R824" s="53">
        <v>777000</v>
      </c>
      <c r="S824" s="53">
        <f t="shared" si="365"/>
        <v>420650</v>
      </c>
      <c r="T824" s="53"/>
      <c r="U824" s="53">
        <v>0</v>
      </c>
      <c r="V824" s="53" t="s">
        <v>129</v>
      </c>
      <c r="W824" s="53"/>
      <c r="X824" s="53">
        <v>0</v>
      </c>
      <c r="Y824" s="53" t="s">
        <v>130</v>
      </c>
      <c r="Z824" s="53"/>
      <c r="AA824" s="163">
        <v>89200</v>
      </c>
      <c r="AB824" s="53" t="s">
        <v>131</v>
      </c>
      <c r="AC824" s="104">
        <f t="shared" si="366"/>
        <v>11.480051480051481</v>
      </c>
      <c r="AD824" s="163">
        <v>162460</v>
      </c>
      <c r="AE824" s="53" t="s">
        <v>131</v>
      </c>
      <c r="AF824" s="53">
        <f t="shared" si="368"/>
        <v>20.90862290862291</v>
      </c>
      <c r="AG824" s="164">
        <v>168990</v>
      </c>
      <c r="AH824" s="53" t="s">
        <v>131</v>
      </c>
      <c r="AI824" s="53">
        <f t="shared" si="369"/>
        <v>54.137709137709138</v>
      </c>
      <c r="AJ824" s="163">
        <v>0</v>
      </c>
      <c r="AK824" s="53" t="s">
        <v>131</v>
      </c>
      <c r="AL824" s="53">
        <f t="shared" si="367"/>
        <v>54.137709137709138</v>
      </c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ht="15.75" customHeight="1">
      <c r="A825" s="1" t="s">
        <v>1199</v>
      </c>
      <c r="B825" s="1" t="s">
        <v>121</v>
      </c>
      <c r="C825" s="1" t="s">
        <v>122</v>
      </c>
      <c r="D825" s="1" t="s">
        <v>123</v>
      </c>
      <c r="E825" s="1" t="s">
        <v>632</v>
      </c>
      <c r="F825" s="128"/>
      <c r="G825" s="129"/>
      <c r="H825" s="129"/>
      <c r="I825" s="129"/>
      <c r="J825" s="129"/>
      <c r="K825" s="49" t="s">
        <v>1216</v>
      </c>
      <c r="L825" s="61" t="s">
        <v>1217</v>
      </c>
      <c r="M825" s="51" t="s">
        <v>127</v>
      </c>
      <c r="N825" s="51">
        <v>2</v>
      </c>
      <c r="O825" s="105" t="e">
        <f t="shared" si="364"/>
        <v>#VALUE!</v>
      </c>
      <c r="P825" s="53">
        <v>262500</v>
      </c>
      <c r="Q825" s="54" t="s">
        <v>128</v>
      </c>
      <c r="R825" s="53">
        <v>777000</v>
      </c>
      <c r="S825" s="53">
        <f t="shared" si="365"/>
        <v>433125</v>
      </c>
      <c r="T825" s="53"/>
      <c r="U825" s="53">
        <v>0</v>
      </c>
      <c r="V825" s="53" t="s">
        <v>129</v>
      </c>
      <c r="W825" s="53"/>
      <c r="X825" s="53">
        <v>0</v>
      </c>
      <c r="Y825" s="53" t="s">
        <v>130</v>
      </c>
      <c r="Z825" s="53"/>
      <c r="AA825" s="163">
        <v>0</v>
      </c>
      <c r="AB825" s="53" t="s">
        <v>131</v>
      </c>
      <c r="AC825" s="104">
        <f t="shared" si="366"/>
        <v>0</v>
      </c>
      <c r="AD825" s="163">
        <v>89250</v>
      </c>
      <c r="AE825" s="53" t="s">
        <v>131</v>
      </c>
      <c r="AF825" s="53">
        <f t="shared" si="368"/>
        <v>11.486486486486486</v>
      </c>
      <c r="AG825" s="164">
        <v>168990</v>
      </c>
      <c r="AH825" s="53" t="s">
        <v>131</v>
      </c>
      <c r="AI825" s="53">
        <f t="shared" si="369"/>
        <v>55.743243243243242</v>
      </c>
      <c r="AJ825" s="163">
        <v>174885</v>
      </c>
      <c r="AK825" s="53" t="s">
        <v>131</v>
      </c>
      <c r="AL825" s="53">
        <f t="shared" si="367"/>
        <v>55.743243243243242</v>
      </c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ht="15.75" customHeight="1">
      <c r="A826" s="1" t="s">
        <v>1199</v>
      </c>
      <c r="B826" s="1" t="s">
        <v>121</v>
      </c>
      <c r="C826" s="1" t="s">
        <v>122</v>
      </c>
      <c r="D826" s="1" t="s">
        <v>123</v>
      </c>
      <c r="E826" s="1" t="s">
        <v>632</v>
      </c>
      <c r="F826" s="128"/>
      <c r="G826" s="129"/>
      <c r="H826" s="129"/>
      <c r="I826" s="129"/>
      <c r="J826" s="129"/>
      <c r="K826" s="49" t="s">
        <v>1218</v>
      </c>
      <c r="L826" s="61" t="s">
        <v>1219</v>
      </c>
      <c r="M826" s="51" t="s">
        <v>127</v>
      </c>
      <c r="N826" s="51"/>
      <c r="O826" s="62" t="e">
        <f t="shared" si="364"/>
        <v>#VALUE!</v>
      </c>
      <c r="P826" s="53">
        <v>38000</v>
      </c>
      <c r="Q826" s="54" t="s">
        <v>128</v>
      </c>
      <c r="R826" s="53">
        <v>299400</v>
      </c>
      <c r="S826" s="53">
        <f t="shared" si="365"/>
        <v>245760</v>
      </c>
      <c r="T826" s="53"/>
      <c r="U826" s="53">
        <v>0</v>
      </c>
      <c r="V826" s="53" t="s">
        <v>129</v>
      </c>
      <c r="W826" s="53"/>
      <c r="X826" s="53">
        <v>0</v>
      </c>
      <c r="Y826" s="53" t="s">
        <v>130</v>
      </c>
      <c r="Z826" s="53"/>
      <c r="AA826" s="163">
        <v>165300</v>
      </c>
      <c r="AB826" s="53" t="s">
        <v>131</v>
      </c>
      <c r="AC826" s="104">
        <f t="shared" si="366"/>
        <v>55.210420841683366</v>
      </c>
      <c r="AD826" s="163">
        <v>80460</v>
      </c>
      <c r="AE826" s="53" t="s">
        <v>131</v>
      </c>
      <c r="AF826" s="53">
        <f t="shared" si="368"/>
        <v>26.873747494989981</v>
      </c>
      <c r="AG826" s="164">
        <v>0</v>
      </c>
      <c r="AH826" s="53" t="s">
        <v>131</v>
      </c>
      <c r="AI826" s="53">
        <f t="shared" si="369"/>
        <v>82.084168336673343</v>
      </c>
      <c r="AJ826" s="163">
        <v>0</v>
      </c>
      <c r="AK826" s="53" t="s">
        <v>131</v>
      </c>
      <c r="AL826" s="53">
        <f t="shared" si="367"/>
        <v>82.084168336673343</v>
      </c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ht="15.75" customHeight="1">
      <c r="A827" s="1" t="s">
        <v>1199</v>
      </c>
      <c r="B827" s="1" t="s">
        <v>121</v>
      </c>
      <c r="C827" s="1" t="s">
        <v>122</v>
      </c>
      <c r="D827" s="1" t="s">
        <v>123</v>
      </c>
      <c r="E827" s="1" t="s">
        <v>632</v>
      </c>
      <c r="F827" s="128"/>
      <c r="G827" s="129"/>
      <c r="H827" s="129"/>
      <c r="I827" s="129"/>
      <c r="J827" s="129"/>
      <c r="K827" s="49" t="s">
        <v>1220</v>
      </c>
      <c r="L827" s="61" t="s">
        <v>1221</v>
      </c>
      <c r="M827" s="51" t="s">
        <v>127</v>
      </c>
      <c r="N827" s="51"/>
      <c r="O827" s="62" t="e">
        <f t="shared" si="364"/>
        <v>#VALUE!</v>
      </c>
      <c r="P827" s="53">
        <v>38000</v>
      </c>
      <c r="Q827" s="54" t="s">
        <v>128</v>
      </c>
      <c r="R827" s="53">
        <v>299400</v>
      </c>
      <c r="S827" s="53">
        <f t="shared" si="365"/>
        <v>233640</v>
      </c>
      <c r="T827" s="53"/>
      <c r="U827" s="53">
        <v>0</v>
      </c>
      <c r="V827" s="53" t="s">
        <v>129</v>
      </c>
      <c r="W827" s="53"/>
      <c r="X827" s="53">
        <v>0</v>
      </c>
      <c r="Y827" s="53" t="s">
        <v>130</v>
      </c>
      <c r="Z827" s="53"/>
      <c r="AA827" s="163">
        <v>0</v>
      </c>
      <c r="AB827" s="53" t="s">
        <v>131</v>
      </c>
      <c r="AC827" s="104">
        <f t="shared" si="366"/>
        <v>0</v>
      </c>
      <c r="AD827" s="163">
        <v>135000</v>
      </c>
      <c r="AE827" s="53" t="s">
        <v>131</v>
      </c>
      <c r="AF827" s="53">
        <f t="shared" si="368"/>
        <v>45.09018036072144</v>
      </c>
      <c r="AG827" s="164">
        <v>98640</v>
      </c>
      <c r="AH827" s="53" t="s">
        <v>131</v>
      </c>
      <c r="AI827" s="53">
        <f t="shared" si="369"/>
        <v>78.036072144288582</v>
      </c>
      <c r="AJ827" s="163">
        <v>0</v>
      </c>
      <c r="AK827" s="53" t="s">
        <v>131</v>
      </c>
      <c r="AL827" s="53">
        <f t="shared" si="367"/>
        <v>78.036072144288582</v>
      </c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ht="15.75" customHeight="1">
      <c r="A828" s="1" t="s">
        <v>1199</v>
      </c>
      <c r="B828" s="1" t="s">
        <v>121</v>
      </c>
      <c r="C828" s="1" t="s">
        <v>122</v>
      </c>
      <c r="D828" s="1" t="s">
        <v>123</v>
      </c>
      <c r="E828" s="1" t="s">
        <v>632</v>
      </c>
      <c r="F828" s="128"/>
      <c r="G828" s="129"/>
      <c r="H828" s="129"/>
      <c r="I828" s="129"/>
      <c r="J828" s="129"/>
      <c r="K828" s="49" t="s">
        <v>1222</v>
      </c>
      <c r="L828" s="61" t="s">
        <v>1223</v>
      </c>
      <c r="M828" s="51" t="s">
        <v>127</v>
      </c>
      <c r="N828" s="51"/>
      <c r="O828" s="62" t="e">
        <f t="shared" si="364"/>
        <v>#VALUE!</v>
      </c>
      <c r="P828" s="53">
        <v>85000</v>
      </c>
      <c r="Q828" s="54" t="s">
        <v>128</v>
      </c>
      <c r="R828" s="53">
        <v>669800</v>
      </c>
      <c r="S828" s="53">
        <f t="shared" si="365"/>
        <v>549800</v>
      </c>
      <c r="T828" s="53"/>
      <c r="U828" s="53">
        <v>0</v>
      </c>
      <c r="V828" s="53" t="s">
        <v>129</v>
      </c>
      <c r="W828" s="53"/>
      <c r="X828" s="53">
        <v>0</v>
      </c>
      <c r="Y828" s="53" t="s">
        <v>130</v>
      </c>
      <c r="Z828" s="53"/>
      <c r="AA828" s="163">
        <v>369800</v>
      </c>
      <c r="AB828" s="53" t="s">
        <v>131</v>
      </c>
      <c r="AC828" s="104">
        <f t="shared" si="366"/>
        <v>55.210510600179155</v>
      </c>
      <c r="AD828" s="163">
        <v>180000</v>
      </c>
      <c r="AE828" s="53" t="s">
        <v>131</v>
      </c>
      <c r="AF828" s="53">
        <f t="shared" si="368"/>
        <v>26.873693639892505</v>
      </c>
      <c r="AG828" s="164">
        <v>0</v>
      </c>
      <c r="AH828" s="53" t="s">
        <v>131</v>
      </c>
      <c r="AI828" s="53">
        <f t="shared" si="369"/>
        <v>82.084204240071656</v>
      </c>
      <c r="AJ828" s="163">
        <v>0</v>
      </c>
      <c r="AK828" s="53" t="s">
        <v>131</v>
      </c>
      <c r="AL828" s="53">
        <f t="shared" si="367"/>
        <v>82.084204240071656</v>
      </c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ht="15.75" customHeight="1">
      <c r="A829" s="1" t="s">
        <v>1199</v>
      </c>
      <c r="B829" s="1" t="s">
        <v>121</v>
      </c>
      <c r="C829" s="1" t="s">
        <v>122</v>
      </c>
      <c r="D829" s="1" t="s">
        <v>123</v>
      </c>
      <c r="E829" s="1" t="s">
        <v>632</v>
      </c>
      <c r="F829" s="128"/>
      <c r="G829" s="129"/>
      <c r="H829" s="129"/>
      <c r="I829" s="129"/>
      <c r="J829" s="129"/>
      <c r="K829" s="49" t="s">
        <v>1224</v>
      </c>
      <c r="L829" s="61" t="s">
        <v>1225</v>
      </c>
      <c r="M829" s="51" t="s">
        <v>127</v>
      </c>
      <c r="N829" s="51"/>
      <c r="O829" s="62" t="e">
        <f t="shared" si="364"/>
        <v>#VALUE!</v>
      </c>
      <c r="P829" s="53">
        <v>38000</v>
      </c>
      <c r="Q829" s="54" t="s">
        <v>128</v>
      </c>
      <c r="R829" s="53">
        <v>299400</v>
      </c>
      <c r="S829" s="53">
        <f t="shared" si="365"/>
        <v>245740</v>
      </c>
      <c r="T829" s="53"/>
      <c r="U829" s="53">
        <v>0</v>
      </c>
      <c r="V829" s="53" t="s">
        <v>129</v>
      </c>
      <c r="W829" s="53"/>
      <c r="X829" s="53">
        <v>0</v>
      </c>
      <c r="Y829" s="53" t="s">
        <v>130</v>
      </c>
      <c r="Z829" s="53"/>
      <c r="AA829" s="163">
        <v>165250</v>
      </c>
      <c r="AB829" s="53" t="s">
        <v>131</v>
      </c>
      <c r="AC829" s="104">
        <f t="shared" si="366"/>
        <v>55.193720774883097</v>
      </c>
      <c r="AD829" s="163">
        <v>80490</v>
      </c>
      <c r="AE829" s="53" t="s">
        <v>131</v>
      </c>
      <c r="AF829" s="53">
        <f t="shared" si="368"/>
        <v>26.883767535070142</v>
      </c>
      <c r="AG829" s="164">
        <v>0</v>
      </c>
      <c r="AH829" s="53" t="s">
        <v>131</v>
      </c>
      <c r="AI829" s="53">
        <f t="shared" si="369"/>
        <v>82.077488309953239</v>
      </c>
      <c r="AJ829" s="163">
        <v>0</v>
      </c>
      <c r="AK829" s="53" t="s">
        <v>131</v>
      </c>
      <c r="AL829" s="53">
        <f t="shared" si="367"/>
        <v>82.077488309953239</v>
      </c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ht="15.75" customHeight="1">
      <c r="A830" s="1" t="s">
        <v>1199</v>
      </c>
      <c r="B830" s="1" t="s">
        <v>121</v>
      </c>
      <c r="C830" s="1" t="s">
        <v>122</v>
      </c>
      <c r="D830" s="1" t="s">
        <v>123</v>
      </c>
      <c r="E830" s="1" t="s">
        <v>632</v>
      </c>
      <c r="F830" s="128"/>
      <c r="G830" s="129"/>
      <c r="H830" s="129"/>
      <c r="I830" s="129"/>
      <c r="J830" s="129"/>
      <c r="K830" s="49" t="s">
        <v>1226</v>
      </c>
      <c r="L830" s="61" t="s">
        <v>1227</v>
      </c>
      <c r="M830" s="51" t="s">
        <v>127</v>
      </c>
      <c r="N830" s="51"/>
      <c r="O830" s="62" t="e">
        <f t="shared" si="364"/>
        <v>#VALUE!</v>
      </c>
      <c r="P830" s="53">
        <v>48000</v>
      </c>
      <c r="Q830" s="54" t="s">
        <v>128</v>
      </c>
      <c r="R830" s="53">
        <v>378200</v>
      </c>
      <c r="S830" s="53">
        <f t="shared" si="365"/>
        <v>202200</v>
      </c>
      <c r="T830" s="53"/>
      <c r="U830" s="53">
        <v>0</v>
      </c>
      <c r="V830" s="53" t="s">
        <v>129</v>
      </c>
      <c r="W830" s="53"/>
      <c r="X830" s="53">
        <v>0</v>
      </c>
      <c r="Y830" s="53" t="s">
        <v>130</v>
      </c>
      <c r="Z830" s="53"/>
      <c r="AA830" s="163">
        <v>0</v>
      </c>
      <c r="AB830" s="53" t="s">
        <v>131</v>
      </c>
      <c r="AC830" s="104">
        <f t="shared" si="366"/>
        <v>0</v>
      </c>
      <c r="AD830" s="163">
        <v>0</v>
      </c>
      <c r="AE830" s="53" t="s">
        <v>131</v>
      </c>
      <c r="AF830" s="53">
        <f t="shared" si="368"/>
        <v>0</v>
      </c>
      <c r="AG830" s="164">
        <v>202200</v>
      </c>
      <c r="AH830" s="53" t="s">
        <v>131</v>
      </c>
      <c r="AI830" s="53">
        <f t="shared" si="369"/>
        <v>53.463775780010579</v>
      </c>
      <c r="AJ830" s="163">
        <v>0</v>
      </c>
      <c r="AK830" s="53" t="s">
        <v>131</v>
      </c>
      <c r="AL830" s="53">
        <f t="shared" si="367"/>
        <v>53.463775780010579</v>
      </c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ht="15.75" customHeight="1">
      <c r="A831" s="1" t="s">
        <v>1199</v>
      </c>
      <c r="B831" s="1" t="s">
        <v>121</v>
      </c>
      <c r="C831" s="1" t="s">
        <v>122</v>
      </c>
      <c r="D831" s="1" t="s">
        <v>123</v>
      </c>
      <c r="E831" s="1" t="s">
        <v>632</v>
      </c>
      <c r="F831" s="128"/>
      <c r="G831" s="129"/>
      <c r="H831" s="129"/>
      <c r="I831" s="129"/>
      <c r="J831" s="129"/>
      <c r="K831" s="49" t="s">
        <v>1228</v>
      </c>
      <c r="L831" s="61" t="s">
        <v>1229</v>
      </c>
      <c r="M831" s="51" t="s">
        <v>127</v>
      </c>
      <c r="N831" s="51"/>
      <c r="O831" s="62" t="e">
        <f t="shared" si="364"/>
        <v>#VALUE!</v>
      </c>
      <c r="P831" s="53">
        <v>76000</v>
      </c>
      <c r="Q831" s="54" t="s">
        <v>128</v>
      </c>
      <c r="R831" s="53">
        <v>598800</v>
      </c>
      <c r="S831" s="53">
        <f t="shared" si="365"/>
        <v>464700</v>
      </c>
      <c r="T831" s="53"/>
      <c r="U831" s="53">
        <v>0</v>
      </c>
      <c r="V831" s="53" t="s">
        <v>129</v>
      </c>
      <c r="W831" s="53"/>
      <c r="X831" s="53">
        <v>0</v>
      </c>
      <c r="Y831" s="53" t="s">
        <v>130</v>
      </c>
      <c r="Z831" s="53"/>
      <c r="AA831" s="163">
        <v>330600</v>
      </c>
      <c r="AB831" s="53" t="s">
        <v>131</v>
      </c>
      <c r="AC831" s="104">
        <f t="shared" si="366"/>
        <v>55.210420841683366</v>
      </c>
      <c r="AD831" s="163">
        <v>67050</v>
      </c>
      <c r="AE831" s="53" t="s">
        <v>131</v>
      </c>
      <c r="AF831" s="53">
        <v>66</v>
      </c>
      <c r="AG831" s="164">
        <v>0</v>
      </c>
      <c r="AH831" s="53" t="s">
        <v>131</v>
      </c>
      <c r="AI831" s="53">
        <f t="shared" si="369"/>
        <v>77.605210420841686</v>
      </c>
      <c r="AJ831" s="163">
        <v>67050</v>
      </c>
      <c r="AK831" s="53" t="s">
        <v>131</v>
      </c>
      <c r="AL831" s="53">
        <f t="shared" si="367"/>
        <v>77.605210420841686</v>
      </c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ht="15.75" customHeight="1">
      <c r="A832" s="1" t="s">
        <v>1199</v>
      </c>
      <c r="B832" s="1" t="s">
        <v>121</v>
      </c>
      <c r="C832" s="1" t="s">
        <v>122</v>
      </c>
      <c r="D832" s="1" t="s">
        <v>123</v>
      </c>
      <c r="E832" s="1" t="s">
        <v>632</v>
      </c>
      <c r="F832" s="128"/>
      <c r="G832" s="129"/>
      <c r="H832" s="129"/>
      <c r="I832" s="129"/>
      <c r="J832" s="129"/>
      <c r="K832" s="49" t="s">
        <v>1230</v>
      </c>
      <c r="L832" s="61" t="s">
        <v>1231</v>
      </c>
      <c r="M832" s="51" t="s">
        <v>127</v>
      </c>
      <c r="N832" s="51"/>
      <c r="O832" s="62" t="e">
        <f t="shared" si="364"/>
        <v>#VALUE!</v>
      </c>
      <c r="P832" s="53">
        <v>38000</v>
      </c>
      <c r="Q832" s="54" t="s">
        <v>128</v>
      </c>
      <c r="R832" s="53">
        <v>299400</v>
      </c>
      <c r="S832" s="53">
        <f t="shared" si="365"/>
        <v>218880</v>
      </c>
      <c r="T832" s="53"/>
      <c r="U832" s="53">
        <v>0</v>
      </c>
      <c r="V832" s="53" t="s">
        <v>129</v>
      </c>
      <c r="W832" s="53"/>
      <c r="X832" s="53">
        <v>0</v>
      </c>
      <c r="Y832" s="53" t="s">
        <v>130</v>
      </c>
      <c r="Z832" s="53"/>
      <c r="AA832" s="163">
        <v>109500</v>
      </c>
      <c r="AB832" s="53" t="s">
        <v>131</v>
      </c>
      <c r="AC832" s="104">
        <f t="shared" si="366"/>
        <v>36.573146292585172</v>
      </c>
      <c r="AD832" s="163">
        <v>55700</v>
      </c>
      <c r="AE832" s="53" t="s">
        <v>131</v>
      </c>
      <c r="AF832" s="53">
        <f>31+19</f>
        <v>50</v>
      </c>
      <c r="AG832" s="164">
        <v>53680</v>
      </c>
      <c r="AH832" s="53" t="s">
        <v>131</v>
      </c>
      <c r="AI832" s="53">
        <f t="shared" si="369"/>
        <v>73.106212424849701</v>
      </c>
      <c r="AJ832" s="163">
        <v>0</v>
      </c>
      <c r="AK832" s="53" t="s">
        <v>131</v>
      </c>
      <c r="AL832" s="53">
        <f t="shared" si="367"/>
        <v>73.106212424849701</v>
      </c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ht="15.75" customHeight="1">
      <c r="A833" s="1" t="s">
        <v>1199</v>
      </c>
      <c r="B833" s="1" t="s">
        <v>121</v>
      </c>
      <c r="C833" s="1" t="s">
        <v>122</v>
      </c>
      <c r="D833" s="1" t="s">
        <v>123</v>
      </c>
      <c r="E833" s="1" t="s">
        <v>632</v>
      </c>
      <c r="F833" s="128"/>
      <c r="G833" s="129"/>
      <c r="H833" s="129"/>
      <c r="I833" s="129"/>
      <c r="J833" s="129"/>
      <c r="K833" s="49" t="s">
        <v>1232</v>
      </c>
      <c r="L833" s="61" t="s">
        <v>1233</v>
      </c>
      <c r="M833" s="51" t="s">
        <v>127</v>
      </c>
      <c r="N833" s="51"/>
      <c r="O833" s="62" t="e">
        <f t="shared" si="364"/>
        <v>#VALUE!</v>
      </c>
      <c r="P833" s="53">
        <v>38000</v>
      </c>
      <c r="Q833" s="54" t="s">
        <v>128</v>
      </c>
      <c r="R833" s="53">
        <v>299400</v>
      </c>
      <c r="S833" s="53">
        <f t="shared" si="365"/>
        <v>232350</v>
      </c>
      <c r="T833" s="53"/>
      <c r="U833" s="53">
        <v>0</v>
      </c>
      <c r="V833" s="53" t="s">
        <v>129</v>
      </c>
      <c r="W833" s="53"/>
      <c r="X833" s="53">
        <v>0</v>
      </c>
      <c r="Y833" s="53" t="s">
        <v>130</v>
      </c>
      <c r="Z833" s="53"/>
      <c r="AA833" s="163">
        <v>0</v>
      </c>
      <c r="AB833" s="53" t="s">
        <v>131</v>
      </c>
      <c r="AC833" s="104">
        <f t="shared" si="366"/>
        <v>0</v>
      </c>
      <c r="AD833" s="163">
        <v>165300</v>
      </c>
      <c r="AE833" s="53" t="s">
        <v>131</v>
      </c>
      <c r="AF833" s="53">
        <f>AD833*100/R833</f>
        <v>55.210420841683366</v>
      </c>
      <c r="AG833" s="164">
        <v>0</v>
      </c>
      <c r="AH833" s="53" t="s">
        <v>131</v>
      </c>
      <c r="AI833" s="53">
        <f t="shared" si="369"/>
        <v>77.605210420841686</v>
      </c>
      <c r="AJ833" s="163">
        <v>67050</v>
      </c>
      <c r="AK833" s="53" t="s">
        <v>131</v>
      </c>
      <c r="AL833" s="53">
        <f t="shared" si="367"/>
        <v>77.605210420841686</v>
      </c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ht="15.75" customHeight="1">
      <c r="A834" s="1" t="s">
        <v>1199</v>
      </c>
      <c r="B834" s="1" t="s">
        <v>121</v>
      </c>
      <c r="C834" s="1" t="s">
        <v>122</v>
      </c>
      <c r="D834" s="1"/>
      <c r="E834" s="1" t="s">
        <v>822</v>
      </c>
      <c r="F834" s="41"/>
      <c r="G834" s="42"/>
      <c r="H834" s="42"/>
      <c r="I834" s="42"/>
      <c r="J834" s="42" t="s">
        <v>822</v>
      </c>
      <c r="K834" s="130"/>
      <c r="L834" s="126"/>
      <c r="M834" s="127"/>
      <c r="N834" s="127"/>
      <c r="O834" s="127"/>
      <c r="P834" s="45"/>
      <c r="Q834" s="46"/>
      <c r="R834" s="45">
        <f t="shared" ref="R834:S834" si="370">SUM(R835:R842)</f>
        <v>1614200</v>
      </c>
      <c r="S834" s="45">
        <f t="shared" si="370"/>
        <v>732000</v>
      </c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91"/>
      <c r="AF834" s="91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/>
      <c r="BD834" s="45"/>
      <c r="BE834" s="45"/>
    </row>
    <row r="835" spans="1:57" ht="15.75" customHeight="1">
      <c r="A835" s="1" t="s">
        <v>1199</v>
      </c>
      <c r="B835" s="1" t="s">
        <v>121</v>
      </c>
      <c r="C835" s="1" t="s">
        <v>122</v>
      </c>
      <c r="D835" s="1" t="s">
        <v>123</v>
      </c>
      <c r="E835" s="1" t="s">
        <v>822</v>
      </c>
      <c r="F835" s="128"/>
      <c r="G835" s="129"/>
      <c r="H835" s="129"/>
      <c r="I835" s="129"/>
      <c r="J835" s="129"/>
      <c r="K835" s="49" t="s">
        <v>1210</v>
      </c>
      <c r="L835" s="61" t="s">
        <v>1211</v>
      </c>
      <c r="M835" s="51" t="s">
        <v>127</v>
      </c>
      <c r="N835" s="51">
        <v>2</v>
      </c>
      <c r="O835" s="105" t="e">
        <f t="shared" ref="O835:O842" si="371">M835-R835</f>
        <v>#VALUE!</v>
      </c>
      <c r="P835" s="53">
        <v>50000</v>
      </c>
      <c r="Q835" s="54" t="s">
        <v>128</v>
      </c>
      <c r="R835" s="53">
        <v>148000</v>
      </c>
      <c r="S835" s="53">
        <f t="shared" ref="S835:S842" si="372">U835+X835+AA835+AD835+AG835+AJ835+AM835+AP835+AS835+AV835+AY835+BB835</f>
        <v>17000</v>
      </c>
      <c r="T835" s="53"/>
      <c r="U835" s="53">
        <v>0</v>
      </c>
      <c r="V835" s="53" t="s">
        <v>129</v>
      </c>
      <c r="W835" s="53"/>
      <c r="X835" s="53">
        <v>0</v>
      </c>
      <c r="Y835" s="53" t="s">
        <v>130</v>
      </c>
      <c r="Z835" s="53"/>
      <c r="AA835" s="53"/>
      <c r="AB835" s="53" t="s">
        <v>131</v>
      </c>
      <c r="AC835" s="104"/>
      <c r="AD835" s="53">
        <v>17000</v>
      </c>
      <c r="AE835" s="53" t="s">
        <v>131</v>
      </c>
      <c r="AF835" s="53">
        <f t="shared" ref="AF835:AF842" si="373">AD835*100/R835</f>
        <v>11.486486486486486</v>
      </c>
      <c r="AG835" s="53">
        <v>0</v>
      </c>
      <c r="AH835" s="53" t="s">
        <v>131</v>
      </c>
      <c r="AI835" s="53">
        <f t="shared" ref="AI835:AI842" si="374">AG835*100/R835</f>
        <v>0</v>
      </c>
      <c r="AJ835" s="53">
        <v>0</v>
      </c>
      <c r="AK835" s="53" t="s">
        <v>131</v>
      </c>
      <c r="AL835" s="53">
        <f t="shared" ref="AL835:AL842" si="375">S835*100/R835</f>
        <v>11.486486486486486</v>
      </c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ht="15.75" customHeight="1">
      <c r="A836" s="1" t="s">
        <v>1199</v>
      </c>
      <c r="B836" s="1" t="s">
        <v>121</v>
      </c>
      <c r="C836" s="1" t="s">
        <v>122</v>
      </c>
      <c r="D836" s="1" t="s">
        <v>123</v>
      </c>
      <c r="E836" s="1" t="s">
        <v>822</v>
      </c>
      <c r="F836" s="128"/>
      <c r="G836" s="129"/>
      <c r="H836" s="129"/>
      <c r="I836" s="129"/>
      <c r="J836" s="129"/>
      <c r="K836" s="49" t="s">
        <v>1212</v>
      </c>
      <c r="L836" s="61" t="s">
        <v>1213</v>
      </c>
      <c r="M836" s="51" t="s">
        <v>127</v>
      </c>
      <c r="N836" s="51">
        <v>2</v>
      </c>
      <c r="O836" s="105" t="e">
        <f t="shared" si="371"/>
        <v>#VALUE!</v>
      </c>
      <c r="P836" s="53">
        <v>100000</v>
      </c>
      <c r="Q836" s="54" t="s">
        <v>128</v>
      </c>
      <c r="R836" s="53">
        <v>296000</v>
      </c>
      <c r="S836" s="53">
        <f t="shared" si="372"/>
        <v>34000</v>
      </c>
      <c r="T836" s="53"/>
      <c r="U836" s="53">
        <v>0</v>
      </c>
      <c r="V836" s="53" t="s">
        <v>129</v>
      </c>
      <c r="W836" s="53"/>
      <c r="X836" s="53">
        <v>0</v>
      </c>
      <c r="Y836" s="53" t="s">
        <v>130</v>
      </c>
      <c r="Z836" s="53"/>
      <c r="AA836" s="53"/>
      <c r="AB836" s="53" t="s">
        <v>131</v>
      </c>
      <c r="AC836" s="104"/>
      <c r="AD836" s="53">
        <v>34000</v>
      </c>
      <c r="AE836" s="53" t="s">
        <v>131</v>
      </c>
      <c r="AF836" s="53">
        <f t="shared" si="373"/>
        <v>11.486486486486486</v>
      </c>
      <c r="AG836" s="53">
        <v>0</v>
      </c>
      <c r="AH836" s="53" t="s">
        <v>131</v>
      </c>
      <c r="AI836" s="53">
        <f t="shared" si="374"/>
        <v>0</v>
      </c>
      <c r="AJ836" s="53">
        <v>0</v>
      </c>
      <c r="AK836" s="53" t="s">
        <v>131</v>
      </c>
      <c r="AL836" s="53">
        <f t="shared" si="375"/>
        <v>11.486486486486486</v>
      </c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ht="15.75" customHeight="1">
      <c r="A837" s="1" t="s">
        <v>1199</v>
      </c>
      <c r="B837" s="1" t="s">
        <v>121</v>
      </c>
      <c r="C837" s="1" t="s">
        <v>122</v>
      </c>
      <c r="D837" s="1" t="s">
        <v>123</v>
      </c>
      <c r="E837" s="1" t="s">
        <v>822</v>
      </c>
      <c r="F837" s="128"/>
      <c r="G837" s="129"/>
      <c r="H837" s="129"/>
      <c r="I837" s="129"/>
      <c r="J837" s="129"/>
      <c r="K837" s="49" t="s">
        <v>1216</v>
      </c>
      <c r="L837" s="61" t="s">
        <v>1217</v>
      </c>
      <c r="M837" s="51" t="s">
        <v>127</v>
      </c>
      <c r="N837" s="51">
        <v>2</v>
      </c>
      <c r="O837" s="105" t="e">
        <f t="shared" si="371"/>
        <v>#VALUE!</v>
      </c>
      <c r="P837" s="53">
        <v>100000</v>
      </c>
      <c r="Q837" s="54" t="s">
        <v>128</v>
      </c>
      <c r="R837" s="53">
        <v>296000</v>
      </c>
      <c r="S837" s="53">
        <f t="shared" si="372"/>
        <v>165000</v>
      </c>
      <c r="T837" s="53"/>
      <c r="U837" s="53">
        <v>0</v>
      </c>
      <c r="V837" s="53" t="s">
        <v>129</v>
      </c>
      <c r="W837" s="53"/>
      <c r="X837" s="53">
        <v>0</v>
      </c>
      <c r="Y837" s="53" t="s">
        <v>130</v>
      </c>
      <c r="Z837" s="53"/>
      <c r="AA837" s="53"/>
      <c r="AB837" s="53" t="s">
        <v>131</v>
      </c>
      <c r="AC837" s="104"/>
      <c r="AD837" s="53">
        <v>34000</v>
      </c>
      <c r="AE837" s="53" t="s">
        <v>131</v>
      </c>
      <c r="AF837" s="53">
        <f t="shared" si="373"/>
        <v>11.486486486486486</v>
      </c>
      <c r="AG837" s="53">
        <v>0</v>
      </c>
      <c r="AH837" s="53" t="s">
        <v>131</v>
      </c>
      <c r="AI837" s="53">
        <f t="shared" si="374"/>
        <v>0</v>
      </c>
      <c r="AJ837" s="53">
        <v>131000</v>
      </c>
      <c r="AK837" s="53" t="s">
        <v>131</v>
      </c>
      <c r="AL837" s="53">
        <f t="shared" si="375"/>
        <v>55.743243243243242</v>
      </c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ht="15.75" customHeight="1">
      <c r="A838" s="1" t="s">
        <v>1199</v>
      </c>
      <c r="B838" s="1" t="s">
        <v>121</v>
      </c>
      <c r="C838" s="1" t="s">
        <v>122</v>
      </c>
      <c r="D838" s="1" t="s">
        <v>123</v>
      </c>
      <c r="E838" s="1" t="s">
        <v>822</v>
      </c>
      <c r="F838" s="128"/>
      <c r="G838" s="129"/>
      <c r="H838" s="129"/>
      <c r="I838" s="129"/>
      <c r="J838" s="129"/>
      <c r="K838" s="49" t="s">
        <v>1234</v>
      </c>
      <c r="L838" s="61" t="s">
        <v>1235</v>
      </c>
      <c r="M838" s="51" t="s">
        <v>127</v>
      </c>
      <c r="N838" s="51"/>
      <c r="O838" s="62" t="e">
        <f t="shared" si="371"/>
        <v>#VALUE!</v>
      </c>
      <c r="P838" s="53">
        <v>20000</v>
      </c>
      <c r="Q838" s="54" t="s">
        <v>128</v>
      </c>
      <c r="R838" s="53">
        <v>157600</v>
      </c>
      <c r="S838" s="53">
        <f t="shared" si="372"/>
        <v>87000</v>
      </c>
      <c r="T838" s="53"/>
      <c r="U838" s="53">
        <v>0</v>
      </c>
      <c r="V838" s="53" t="s">
        <v>129</v>
      </c>
      <c r="W838" s="53"/>
      <c r="X838" s="53">
        <v>0</v>
      </c>
      <c r="Y838" s="53" t="s">
        <v>130</v>
      </c>
      <c r="Z838" s="53"/>
      <c r="AA838" s="53"/>
      <c r="AB838" s="53" t="s">
        <v>131</v>
      </c>
      <c r="AC838" s="104"/>
      <c r="AD838" s="53">
        <v>87000</v>
      </c>
      <c r="AE838" s="53" t="s">
        <v>131</v>
      </c>
      <c r="AF838" s="53">
        <f t="shared" si="373"/>
        <v>55.203045685279186</v>
      </c>
      <c r="AG838" s="53">
        <v>0</v>
      </c>
      <c r="AH838" s="53" t="s">
        <v>131</v>
      </c>
      <c r="AI838" s="53">
        <f t="shared" si="374"/>
        <v>0</v>
      </c>
      <c r="AJ838" s="53">
        <v>0</v>
      </c>
      <c r="AK838" s="53" t="s">
        <v>131</v>
      </c>
      <c r="AL838" s="53">
        <f t="shared" si="375"/>
        <v>55.203045685279186</v>
      </c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ht="15.75" customHeight="1">
      <c r="A839" s="1" t="s">
        <v>1199</v>
      </c>
      <c r="B839" s="1" t="s">
        <v>121</v>
      </c>
      <c r="C839" s="1" t="s">
        <v>122</v>
      </c>
      <c r="D839" s="1" t="s">
        <v>123</v>
      </c>
      <c r="E839" s="1" t="s">
        <v>822</v>
      </c>
      <c r="F839" s="128"/>
      <c r="G839" s="129"/>
      <c r="H839" s="129"/>
      <c r="I839" s="129"/>
      <c r="J839" s="129"/>
      <c r="K839" s="49" t="s">
        <v>1236</v>
      </c>
      <c r="L839" s="61" t="s">
        <v>1237</v>
      </c>
      <c r="M839" s="51" t="s">
        <v>127</v>
      </c>
      <c r="N839" s="51"/>
      <c r="O839" s="62" t="e">
        <f t="shared" si="371"/>
        <v>#VALUE!</v>
      </c>
      <c r="P839" s="53">
        <v>50000</v>
      </c>
      <c r="Q839" s="54" t="s">
        <v>128</v>
      </c>
      <c r="R839" s="53">
        <v>394000</v>
      </c>
      <c r="S839" s="53">
        <f t="shared" si="372"/>
        <v>217500</v>
      </c>
      <c r="T839" s="53"/>
      <c r="U839" s="53">
        <v>0</v>
      </c>
      <c r="V839" s="53" t="s">
        <v>129</v>
      </c>
      <c r="W839" s="53"/>
      <c r="X839" s="53">
        <v>0</v>
      </c>
      <c r="Y839" s="53" t="s">
        <v>130</v>
      </c>
      <c r="Z839" s="53"/>
      <c r="AA839" s="53"/>
      <c r="AB839" s="53" t="s">
        <v>131</v>
      </c>
      <c r="AC839" s="104"/>
      <c r="AD839" s="53">
        <v>217500</v>
      </c>
      <c r="AE839" s="53" t="s">
        <v>131</v>
      </c>
      <c r="AF839" s="53">
        <f t="shared" si="373"/>
        <v>55.203045685279186</v>
      </c>
      <c r="AG839" s="53">
        <v>0</v>
      </c>
      <c r="AH839" s="53" t="s">
        <v>131</v>
      </c>
      <c r="AI839" s="53">
        <f t="shared" si="374"/>
        <v>0</v>
      </c>
      <c r="AJ839" s="53">
        <v>0</v>
      </c>
      <c r="AK839" s="53" t="s">
        <v>131</v>
      </c>
      <c r="AL839" s="53">
        <f t="shared" si="375"/>
        <v>55.203045685279186</v>
      </c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ht="15.75" customHeight="1">
      <c r="A840" s="1" t="s">
        <v>1199</v>
      </c>
      <c r="B840" s="1" t="s">
        <v>121</v>
      </c>
      <c r="C840" s="1" t="s">
        <v>122</v>
      </c>
      <c r="D840" s="1" t="s">
        <v>123</v>
      </c>
      <c r="E840" s="1" t="s">
        <v>822</v>
      </c>
      <c r="F840" s="128"/>
      <c r="G840" s="129"/>
      <c r="H840" s="129"/>
      <c r="I840" s="129"/>
      <c r="J840" s="129"/>
      <c r="K840" s="49" t="s">
        <v>1238</v>
      </c>
      <c r="L840" s="61" t="s">
        <v>1239</v>
      </c>
      <c r="M840" s="51" t="s">
        <v>127</v>
      </c>
      <c r="N840" s="51"/>
      <c r="O840" s="62" t="e">
        <f t="shared" si="371"/>
        <v>#VALUE!</v>
      </c>
      <c r="P840" s="53">
        <v>20000</v>
      </c>
      <c r="Q840" s="54" t="s">
        <v>128</v>
      </c>
      <c r="R840" s="53">
        <v>157600</v>
      </c>
      <c r="S840" s="53">
        <f t="shared" si="372"/>
        <v>87000</v>
      </c>
      <c r="T840" s="53"/>
      <c r="U840" s="53">
        <v>0</v>
      </c>
      <c r="V840" s="53" t="s">
        <v>129</v>
      </c>
      <c r="W840" s="53"/>
      <c r="X840" s="53">
        <v>0</v>
      </c>
      <c r="Y840" s="53" t="s">
        <v>130</v>
      </c>
      <c r="Z840" s="53"/>
      <c r="AA840" s="53"/>
      <c r="AB840" s="53" t="s">
        <v>131</v>
      </c>
      <c r="AC840" s="104"/>
      <c r="AD840" s="53">
        <v>87000</v>
      </c>
      <c r="AE840" s="53" t="s">
        <v>131</v>
      </c>
      <c r="AF840" s="53">
        <f t="shared" si="373"/>
        <v>55.203045685279186</v>
      </c>
      <c r="AG840" s="53">
        <v>0</v>
      </c>
      <c r="AH840" s="53" t="s">
        <v>131</v>
      </c>
      <c r="AI840" s="53">
        <f t="shared" si="374"/>
        <v>0</v>
      </c>
      <c r="AJ840" s="53">
        <v>0</v>
      </c>
      <c r="AK840" s="53" t="s">
        <v>131</v>
      </c>
      <c r="AL840" s="53">
        <f t="shared" si="375"/>
        <v>55.203045685279186</v>
      </c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ht="15.75" customHeight="1">
      <c r="A841" s="1" t="s">
        <v>1199</v>
      </c>
      <c r="B841" s="1" t="s">
        <v>121</v>
      </c>
      <c r="C841" s="1" t="s">
        <v>122</v>
      </c>
      <c r="D841" s="1" t="s">
        <v>123</v>
      </c>
      <c r="E841" s="1" t="s">
        <v>822</v>
      </c>
      <c r="F841" s="128"/>
      <c r="G841" s="129"/>
      <c r="H841" s="129"/>
      <c r="I841" s="129"/>
      <c r="J841" s="129"/>
      <c r="K841" s="49" t="s">
        <v>1240</v>
      </c>
      <c r="L841" s="61" t="s">
        <v>1241</v>
      </c>
      <c r="M841" s="51" t="s">
        <v>127</v>
      </c>
      <c r="N841" s="51"/>
      <c r="O841" s="62" t="e">
        <f t="shared" si="371"/>
        <v>#VALUE!</v>
      </c>
      <c r="P841" s="53">
        <v>50000</v>
      </c>
      <c r="Q841" s="54" t="s">
        <v>128</v>
      </c>
      <c r="R841" s="53">
        <v>82500</v>
      </c>
      <c r="S841" s="53">
        <f t="shared" si="372"/>
        <v>74000</v>
      </c>
      <c r="T841" s="53"/>
      <c r="U841" s="53">
        <v>0</v>
      </c>
      <c r="V841" s="53" t="s">
        <v>129</v>
      </c>
      <c r="W841" s="53"/>
      <c r="X841" s="53">
        <v>0</v>
      </c>
      <c r="Y841" s="53" t="s">
        <v>130</v>
      </c>
      <c r="Z841" s="53"/>
      <c r="AA841" s="53"/>
      <c r="AB841" s="53" t="s">
        <v>131</v>
      </c>
      <c r="AC841" s="104"/>
      <c r="AD841" s="53">
        <v>74000</v>
      </c>
      <c r="AE841" s="53" t="s">
        <v>131</v>
      </c>
      <c r="AF841" s="53">
        <f t="shared" si="373"/>
        <v>89.696969696969703</v>
      </c>
      <c r="AG841" s="53">
        <v>0</v>
      </c>
      <c r="AH841" s="53" t="s">
        <v>131</v>
      </c>
      <c r="AI841" s="53">
        <f t="shared" si="374"/>
        <v>0</v>
      </c>
      <c r="AJ841" s="53">
        <v>0</v>
      </c>
      <c r="AK841" s="53" t="s">
        <v>131</v>
      </c>
      <c r="AL841" s="53">
        <f t="shared" si="375"/>
        <v>89.696969696969703</v>
      </c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ht="15.75" customHeight="1">
      <c r="A842" s="1" t="s">
        <v>1199</v>
      </c>
      <c r="B842" s="1" t="s">
        <v>121</v>
      </c>
      <c r="C842" s="1" t="s">
        <v>122</v>
      </c>
      <c r="D842" s="1" t="s">
        <v>123</v>
      </c>
      <c r="E842" s="1" t="s">
        <v>822</v>
      </c>
      <c r="F842" s="128"/>
      <c r="G842" s="129"/>
      <c r="H842" s="129"/>
      <c r="I842" s="129"/>
      <c r="J842" s="129"/>
      <c r="K842" s="49" t="s">
        <v>1242</v>
      </c>
      <c r="L842" s="61" t="s">
        <v>1243</v>
      </c>
      <c r="M842" s="51" t="s">
        <v>127</v>
      </c>
      <c r="N842" s="51"/>
      <c r="O842" s="62" t="e">
        <f t="shared" si="371"/>
        <v>#VALUE!</v>
      </c>
      <c r="P842" s="53">
        <v>50000</v>
      </c>
      <c r="Q842" s="54" t="s">
        <v>128</v>
      </c>
      <c r="R842" s="53">
        <v>82500</v>
      </c>
      <c r="S842" s="53">
        <f t="shared" si="372"/>
        <v>50500</v>
      </c>
      <c r="T842" s="53"/>
      <c r="U842" s="53">
        <v>0</v>
      </c>
      <c r="V842" s="53" t="s">
        <v>129</v>
      </c>
      <c r="W842" s="53"/>
      <c r="X842" s="53">
        <v>0</v>
      </c>
      <c r="Y842" s="53" t="s">
        <v>130</v>
      </c>
      <c r="Z842" s="53"/>
      <c r="AA842" s="53"/>
      <c r="AB842" s="53" t="s">
        <v>131</v>
      </c>
      <c r="AC842" s="104"/>
      <c r="AD842" s="53">
        <v>18500</v>
      </c>
      <c r="AE842" s="53" t="s">
        <v>131</v>
      </c>
      <c r="AF842" s="53">
        <f t="shared" si="373"/>
        <v>22.424242424242426</v>
      </c>
      <c r="AG842" s="53">
        <v>0</v>
      </c>
      <c r="AH842" s="53" t="s">
        <v>131</v>
      </c>
      <c r="AI842" s="53">
        <f t="shared" si="374"/>
        <v>0</v>
      </c>
      <c r="AJ842" s="53">
        <v>32000</v>
      </c>
      <c r="AK842" s="53" t="s">
        <v>131</v>
      </c>
      <c r="AL842" s="53">
        <f t="shared" si="375"/>
        <v>61.212121212121211</v>
      </c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ht="15.75" customHeight="1">
      <c r="A843" s="1" t="s">
        <v>1199</v>
      </c>
      <c r="B843" s="1" t="s">
        <v>121</v>
      </c>
      <c r="C843" s="1" t="s">
        <v>122</v>
      </c>
      <c r="D843" s="1"/>
      <c r="E843" s="1" t="s">
        <v>831</v>
      </c>
      <c r="F843" s="41"/>
      <c r="G843" s="42"/>
      <c r="H843" s="42"/>
      <c r="I843" s="42"/>
      <c r="J843" s="42" t="s">
        <v>831</v>
      </c>
      <c r="K843" s="130"/>
      <c r="L843" s="126"/>
      <c r="M843" s="127"/>
      <c r="N843" s="127"/>
      <c r="O843" s="127"/>
      <c r="P843" s="45"/>
      <c r="Q843" s="46"/>
      <c r="R843" s="45">
        <f t="shared" ref="R843:S843" si="376">R844</f>
        <v>156800</v>
      </c>
      <c r="S843" s="45">
        <f t="shared" si="376"/>
        <v>71650</v>
      </c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91"/>
      <c r="AF843" s="91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</row>
    <row r="844" spans="1:57" ht="15.75" customHeight="1">
      <c r="A844" s="1" t="s">
        <v>1199</v>
      </c>
      <c r="B844" s="1" t="s">
        <v>121</v>
      </c>
      <c r="C844" s="1" t="s">
        <v>122</v>
      </c>
      <c r="D844" s="1" t="s">
        <v>123</v>
      </c>
      <c r="E844" s="1" t="s">
        <v>831</v>
      </c>
      <c r="F844" s="128"/>
      <c r="G844" s="129"/>
      <c r="H844" s="129"/>
      <c r="I844" s="129"/>
      <c r="J844" s="129"/>
      <c r="K844" s="49" t="s">
        <v>1244</v>
      </c>
      <c r="L844" s="61" t="s">
        <v>1245</v>
      </c>
      <c r="M844" s="51" t="s">
        <v>127</v>
      </c>
      <c r="N844" s="51"/>
      <c r="O844" s="62" t="e">
        <f>M844-R844</f>
        <v>#VALUE!</v>
      </c>
      <c r="P844" s="53">
        <v>160</v>
      </c>
      <c r="Q844" s="54" t="s">
        <v>159</v>
      </c>
      <c r="R844" s="53">
        <v>156800</v>
      </c>
      <c r="S844" s="53">
        <f>U844+X844+AA844+AD844+AG844+AJ844+AM844+AP844+AS844+AV844+AY844+BB844</f>
        <v>71650</v>
      </c>
      <c r="T844" s="53"/>
      <c r="U844" s="53">
        <v>0</v>
      </c>
      <c r="V844" s="53" t="s">
        <v>129</v>
      </c>
      <c r="W844" s="53"/>
      <c r="X844" s="53">
        <v>0</v>
      </c>
      <c r="Y844" s="53" t="s">
        <v>130</v>
      </c>
      <c r="Z844" s="53"/>
      <c r="AA844" s="53"/>
      <c r="AB844" s="53" t="s">
        <v>131</v>
      </c>
      <c r="AC844" s="104"/>
      <c r="AD844" s="53"/>
      <c r="AE844" s="53" t="s">
        <v>131</v>
      </c>
      <c r="AF844" s="53"/>
      <c r="AG844" s="88">
        <v>71650</v>
      </c>
      <c r="AH844" s="53" t="s">
        <v>131</v>
      </c>
      <c r="AI844" s="53">
        <f>AG844*100/R844</f>
        <v>45.695153061224488</v>
      </c>
      <c r="AJ844" s="53"/>
      <c r="AK844" s="53" t="s">
        <v>131</v>
      </c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ht="15.75" customHeight="1">
      <c r="A845" s="1" t="s">
        <v>1199</v>
      </c>
      <c r="B845" s="1" t="s">
        <v>121</v>
      </c>
      <c r="C845" s="1" t="s">
        <v>122</v>
      </c>
      <c r="D845" s="1"/>
      <c r="E845" s="1" t="s">
        <v>838</v>
      </c>
      <c r="F845" s="41"/>
      <c r="G845" s="42"/>
      <c r="H845" s="42"/>
      <c r="I845" s="42"/>
      <c r="J845" s="42" t="s">
        <v>838</v>
      </c>
      <c r="K845" s="130"/>
      <c r="L845" s="126"/>
      <c r="M845" s="127"/>
      <c r="N845" s="127"/>
      <c r="O845" s="127"/>
      <c r="P845" s="45"/>
      <c r="Q845" s="46"/>
      <c r="R845" s="45">
        <f t="shared" ref="R845:S845" si="377">R846</f>
        <v>64900</v>
      </c>
      <c r="S845" s="45">
        <f t="shared" si="377"/>
        <v>0</v>
      </c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91"/>
      <c r="AF845" s="91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/>
      <c r="BD845" s="45"/>
      <c r="BE845" s="45"/>
    </row>
    <row r="846" spans="1:57" ht="15.75" customHeight="1">
      <c r="A846" s="1" t="s">
        <v>1199</v>
      </c>
      <c r="B846" s="1" t="s">
        <v>121</v>
      </c>
      <c r="C846" s="1" t="s">
        <v>122</v>
      </c>
      <c r="D846" s="1" t="s">
        <v>123</v>
      </c>
      <c r="E846" s="1" t="s">
        <v>838</v>
      </c>
      <c r="F846" s="128"/>
      <c r="G846" s="129"/>
      <c r="H846" s="129"/>
      <c r="I846" s="129"/>
      <c r="J846" s="129"/>
      <c r="K846" s="49" t="s">
        <v>1246</v>
      </c>
      <c r="L846" s="61" t="s">
        <v>1247</v>
      </c>
      <c r="M846" s="51" t="s">
        <v>127</v>
      </c>
      <c r="N846" s="51"/>
      <c r="O846" s="62" t="e">
        <f>M846-R846</f>
        <v>#VALUE!</v>
      </c>
      <c r="P846" s="53">
        <v>110</v>
      </c>
      <c r="Q846" s="54" t="s">
        <v>159</v>
      </c>
      <c r="R846" s="53">
        <v>64900</v>
      </c>
      <c r="S846" s="53">
        <f>U846+X846+AA846+AD846+AG846+AJ846+AM846+AP846+AS846+AV846+AY846+BB846</f>
        <v>0</v>
      </c>
      <c r="T846" s="53"/>
      <c r="U846" s="53">
        <v>0</v>
      </c>
      <c r="V846" s="53" t="s">
        <v>129</v>
      </c>
      <c r="W846" s="53"/>
      <c r="X846" s="53">
        <v>0</v>
      </c>
      <c r="Y846" s="53" t="s">
        <v>130</v>
      </c>
      <c r="Z846" s="53"/>
      <c r="AA846" s="53"/>
      <c r="AB846" s="53" t="s">
        <v>131</v>
      </c>
      <c r="AC846" s="104"/>
      <c r="AD846" s="53"/>
      <c r="AE846" s="53" t="s">
        <v>131</v>
      </c>
      <c r="AF846" s="53"/>
      <c r="AG846" s="88"/>
      <c r="AH846" s="53" t="s">
        <v>131</v>
      </c>
      <c r="AI846" s="53"/>
      <c r="AJ846" s="53"/>
      <c r="AK846" s="53" t="s">
        <v>131</v>
      </c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ht="15.75" customHeight="1">
      <c r="A847" s="1" t="s">
        <v>1199</v>
      </c>
      <c r="B847" s="1" t="s">
        <v>280</v>
      </c>
      <c r="C847" s="1" t="s">
        <v>122</v>
      </c>
      <c r="D847" s="1"/>
      <c r="E847" s="1"/>
      <c r="F847" s="23"/>
      <c r="G847" s="24" t="s">
        <v>280</v>
      </c>
      <c r="H847" s="24"/>
      <c r="I847" s="24"/>
      <c r="J847" s="24"/>
      <c r="K847" s="132"/>
      <c r="L847" s="133"/>
      <c r="M847" s="134"/>
      <c r="N847" s="134"/>
      <c r="O847" s="134"/>
      <c r="P847" s="27"/>
      <c r="Q847" s="28"/>
      <c r="R847" s="27">
        <f t="shared" ref="R847:S847" si="378">R848+R852</f>
        <v>8684800</v>
      </c>
      <c r="S847" s="27">
        <f t="shared" si="378"/>
        <v>3140045</v>
      </c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106"/>
      <c r="AF847" s="106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</row>
    <row r="848" spans="1:57" ht="15.75" customHeight="1">
      <c r="A848" s="1" t="s">
        <v>1199</v>
      </c>
      <c r="B848" s="1" t="s">
        <v>280</v>
      </c>
      <c r="C848" s="1" t="s">
        <v>713</v>
      </c>
      <c r="D848" s="1"/>
      <c r="E848" s="1"/>
      <c r="F848" s="29"/>
      <c r="G848" s="30"/>
      <c r="H848" s="30" t="s">
        <v>713</v>
      </c>
      <c r="I848" s="30"/>
      <c r="J848" s="30"/>
      <c r="K848" s="135"/>
      <c r="L848" s="136"/>
      <c r="M848" s="119"/>
      <c r="N848" s="119"/>
      <c r="O848" s="119"/>
      <c r="P848" s="33"/>
      <c r="Q848" s="34"/>
      <c r="R848" s="33">
        <f t="shared" ref="R848:S848" si="379">R849</f>
        <v>2818500</v>
      </c>
      <c r="S848" s="33">
        <f t="shared" si="379"/>
        <v>13580</v>
      </c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</row>
    <row r="849" spans="1:57" ht="15.75" customHeight="1">
      <c r="A849" s="1" t="s">
        <v>1199</v>
      </c>
      <c r="B849" s="1" t="s">
        <v>280</v>
      </c>
      <c r="C849" s="1" t="s">
        <v>713</v>
      </c>
      <c r="D849" s="1" t="s">
        <v>714</v>
      </c>
      <c r="E849" s="1"/>
      <c r="F849" s="35"/>
      <c r="G849" s="36"/>
      <c r="H849" s="36"/>
      <c r="I849" s="36" t="s">
        <v>714</v>
      </c>
      <c r="J849" s="36"/>
      <c r="K849" s="137"/>
      <c r="L849" s="138"/>
      <c r="M849" s="122"/>
      <c r="N849" s="122"/>
      <c r="O849" s="122"/>
      <c r="P849" s="39"/>
      <c r="Q849" s="40"/>
      <c r="R849" s="39">
        <f t="shared" ref="R849:S849" si="380">R850</f>
        <v>2818500</v>
      </c>
      <c r="S849" s="39">
        <f t="shared" si="380"/>
        <v>13580</v>
      </c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</row>
    <row r="850" spans="1:57" ht="15.75" customHeight="1">
      <c r="A850" s="1" t="s">
        <v>1199</v>
      </c>
      <c r="B850" s="1" t="s">
        <v>280</v>
      </c>
      <c r="C850" s="1" t="s">
        <v>713</v>
      </c>
      <c r="D850" s="1"/>
      <c r="E850" s="1" t="s">
        <v>715</v>
      </c>
      <c r="F850" s="41"/>
      <c r="G850" s="42"/>
      <c r="H850" s="42"/>
      <c r="I850" s="42"/>
      <c r="J850" s="42" t="s">
        <v>715</v>
      </c>
      <c r="K850" s="139"/>
      <c r="L850" s="140"/>
      <c r="M850" s="127"/>
      <c r="N850" s="127"/>
      <c r="O850" s="127"/>
      <c r="P850" s="45"/>
      <c r="Q850" s="46"/>
      <c r="R850" s="45">
        <f t="shared" ref="R850:S850" si="381">R851</f>
        <v>2818500</v>
      </c>
      <c r="S850" s="45">
        <f t="shared" si="381"/>
        <v>13580</v>
      </c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82"/>
      <c r="AF850" s="82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/>
      <c r="BA850" s="45"/>
      <c r="BB850" s="45"/>
      <c r="BC850" s="45"/>
      <c r="BD850" s="45"/>
      <c r="BE850" s="45"/>
    </row>
    <row r="851" spans="1:57" ht="15.75" customHeight="1">
      <c r="A851" s="1" t="s">
        <v>1199</v>
      </c>
      <c r="B851" s="1" t="s">
        <v>280</v>
      </c>
      <c r="C851" s="1" t="s">
        <v>713</v>
      </c>
      <c r="D851" s="1" t="s">
        <v>714</v>
      </c>
      <c r="E851" s="1" t="s">
        <v>715</v>
      </c>
      <c r="F851" s="128"/>
      <c r="G851" s="129"/>
      <c r="H851" s="129"/>
      <c r="I851" s="129"/>
      <c r="J851" s="129"/>
      <c r="K851" s="83" t="s">
        <v>753</v>
      </c>
      <c r="L851" s="84" t="s">
        <v>754</v>
      </c>
      <c r="M851" s="51" t="s">
        <v>127</v>
      </c>
      <c r="N851" s="51">
        <v>2</v>
      </c>
      <c r="O851" s="56" t="e">
        <f>M851-R851</f>
        <v>#VALUE!</v>
      </c>
      <c r="P851" s="53">
        <v>78</v>
      </c>
      <c r="Q851" s="54" t="s">
        <v>718</v>
      </c>
      <c r="R851" s="53">
        <v>2818500</v>
      </c>
      <c r="S851" s="53">
        <f>U851+X851+AA851+AD851+AG851+AJ851+AM851+AP851+AS851+AV851+AY851+BB851</f>
        <v>13580</v>
      </c>
      <c r="T851" s="53"/>
      <c r="U851" s="53">
        <v>0</v>
      </c>
      <c r="V851" s="53" t="s">
        <v>129</v>
      </c>
      <c r="W851" s="53"/>
      <c r="X851" s="53">
        <v>0</v>
      </c>
      <c r="Y851" s="53" t="s">
        <v>130</v>
      </c>
      <c r="Z851" s="53"/>
      <c r="AA851" s="53"/>
      <c r="AB851" s="53" t="s">
        <v>131</v>
      </c>
      <c r="AC851" s="104"/>
      <c r="AD851" s="53"/>
      <c r="AE851" s="53" t="s">
        <v>131</v>
      </c>
      <c r="AF851" s="53"/>
      <c r="AG851" s="88">
        <v>13580</v>
      </c>
      <c r="AH851" s="53" t="s">
        <v>131</v>
      </c>
      <c r="AI851" s="53">
        <f>AG851*100/R851</f>
        <v>0.48181656909703741</v>
      </c>
      <c r="AJ851" s="53"/>
      <c r="AK851" s="53" t="s">
        <v>131</v>
      </c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ht="15.75" customHeight="1">
      <c r="A852" s="1" t="s">
        <v>1199</v>
      </c>
      <c r="B852" s="1" t="s">
        <v>280</v>
      </c>
      <c r="C852" s="1" t="s">
        <v>281</v>
      </c>
      <c r="D852" s="1"/>
      <c r="E852" s="1"/>
      <c r="F852" s="29"/>
      <c r="G852" s="30"/>
      <c r="H852" s="30" t="s">
        <v>281</v>
      </c>
      <c r="I852" s="30"/>
      <c r="J852" s="30"/>
      <c r="K852" s="135"/>
      <c r="L852" s="136"/>
      <c r="M852" s="119"/>
      <c r="N852" s="119"/>
      <c r="O852" s="119"/>
      <c r="P852" s="33"/>
      <c r="Q852" s="34"/>
      <c r="R852" s="33">
        <f t="shared" ref="R852:S852" si="382">R853+R858+R874+R889+R906</f>
        <v>5866300</v>
      </c>
      <c r="S852" s="33">
        <f t="shared" si="382"/>
        <v>3126465</v>
      </c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149"/>
      <c r="AF852" s="149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</row>
    <row r="853" spans="1:57" ht="15.75" customHeight="1">
      <c r="A853" s="1" t="s">
        <v>1199</v>
      </c>
      <c r="B853" s="1" t="s">
        <v>280</v>
      </c>
      <c r="C853" s="1" t="s">
        <v>281</v>
      </c>
      <c r="D853" s="1" t="s">
        <v>851</v>
      </c>
      <c r="E853" s="1"/>
      <c r="F853" s="35"/>
      <c r="G853" s="36"/>
      <c r="H853" s="36"/>
      <c r="I853" s="36" t="s">
        <v>851</v>
      </c>
      <c r="J853" s="36"/>
      <c r="K853" s="137"/>
      <c r="L853" s="138"/>
      <c r="M853" s="122"/>
      <c r="N853" s="122"/>
      <c r="O853" s="122"/>
      <c r="P853" s="39"/>
      <c r="Q853" s="40"/>
      <c r="R853" s="39">
        <f t="shared" ref="R853:S853" si="383">R854</f>
        <v>272800</v>
      </c>
      <c r="S853" s="39">
        <f t="shared" si="383"/>
        <v>0</v>
      </c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</row>
    <row r="854" spans="1:57" ht="15.75" customHeight="1">
      <c r="A854" s="1" t="s">
        <v>1199</v>
      </c>
      <c r="B854" s="1" t="s">
        <v>280</v>
      </c>
      <c r="C854" s="1" t="s">
        <v>281</v>
      </c>
      <c r="D854" s="1"/>
      <c r="E854" s="1" t="s">
        <v>852</v>
      </c>
      <c r="F854" s="41"/>
      <c r="G854" s="42"/>
      <c r="H854" s="42"/>
      <c r="I854" s="42"/>
      <c r="J854" s="42" t="s">
        <v>852</v>
      </c>
      <c r="K854" s="139"/>
      <c r="L854" s="140"/>
      <c r="M854" s="127"/>
      <c r="N854" s="127"/>
      <c r="O854" s="127"/>
      <c r="P854" s="45"/>
      <c r="Q854" s="46"/>
      <c r="R854" s="45">
        <f t="shared" ref="R854:S854" si="384">R855+R856+R857</f>
        <v>272800</v>
      </c>
      <c r="S854" s="45">
        <f t="shared" si="384"/>
        <v>0</v>
      </c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82"/>
      <c r="AF854" s="82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/>
      <c r="BD854" s="45"/>
      <c r="BE854" s="45"/>
    </row>
    <row r="855" spans="1:57" ht="15.75" customHeight="1">
      <c r="A855" s="1" t="s">
        <v>1199</v>
      </c>
      <c r="B855" s="1" t="s">
        <v>280</v>
      </c>
      <c r="C855" s="1" t="s">
        <v>281</v>
      </c>
      <c r="D855" s="1" t="s">
        <v>851</v>
      </c>
      <c r="E855" s="1" t="s">
        <v>852</v>
      </c>
      <c r="F855" s="128"/>
      <c r="G855" s="129"/>
      <c r="H855" s="129"/>
      <c r="I855" s="129"/>
      <c r="J855" s="129"/>
      <c r="K855" s="83" t="s">
        <v>1248</v>
      </c>
      <c r="L855" s="84" t="s">
        <v>1249</v>
      </c>
      <c r="M855" s="51" t="s">
        <v>127</v>
      </c>
      <c r="N855" s="51"/>
      <c r="O855" s="62" t="e">
        <f t="shared" ref="O855:O857" si="385">M855-R855</f>
        <v>#VALUE!</v>
      </c>
      <c r="P855" s="53">
        <v>2</v>
      </c>
      <c r="Q855" s="54" t="s">
        <v>718</v>
      </c>
      <c r="R855" s="53">
        <v>60000</v>
      </c>
      <c r="S855" s="53">
        <f t="shared" ref="S855:S857" si="386">U855+X855+AA855+AD855+AG855+AJ855+AM855+AP855+AS855+AV855+AY855+BB855</f>
        <v>0</v>
      </c>
      <c r="T855" s="53"/>
      <c r="U855" s="53">
        <v>0</v>
      </c>
      <c r="V855" s="53" t="s">
        <v>129</v>
      </c>
      <c r="W855" s="53"/>
      <c r="X855" s="53">
        <v>0</v>
      </c>
      <c r="Y855" s="53" t="s">
        <v>130</v>
      </c>
      <c r="Z855" s="53"/>
      <c r="AA855" s="53"/>
      <c r="AB855" s="53" t="s">
        <v>131</v>
      </c>
      <c r="AC855" s="104"/>
      <c r="AD855" s="53"/>
      <c r="AE855" s="53" t="s">
        <v>131</v>
      </c>
      <c r="AF855" s="53"/>
      <c r="AG855" s="88"/>
      <c r="AH855" s="53" t="s">
        <v>131</v>
      </c>
      <c r="AI855" s="53"/>
      <c r="AJ855" s="53"/>
      <c r="AK855" s="53" t="s">
        <v>131</v>
      </c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ht="15.75" customHeight="1">
      <c r="A856" s="1" t="s">
        <v>1199</v>
      </c>
      <c r="B856" s="1" t="s">
        <v>280</v>
      </c>
      <c r="C856" s="1" t="s">
        <v>281</v>
      </c>
      <c r="D856" s="1" t="s">
        <v>851</v>
      </c>
      <c r="E856" s="1" t="s">
        <v>852</v>
      </c>
      <c r="F856" s="128"/>
      <c r="G856" s="129"/>
      <c r="H856" s="129"/>
      <c r="I856" s="129"/>
      <c r="J856" s="129"/>
      <c r="K856" s="83" t="s">
        <v>1250</v>
      </c>
      <c r="L856" s="84" t="s">
        <v>1251</v>
      </c>
      <c r="M856" s="51" t="s">
        <v>127</v>
      </c>
      <c r="N856" s="51"/>
      <c r="O856" s="62" t="e">
        <f t="shared" si="385"/>
        <v>#VALUE!</v>
      </c>
      <c r="P856" s="53">
        <v>20</v>
      </c>
      <c r="Q856" s="54" t="s">
        <v>400</v>
      </c>
      <c r="R856" s="53">
        <v>106400</v>
      </c>
      <c r="S856" s="53">
        <f t="shared" si="386"/>
        <v>0</v>
      </c>
      <c r="T856" s="53"/>
      <c r="U856" s="53">
        <v>0</v>
      </c>
      <c r="V856" s="53" t="s">
        <v>129</v>
      </c>
      <c r="W856" s="53"/>
      <c r="X856" s="53">
        <v>0</v>
      </c>
      <c r="Y856" s="53" t="s">
        <v>130</v>
      </c>
      <c r="Z856" s="53"/>
      <c r="AA856" s="53"/>
      <c r="AB856" s="53" t="s">
        <v>131</v>
      </c>
      <c r="AC856" s="104"/>
      <c r="AD856" s="53"/>
      <c r="AE856" s="53" t="s">
        <v>131</v>
      </c>
      <c r="AF856" s="53"/>
      <c r="AG856" s="88"/>
      <c r="AH856" s="53" t="s">
        <v>131</v>
      </c>
      <c r="AI856" s="53"/>
      <c r="AJ856" s="53"/>
      <c r="AK856" s="53" t="s">
        <v>131</v>
      </c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ht="15.75" customHeight="1">
      <c r="A857" s="1" t="s">
        <v>1199</v>
      </c>
      <c r="B857" s="1" t="s">
        <v>280</v>
      </c>
      <c r="C857" s="1" t="s">
        <v>281</v>
      </c>
      <c r="D857" s="1" t="s">
        <v>851</v>
      </c>
      <c r="E857" s="1" t="s">
        <v>852</v>
      </c>
      <c r="F857" s="128"/>
      <c r="G857" s="129"/>
      <c r="H857" s="129"/>
      <c r="I857" s="129"/>
      <c r="J857" s="129"/>
      <c r="K857" s="83" t="s">
        <v>1200</v>
      </c>
      <c r="L857" s="84" t="s">
        <v>1252</v>
      </c>
      <c r="M857" s="51" t="s">
        <v>127</v>
      </c>
      <c r="N857" s="51"/>
      <c r="O857" s="62" t="e">
        <f t="shared" si="385"/>
        <v>#VALUE!</v>
      </c>
      <c r="P857" s="53">
        <v>20</v>
      </c>
      <c r="Q857" s="54" t="s">
        <v>400</v>
      </c>
      <c r="R857" s="53">
        <v>106400</v>
      </c>
      <c r="S857" s="53">
        <f t="shared" si="386"/>
        <v>0</v>
      </c>
      <c r="T857" s="53"/>
      <c r="U857" s="53">
        <v>0</v>
      </c>
      <c r="V857" s="53" t="s">
        <v>129</v>
      </c>
      <c r="W857" s="53"/>
      <c r="X857" s="53">
        <v>0</v>
      </c>
      <c r="Y857" s="53" t="s">
        <v>130</v>
      </c>
      <c r="Z857" s="53"/>
      <c r="AA857" s="53"/>
      <c r="AB857" s="53" t="s">
        <v>131</v>
      </c>
      <c r="AC857" s="104"/>
      <c r="AD857" s="53"/>
      <c r="AE857" s="53" t="s">
        <v>131</v>
      </c>
      <c r="AF857" s="53"/>
      <c r="AG857" s="88"/>
      <c r="AH857" s="53" t="s">
        <v>131</v>
      </c>
      <c r="AI857" s="53"/>
      <c r="AJ857" s="53"/>
      <c r="AK857" s="53" t="s">
        <v>131</v>
      </c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ht="15.75" customHeight="1">
      <c r="A858" s="1" t="s">
        <v>1199</v>
      </c>
      <c r="B858" s="1" t="s">
        <v>280</v>
      </c>
      <c r="C858" s="1" t="s">
        <v>281</v>
      </c>
      <c r="D858" s="1" t="s">
        <v>658</v>
      </c>
      <c r="E858" s="1"/>
      <c r="F858" s="35"/>
      <c r="G858" s="36"/>
      <c r="H858" s="36"/>
      <c r="I858" s="36" t="s">
        <v>658</v>
      </c>
      <c r="J858" s="36"/>
      <c r="K858" s="137"/>
      <c r="L858" s="138"/>
      <c r="M858" s="122"/>
      <c r="N858" s="122"/>
      <c r="O858" s="122"/>
      <c r="P858" s="39"/>
      <c r="Q858" s="40"/>
      <c r="R858" s="39">
        <f t="shared" ref="R858:S858" si="387">R859+R863+R872</f>
        <v>3571900</v>
      </c>
      <c r="S858" s="39">
        <f t="shared" si="387"/>
        <v>1969350</v>
      </c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86"/>
      <c r="AF858" s="86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</row>
    <row r="859" spans="1:57" ht="15.75" customHeight="1">
      <c r="A859" s="1" t="s">
        <v>1199</v>
      </c>
      <c r="B859" s="1" t="s">
        <v>280</v>
      </c>
      <c r="C859" s="1" t="s">
        <v>281</v>
      </c>
      <c r="D859" s="1"/>
      <c r="E859" s="1" t="s">
        <v>868</v>
      </c>
      <c r="F859" s="41"/>
      <c r="G859" s="42"/>
      <c r="H859" s="42"/>
      <c r="I859" s="42"/>
      <c r="J859" s="42" t="s">
        <v>868</v>
      </c>
      <c r="K859" s="139"/>
      <c r="L859" s="140"/>
      <c r="M859" s="127"/>
      <c r="N859" s="127"/>
      <c r="O859" s="127"/>
      <c r="P859" s="45"/>
      <c r="Q859" s="46"/>
      <c r="R859" s="45">
        <f t="shared" ref="R859:S859" si="388">R860+R861+R862</f>
        <v>825000</v>
      </c>
      <c r="S859" s="45">
        <f t="shared" si="388"/>
        <v>345000</v>
      </c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82"/>
      <c r="AF859" s="82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</row>
    <row r="860" spans="1:57" ht="15.75" customHeight="1">
      <c r="A860" s="1" t="s">
        <v>1199</v>
      </c>
      <c r="B860" s="1" t="s">
        <v>280</v>
      </c>
      <c r="C860" s="1" t="s">
        <v>281</v>
      </c>
      <c r="D860" s="1" t="s">
        <v>658</v>
      </c>
      <c r="E860" s="1" t="s">
        <v>868</v>
      </c>
      <c r="F860" s="128"/>
      <c r="G860" s="129"/>
      <c r="H860" s="129"/>
      <c r="I860" s="129"/>
      <c r="J860" s="129"/>
      <c r="K860" s="83" t="s">
        <v>1240</v>
      </c>
      <c r="L860" s="84" t="s">
        <v>1253</v>
      </c>
      <c r="M860" s="51" t="s">
        <v>127</v>
      </c>
      <c r="N860" s="51"/>
      <c r="O860" s="62" t="e">
        <f t="shared" ref="O860:O862" si="389">M860-R860</f>
        <v>#VALUE!</v>
      </c>
      <c r="P860" s="53">
        <v>150000</v>
      </c>
      <c r="Q860" s="54" t="s">
        <v>128</v>
      </c>
      <c r="R860" s="53">
        <v>247500</v>
      </c>
      <c r="S860" s="53">
        <f t="shared" ref="S860:S862" si="390">U860+X860+AA860+AD860+AG860+AJ860+AM860+AP860+AS860+AV860+AY860+BB860</f>
        <v>55500</v>
      </c>
      <c r="T860" s="53"/>
      <c r="U860" s="53">
        <v>0</v>
      </c>
      <c r="V860" s="53" t="s">
        <v>129</v>
      </c>
      <c r="W860" s="53"/>
      <c r="X860" s="53"/>
      <c r="Y860" s="53" t="s">
        <v>131</v>
      </c>
      <c r="Z860" s="53"/>
      <c r="AA860" s="53"/>
      <c r="AB860" s="53" t="s">
        <v>131</v>
      </c>
      <c r="AC860" s="104"/>
      <c r="AD860" s="53"/>
      <c r="AE860" s="53" t="s">
        <v>131</v>
      </c>
      <c r="AF860" s="104">
        <f t="shared" ref="AF860:AF862" si="391">AD860*100/R860</f>
        <v>0</v>
      </c>
      <c r="AG860" s="53">
        <v>55500</v>
      </c>
      <c r="AH860" s="53" t="s">
        <v>131</v>
      </c>
      <c r="AI860" s="104">
        <f>AG860*100/R860</f>
        <v>22.424242424242426</v>
      </c>
      <c r="AJ860" s="53">
        <v>0</v>
      </c>
      <c r="AK860" s="53" t="s">
        <v>131</v>
      </c>
      <c r="AL860" s="53">
        <f t="shared" ref="AL860:AL862" si="392">S860*100/R860</f>
        <v>22.424242424242426</v>
      </c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ht="15.75" customHeight="1">
      <c r="A861" s="1" t="s">
        <v>1199</v>
      </c>
      <c r="B861" s="1" t="s">
        <v>280</v>
      </c>
      <c r="C861" s="1" t="s">
        <v>281</v>
      </c>
      <c r="D861" s="1" t="s">
        <v>658</v>
      </c>
      <c r="E861" s="1" t="s">
        <v>868</v>
      </c>
      <c r="F861" s="128"/>
      <c r="G861" s="129"/>
      <c r="H861" s="129"/>
      <c r="I861" s="129"/>
      <c r="J861" s="129"/>
      <c r="K861" s="83" t="s">
        <v>1242</v>
      </c>
      <c r="L861" s="84" t="s">
        <v>1254</v>
      </c>
      <c r="M861" s="51" t="s">
        <v>127</v>
      </c>
      <c r="N861" s="51"/>
      <c r="O861" s="62" t="e">
        <f t="shared" si="389"/>
        <v>#VALUE!</v>
      </c>
      <c r="P861" s="53">
        <v>200000</v>
      </c>
      <c r="Q861" s="54" t="s">
        <v>128</v>
      </c>
      <c r="R861" s="53">
        <v>330000</v>
      </c>
      <c r="S861" s="53">
        <f t="shared" si="390"/>
        <v>138000</v>
      </c>
      <c r="T861" s="53"/>
      <c r="U861" s="53">
        <v>0</v>
      </c>
      <c r="V861" s="53" t="s">
        <v>129</v>
      </c>
      <c r="W861" s="53"/>
      <c r="X861" s="53"/>
      <c r="Y861" s="53" t="s">
        <v>131</v>
      </c>
      <c r="Z861" s="53"/>
      <c r="AA861" s="53"/>
      <c r="AB861" s="53" t="s">
        <v>131</v>
      </c>
      <c r="AC861" s="104"/>
      <c r="AD861" s="53">
        <v>74000</v>
      </c>
      <c r="AE861" s="53" t="s">
        <v>131</v>
      </c>
      <c r="AF861" s="104">
        <f t="shared" si="391"/>
        <v>22.424242424242426</v>
      </c>
      <c r="AG861" s="53">
        <v>0</v>
      </c>
      <c r="AH861" s="53" t="s">
        <v>131</v>
      </c>
      <c r="AI861" s="104">
        <v>22</v>
      </c>
      <c r="AJ861" s="53">
        <v>64000</v>
      </c>
      <c r="AK861" s="53" t="s">
        <v>131</v>
      </c>
      <c r="AL861" s="53">
        <f t="shared" si="392"/>
        <v>41.81818181818182</v>
      </c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ht="15.75" customHeight="1">
      <c r="A862" s="1" t="s">
        <v>1199</v>
      </c>
      <c r="B862" s="1" t="s">
        <v>280</v>
      </c>
      <c r="C862" s="1" t="s">
        <v>281</v>
      </c>
      <c r="D862" s="1" t="s">
        <v>658</v>
      </c>
      <c r="E862" s="1" t="s">
        <v>868</v>
      </c>
      <c r="F862" s="128"/>
      <c r="G862" s="129"/>
      <c r="H862" s="129"/>
      <c r="I862" s="129"/>
      <c r="J862" s="129"/>
      <c r="K862" s="83" t="s">
        <v>1255</v>
      </c>
      <c r="L862" s="84" t="s">
        <v>1256</v>
      </c>
      <c r="M862" s="51" t="s">
        <v>127</v>
      </c>
      <c r="N862" s="51"/>
      <c r="O862" s="62" t="e">
        <f t="shared" si="389"/>
        <v>#VALUE!</v>
      </c>
      <c r="P862" s="53">
        <v>150000</v>
      </c>
      <c r="Q862" s="54" t="s">
        <v>128</v>
      </c>
      <c r="R862" s="53">
        <v>247500</v>
      </c>
      <c r="S862" s="53">
        <f t="shared" si="390"/>
        <v>151500</v>
      </c>
      <c r="T862" s="53"/>
      <c r="U862" s="53">
        <v>0</v>
      </c>
      <c r="V862" s="53" t="s">
        <v>129</v>
      </c>
      <c r="W862" s="53"/>
      <c r="X862" s="53"/>
      <c r="Y862" s="53" t="s">
        <v>131</v>
      </c>
      <c r="Z862" s="53"/>
      <c r="AA862" s="53"/>
      <c r="AB862" s="53" t="s">
        <v>131</v>
      </c>
      <c r="AC862" s="104"/>
      <c r="AD862" s="53">
        <v>55500</v>
      </c>
      <c r="AE862" s="53" t="s">
        <v>131</v>
      </c>
      <c r="AF862" s="104">
        <f t="shared" si="391"/>
        <v>22.424242424242426</v>
      </c>
      <c r="AG862" s="53">
        <v>0</v>
      </c>
      <c r="AH862" s="53" t="s">
        <v>131</v>
      </c>
      <c r="AI862" s="104">
        <v>22</v>
      </c>
      <c r="AJ862" s="53">
        <v>96000</v>
      </c>
      <c r="AK862" s="53" t="s">
        <v>131</v>
      </c>
      <c r="AL862" s="53">
        <f t="shared" si="392"/>
        <v>61.212121212121211</v>
      </c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ht="15.75" customHeight="1">
      <c r="A863" s="1" t="s">
        <v>1199</v>
      </c>
      <c r="B863" s="1" t="s">
        <v>280</v>
      </c>
      <c r="C863" s="1" t="s">
        <v>281</v>
      </c>
      <c r="D863" s="1"/>
      <c r="E863" s="1" t="s">
        <v>659</v>
      </c>
      <c r="F863" s="41"/>
      <c r="G863" s="42"/>
      <c r="H863" s="42"/>
      <c r="I863" s="42"/>
      <c r="J863" s="42" t="s">
        <v>659</v>
      </c>
      <c r="K863" s="139"/>
      <c r="L863" s="140"/>
      <c r="M863" s="127"/>
      <c r="N863" s="127"/>
      <c r="O863" s="127"/>
      <c r="P863" s="45"/>
      <c r="Q863" s="46"/>
      <c r="R863" s="45">
        <f t="shared" ref="R863:S863" si="393">SUM(R864:R871)</f>
        <v>2486400</v>
      </c>
      <c r="S863" s="45">
        <f t="shared" si="393"/>
        <v>1594350</v>
      </c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91"/>
      <c r="AF863" s="91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/>
      <c r="BD863" s="45"/>
      <c r="BE863" s="45"/>
    </row>
    <row r="864" spans="1:57" ht="15.75" customHeight="1">
      <c r="A864" s="1" t="s">
        <v>1199</v>
      </c>
      <c r="B864" s="1" t="s">
        <v>280</v>
      </c>
      <c r="C864" s="1" t="s">
        <v>281</v>
      </c>
      <c r="D864" s="1" t="s">
        <v>658</v>
      </c>
      <c r="E864" s="1" t="s">
        <v>659</v>
      </c>
      <c r="F864" s="128"/>
      <c r="G864" s="129"/>
      <c r="H864" s="129"/>
      <c r="I864" s="129"/>
      <c r="J864" s="129"/>
      <c r="K864" s="83" t="s">
        <v>1204</v>
      </c>
      <c r="L864" s="84" t="s">
        <v>1257</v>
      </c>
      <c r="M864" s="51" t="s">
        <v>127</v>
      </c>
      <c r="N864" s="51"/>
      <c r="O864" s="62" t="e">
        <f t="shared" ref="O864:O871" si="394">M864-R864</f>
        <v>#VALUE!</v>
      </c>
      <c r="P864" s="53">
        <v>80000</v>
      </c>
      <c r="Q864" s="54" t="s">
        <v>128</v>
      </c>
      <c r="R864" s="53">
        <v>236800</v>
      </c>
      <c r="S864" s="53">
        <f t="shared" ref="S864:S871" si="395">U864+X864+AA864+AD864+AG864+AJ864+AM864+AP864+AS864+AV864+AY864+BB864</f>
        <v>194880</v>
      </c>
      <c r="T864" s="53"/>
      <c r="U864" s="53">
        <v>0</v>
      </c>
      <c r="V864" s="53" t="s">
        <v>129</v>
      </c>
      <c r="W864" s="53"/>
      <c r="X864" s="53">
        <v>0</v>
      </c>
      <c r="Y864" s="53" t="s">
        <v>130</v>
      </c>
      <c r="Z864" s="53"/>
      <c r="AA864" s="153">
        <v>27200</v>
      </c>
      <c r="AB864" s="162" t="s">
        <v>131</v>
      </c>
      <c r="AC864" s="165">
        <f t="shared" ref="AC864:AC871" si="396">AA864*100/R864</f>
        <v>11.486486486486486</v>
      </c>
      <c r="AD864" s="153">
        <v>125760</v>
      </c>
      <c r="AE864" s="162" t="s">
        <v>131</v>
      </c>
      <c r="AF864" s="162">
        <f t="shared" ref="AF864:AF871" si="397">AD864*100/R864</f>
        <v>53.108108108108105</v>
      </c>
      <c r="AG864" s="162">
        <v>41920</v>
      </c>
      <c r="AH864" s="53" t="s">
        <v>131</v>
      </c>
      <c r="AI864" s="162">
        <f t="shared" ref="AI864:AI871" si="398">S864*100/R864</f>
        <v>82.297297297297291</v>
      </c>
      <c r="AJ864" s="153">
        <v>0</v>
      </c>
      <c r="AK864" s="53" t="s">
        <v>131</v>
      </c>
      <c r="AL864" s="53">
        <f t="shared" ref="AL864:AL871" si="399">S864*100/R864</f>
        <v>82.297297297297291</v>
      </c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ht="15.75" customHeight="1">
      <c r="A865" s="1" t="s">
        <v>1199</v>
      </c>
      <c r="B865" s="1" t="s">
        <v>280</v>
      </c>
      <c r="C865" s="1" t="s">
        <v>281</v>
      </c>
      <c r="D865" s="1" t="s">
        <v>658</v>
      </c>
      <c r="E865" s="1" t="s">
        <v>659</v>
      </c>
      <c r="F865" s="128"/>
      <c r="G865" s="129"/>
      <c r="H865" s="129"/>
      <c r="I865" s="129"/>
      <c r="J865" s="129"/>
      <c r="K865" s="83" t="s">
        <v>1206</v>
      </c>
      <c r="L865" s="84" t="s">
        <v>1258</v>
      </c>
      <c r="M865" s="51" t="s">
        <v>127</v>
      </c>
      <c r="N865" s="51"/>
      <c r="O865" s="62" t="e">
        <f t="shared" si="394"/>
        <v>#VALUE!</v>
      </c>
      <c r="P865" s="53">
        <v>90000</v>
      </c>
      <c r="Q865" s="54" t="s">
        <v>128</v>
      </c>
      <c r="R865" s="53">
        <v>266400</v>
      </c>
      <c r="S865" s="53">
        <f t="shared" si="395"/>
        <v>173840</v>
      </c>
      <c r="T865" s="53"/>
      <c r="U865" s="53">
        <v>0</v>
      </c>
      <c r="V865" s="53" t="s">
        <v>129</v>
      </c>
      <c r="W865" s="53"/>
      <c r="X865" s="53">
        <v>0</v>
      </c>
      <c r="Y865" s="53" t="s">
        <v>130</v>
      </c>
      <c r="Z865" s="53"/>
      <c r="AA865" s="163">
        <v>0</v>
      </c>
      <c r="AB865" s="164" t="s">
        <v>131</v>
      </c>
      <c r="AC865" s="165">
        <f t="shared" si="396"/>
        <v>0</v>
      </c>
      <c r="AD865" s="163">
        <v>35000</v>
      </c>
      <c r="AE865" s="164" t="s">
        <v>131</v>
      </c>
      <c r="AF865" s="162">
        <f t="shared" si="397"/>
        <v>13.138138138138139</v>
      </c>
      <c r="AG865" s="164">
        <v>138840</v>
      </c>
      <c r="AH865" s="53" t="s">
        <v>131</v>
      </c>
      <c r="AI865" s="162">
        <f t="shared" si="398"/>
        <v>65.25525525525525</v>
      </c>
      <c r="AJ865" s="163">
        <v>0</v>
      </c>
      <c r="AK865" s="53" t="s">
        <v>131</v>
      </c>
      <c r="AL865" s="53">
        <f t="shared" si="399"/>
        <v>65.25525525525525</v>
      </c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ht="15.75" customHeight="1">
      <c r="A866" s="1" t="s">
        <v>1199</v>
      </c>
      <c r="B866" s="1" t="s">
        <v>280</v>
      </c>
      <c r="C866" s="1" t="s">
        <v>281</v>
      </c>
      <c r="D866" s="1" t="s">
        <v>658</v>
      </c>
      <c r="E866" s="1" t="s">
        <v>659</v>
      </c>
      <c r="F866" s="128"/>
      <c r="G866" s="129"/>
      <c r="H866" s="129"/>
      <c r="I866" s="129"/>
      <c r="J866" s="129"/>
      <c r="K866" s="83" t="s">
        <v>1208</v>
      </c>
      <c r="L866" s="84" t="s">
        <v>1259</v>
      </c>
      <c r="M866" s="51" t="s">
        <v>127</v>
      </c>
      <c r="N866" s="51"/>
      <c r="O866" s="62" t="e">
        <f t="shared" si="394"/>
        <v>#VALUE!</v>
      </c>
      <c r="P866" s="53">
        <v>150000</v>
      </c>
      <c r="Q866" s="54" t="s">
        <v>128</v>
      </c>
      <c r="R866" s="53">
        <v>444000</v>
      </c>
      <c r="S866" s="53">
        <f t="shared" si="395"/>
        <v>365400</v>
      </c>
      <c r="T866" s="53"/>
      <c r="U866" s="53">
        <v>0</v>
      </c>
      <c r="V866" s="53" t="s">
        <v>129</v>
      </c>
      <c r="W866" s="53"/>
      <c r="X866" s="53">
        <v>0</v>
      </c>
      <c r="Y866" s="53" t="s">
        <v>130</v>
      </c>
      <c r="Z866" s="53"/>
      <c r="AA866" s="163">
        <v>51000</v>
      </c>
      <c r="AB866" s="164" t="s">
        <v>131</v>
      </c>
      <c r="AC866" s="165">
        <f t="shared" si="396"/>
        <v>11.486486486486486</v>
      </c>
      <c r="AD866" s="163">
        <v>235800</v>
      </c>
      <c r="AE866" s="164" t="s">
        <v>131</v>
      </c>
      <c r="AF866" s="162">
        <f t="shared" si="397"/>
        <v>53.108108108108105</v>
      </c>
      <c r="AG866" s="164">
        <v>78600</v>
      </c>
      <c r="AH866" s="53" t="s">
        <v>131</v>
      </c>
      <c r="AI866" s="162">
        <f t="shared" si="398"/>
        <v>82.297297297297291</v>
      </c>
      <c r="AJ866" s="163">
        <v>0</v>
      </c>
      <c r="AK866" s="53" t="s">
        <v>131</v>
      </c>
      <c r="AL866" s="53">
        <f t="shared" si="399"/>
        <v>82.297297297297291</v>
      </c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ht="15.75" customHeight="1">
      <c r="A867" s="1" t="s">
        <v>1199</v>
      </c>
      <c r="B867" s="1" t="s">
        <v>280</v>
      </c>
      <c r="C867" s="1" t="s">
        <v>281</v>
      </c>
      <c r="D867" s="1" t="s">
        <v>658</v>
      </c>
      <c r="E867" s="1" t="s">
        <v>659</v>
      </c>
      <c r="F867" s="128"/>
      <c r="G867" s="129"/>
      <c r="H867" s="129"/>
      <c r="I867" s="129"/>
      <c r="J867" s="129"/>
      <c r="K867" s="83" t="s">
        <v>1210</v>
      </c>
      <c r="L867" s="84" t="s">
        <v>1260</v>
      </c>
      <c r="M867" s="51" t="s">
        <v>127</v>
      </c>
      <c r="N867" s="51"/>
      <c r="O867" s="62" t="e">
        <f t="shared" si="394"/>
        <v>#VALUE!</v>
      </c>
      <c r="P867" s="53">
        <v>80000</v>
      </c>
      <c r="Q867" s="54" t="s">
        <v>128</v>
      </c>
      <c r="R867" s="53">
        <v>236800</v>
      </c>
      <c r="S867" s="53">
        <f t="shared" si="395"/>
        <v>194950</v>
      </c>
      <c r="T867" s="53"/>
      <c r="U867" s="53">
        <v>0</v>
      </c>
      <c r="V867" s="53" t="s">
        <v>129</v>
      </c>
      <c r="W867" s="53"/>
      <c r="X867" s="53">
        <v>0</v>
      </c>
      <c r="Y867" s="53" t="s">
        <v>130</v>
      </c>
      <c r="Z867" s="53"/>
      <c r="AA867" s="163">
        <v>27550</v>
      </c>
      <c r="AB867" s="164" t="s">
        <v>131</v>
      </c>
      <c r="AC867" s="165">
        <f t="shared" si="396"/>
        <v>11.63429054054054</v>
      </c>
      <c r="AD867" s="163">
        <v>125550</v>
      </c>
      <c r="AE867" s="164" t="s">
        <v>131</v>
      </c>
      <c r="AF867" s="162">
        <f t="shared" si="397"/>
        <v>53.019425675675677</v>
      </c>
      <c r="AG867" s="164">
        <v>41850</v>
      </c>
      <c r="AH867" s="53" t="s">
        <v>131</v>
      </c>
      <c r="AI867" s="162">
        <f t="shared" si="398"/>
        <v>82.326858108108112</v>
      </c>
      <c r="AJ867" s="163">
        <v>0</v>
      </c>
      <c r="AK867" s="53" t="s">
        <v>131</v>
      </c>
      <c r="AL867" s="53">
        <f t="shared" si="399"/>
        <v>82.326858108108112</v>
      </c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ht="15.75" customHeight="1">
      <c r="A868" s="1" t="s">
        <v>1199</v>
      </c>
      <c r="B868" s="1" t="s">
        <v>280</v>
      </c>
      <c r="C868" s="1" t="s">
        <v>281</v>
      </c>
      <c r="D868" s="1" t="s">
        <v>658</v>
      </c>
      <c r="E868" s="1" t="s">
        <v>659</v>
      </c>
      <c r="F868" s="128"/>
      <c r="G868" s="129"/>
      <c r="H868" s="129"/>
      <c r="I868" s="129"/>
      <c r="J868" s="129"/>
      <c r="K868" s="83" t="s">
        <v>1212</v>
      </c>
      <c r="L868" s="84" t="s">
        <v>1261</v>
      </c>
      <c r="M868" s="51" t="s">
        <v>127</v>
      </c>
      <c r="N868" s="51"/>
      <c r="O868" s="62" t="e">
        <f t="shared" si="394"/>
        <v>#VALUE!</v>
      </c>
      <c r="P868" s="53">
        <v>80000</v>
      </c>
      <c r="Q868" s="54" t="s">
        <v>128</v>
      </c>
      <c r="R868" s="53">
        <v>236800</v>
      </c>
      <c r="S868" s="53">
        <f t="shared" si="395"/>
        <v>26800</v>
      </c>
      <c r="T868" s="53"/>
      <c r="U868" s="53">
        <v>0</v>
      </c>
      <c r="V868" s="53" t="s">
        <v>129</v>
      </c>
      <c r="W868" s="53"/>
      <c r="X868" s="53">
        <v>0</v>
      </c>
      <c r="Y868" s="53" t="s">
        <v>130</v>
      </c>
      <c r="Z868" s="53"/>
      <c r="AA868" s="163">
        <v>0</v>
      </c>
      <c r="AB868" s="164" t="s">
        <v>131</v>
      </c>
      <c r="AC868" s="165">
        <f t="shared" si="396"/>
        <v>0</v>
      </c>
      <c r="AD868" s="163">
        <v>0</v>
      </c>
      <c r="AE868" s="164" t="s">
        <v>131</v>
      </c>
      <c r="AF868" s="162">
        <f t="shared" si="397"/>
        <v>0</v>
      </c>
      <c r="AG868" s="164">
        <v>26800</v>
      </c>
      <c r="AH868" s="53" t="s">
        <v>131</v>
      </c>
      <c r="AI868" s="162">
        <f t="shared" si="398"/>
        <v>11.317567567567568</v>
      </c>
      <c r="AJ868" s="163">
        <v>0</v>
      </c>
      <c r="AK868" s="53" t="s">
        <v>131</v>
      </c>
      <c r="AL868" s="53">
        <f t="shared" si="399"/>
        <v>11.317567567567568</v>
      </c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ht="15.75" customHeight="1">
      <c r="A869" s="1" t="s">
        <v>1199</v>
      </c>
      <c r="B869" s="1" t="s">
        <v>280</v>
      </c>
      <c r="C869" s="1" t="s">
        <v>281</v>
      </c>
      <c r="D869" s="1" t="s">
        <v>658</v>
      </c>
      <c r="E869" s="1" t="s">
        <v>659</v>
      </c>
      <c r="F869" s="128"/>
      <c r="G869" s="129"/>
      <c r="H869" s="129"/>
      <c r="I869" s="129"/>
      <c r="J869" s="129"/>
      <c r="K869" s="83" t="s">
        <v>150</v>
      </c>
      <c r="L869" s="84" t="s">
        <v>1262</v>
      </c>
      <c r="M869" s="51" t="s">
        <v>127</v>
      </c>
      <c r="N869" s="51">
        <v>2</v>
      </c>
      <c r="O869" s="56" t="e">
        <f t="shared" si="394"/>
        <v>#VALUE!</v>
      </c>
      <c r="P869" s="53">
        <v>200000</v>
      </c>
      <c r="Q869" s="54" t="s">
        <v>128</v>
      </c>
      <c r="R869" s="53">
        <v>592000</v>
      </c>
      <c r="S869" s="53">
        <f t="shared" si="395"/>
        <v>395500</v>
      </c>
      <c r="T869" s="53"/>
      <c r="U869" s="53">
        <v>0</v>
      </c>
      <c r="V869" s="53" t="s">
        <v>129</v>
      </c>
      <c r="W869" s="53"/>
      <c r="X869" s="53">
        <v>0</v>
      </c>
      <c r="Y869" s="53" t="s">
        <v>130</v>
      </c>
      <c r="Z869" s="53"/>
      <c r="AA869" s="163">
        <v>68000</v>
      </c>
      <c r="AB869" s="164" t="s">
        <v>131</v>
      </c>
      <c r="AC869" s="165">
        <f t="shared" si="396"/>
        <v>11.486486486486486</v>
      </c>
      <c r="AD869" s="163">
        <v>131000</v>
      </c>
      <c r="AE869" s="164" t="s">
        <v>131</v>
      </c>
      <c r="AF869" s="162">
        <f t="shared" si="397"/>
        <v>22.128378378378379</v>
      </c>
      <c r="AG869" s="164">
        <v>196500</v>
      </c>
      <c r="AH869" s="53" t="s">
        <v>131</v>
      </c>
      <c r="AI869" s="162">
        <f t="shared" si="398"/>
        <v>66.807432432432435</v>
      </c>
      <c r="AJ869" s="163">
        <v>0</v>
      </c>
      <c r="AK869" s="53" t="s">
        <v>131</v>
      </c>
      <c r="AL869" s="53">
        <f t="shared" si="399"/>
        <v>66.807432432432435</v>
      </c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ht="15.75" customHeight="1">
      <c r="A870" s="1" t="s">
        <v>1199</v>
      </c>
      <c r="B870" s="1" t="s">
        <v>280</v>
      </c>
      <c r="C870" s="1" t="s">
        <v>281</v>
      </c>
      <c r="D870" s="1" t="s">
        <v>658</v>
      </c>
      <c r="E870" s="1" t="s">
        <v>659</v>
      </c>
      <c r="F870" s="128"/>
      <c r="G870" s="129"/>
      <c r="H870" s="129"/>
      <c r="I870" s="129"/>
      <c r="J870" s="129"/>
      <c r="K870" s="83" t="s">
        <v>1214</v>
      </c>
      <c r="L870" s="84" t="s">
        <v>1263</v>
      </c>
      <c r="M870" s="51" t="s">
        <v>127</v>
      </c>
      <c r="N870" s="51"/>
      <c r="O870" s="62" t="e">
        <f t="shared" si="394"/>
        <v>#VALUE!</v>
      </c>
      <c r="P870" s="53">
        <v>80000</v>
      </c>
      <c r="Q870" s="54" t="s">
        <v>128</v>
      </c>
      <c r="R870" s="53">
        <v>236800</v>
      </c>
      <c r="S870" s="53">
        <f t="shared" si="395"/>
        <v>110980</v>
      </c>
      <c r="T870" s="53"/>
      <c r="U870" s="53">
        <v>0</v>
      </c>
      <c r="V870" s="53" t="s">
        <v>129</v>
      </c>
      <c r="W870" s="53"/>
      <c r="X870" s="53">
        <v>0</v>
      </c>
      <c r="Y870" s="53" t="s">
        <v>130</v>
      </c>
      <c r="Z870" s="53"/>
      <c r="AA870" s="163">
        <v>27100</v>
      </c>
      <c r="AB870" s="164" t="s">
        <v>131</v>
      </c>
      <c r="AC870" s="165">
        <f t="shared" si="396"/>
        <v>11.444256756756756</v>
      </c>
      <c r="AD870" s="163">
        <v>83880</v>
      </c>
      <c r="AE870" s="164" t="s">
        <v>131</v>
      </c>
      <c r="AF870" s="162">
        <f t="shared" si="397"/>
        <v>35.422297297297298</v>
      </c>
      <c r="AG870" s="164">
        <v>0</v>
      </c>
      <c r="AH870" s="53" t="s">
        <v>131</v>
      </c>
      <c r="AI870" s="162">
        <f t="shared" si="398"/>
        <v>46.866554054054056</v>
      </c>
      <c r="AJ870" s="163">
        <v>0</v>
      </c>
      <c r="AK870" s="53" t="s">
        <v>131</v>
      </c>
      <c r="AL870" s="53">
        <f t="shared" si="399"/>
        <v>46.866554054054056</v>
      </c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ht="15.75" customHeight="1">
      <c r="A871" s="1" t="s">
        <v>1199</v>
      </c>
      <c r="B871" s="1" t="s">
        <v>280</v>
      </c>
      <c r="C871" s="1" t="s">
        <v>281</v>
      </c>
      <c r="D871" s="1" t="s">
        <v>658</v>
      </c>
      <c r="E871" s="1" t="s">
        <v>659</v>
      </c>
      <c r="F871" s="128"/>
      <c r="G871" s="129"/>
      <c r="H871" s="129"/>
      <c r="I871" s="129"/>
      <c r="J871" s="129"/>
      <c r="K871" s="83" t="s">
        <v>1216</v>
      </c>
      <c r="L871" s="84" t="s">
        <v>1264</v>
      </c>
      <c r="M871" s="51" t="s">
        <v>127</v>
      </c>
      <c r="N871" s="51"/>
      <c r="O871" s="62" t="e">
        <f t="shared" si="394"/>
        <v>#VALUE!</v>
      </c>
      <c r="P871" s="53">
        <v>80000</v>
      </c>
      <c r="Q871" s="54" t="s">
        <v>128</v>
      </c>
      <c r="R871" s="53">
        <v>236800</v>
      </c>
      <c r="S871" s="53">
        <f t="shared" si="395"/>
        <v>132000</v>
      </c>
      <c r="T871" s="53"/>
      <c r="U871" s="53">
        <v>0</v>
      </c>
      <c r="V871" s="53" t="s">
        <v>129</v>
      </c>
      <c r="W871" s="53"/>
      <c r="X871" s="53">
        <v>0</v>
      </c>
      <c r="Y871" s="53" t="s">
        <v>130</v>
      </c>
      <c r="Z871" s="53"/>
      <c r="AA871" s="163">
        <v>0</v>
      </c>
      <c r="AB871" s="164" t="s">
        <v>131</v>
      </c>
      <c r="AC871" s="165">
        <f t="shared" si="396"/>
        <v>0</v>
      </c>
      <c r="AD871" s="163">
        <v>27200</v>
      </c>
      <c r="AE871" s="164" t="s">
        <v>131</v>
      </c>
      <c r="AF871" s="162">
        <f t="shared" si="397"/>
        <v>11.486486486486486</v>
      </c>
      <c r="AG871" s="164">
        <v>0</v>
      </c>
      <c r="AH871" s="53" t="s">
        <v>131</v>
      </c>
      <c r="AI871" s="162">
        <f t="shared" si="398"/>
        <v>55.743243243243242</v>
      </c>
      <c r="AJ871" s="163">
        <v>104800</v>
      </c>
      <c r="AK871" s="53" t="s">
        <v>131</v>
      </c>
      <c r="AL871" s="53">
        <f t="shared" si="399"/>
        <v>55.743243243243242</v>
      </c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ht="15.75" customHeight="1">
      <c r="A872" s="1" t="s">
        <v>1199</v>
      </c>
      <c r="B872" s="1" t="s">
        <v>280</v>
      </c>
      <c r="C872" s="1" t="s">
        <v>281</v>
      </c>
      <c r="D872" s="1"/>
      <c r="E872" s="1" t="s">
        <v>873</v>
      </c>
      <c r="F872" s="41"/>
      <c r="G872" s="42"/>
      <c r="H872" s="42"/>
      <c r="I872" s="42"/>
      <c r="J872" s="42" t="s">
        <v>873</v>
      </c>
      <c r="K872" s="139"/>
      <c r="L872" s="140"/>
      <c r="M872" s="127"/>
      <c r="N872" s="127"/>
      <c r="O872" s="127"/>
      <c r="P872" s="45"/>
      <c r="Q872" s="46"/>
      <c r="R872" s="45">
        <f t="shared" ref="R872:S872" si="400">R873</f>
        <v>260500</v>
      </c>
      <c r="S872" s="45">
        <f t="shared" si="400"/>
        <v>30000</v>
      </c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91"/>
      <c r="AF872" s="91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  <c r="AX872" s="45"/>
      <c r="AY872" s="45"/>
      <c r="AZ872" s="45"/>
      <c r="BA872" s="45"/>
      <c r="BB872" s="45"/>
      <c r="BC872" s="45"/>
      <c r="BD872" s="45"/>
      <c r="BE872" s="45"/>
    </row>
    <row r="873" spans="1:57" ht="15.75" customHeight="1">
      <c r="A873" s="1" t="s">
        <v>1199</v>
      </c>
      <c r="B873" s="1" t="s">
        <v>280</v>
      </c>
      <c r="C873" s="1" t="s">
        <v>281</v>
      </c>
      <c r="D873" s="1" t="s">
        <v>658</v>
      </c>
      <c r="E873" s="1" t="s">
        <v>873</v>
      </c>
      <c r="F873" s="128"/>
      <c r="G873" s="129"/>
      <c r="H873" s="129"/>
      <c r="I873" s="129"/>
      <c r="J873" s="129"/>
      <c r="K873" s="83" t="s">
        <v>150</v>
      </c>
      <c r="L873" s="84" t="s">
        <v>1262</v>
      </c>
      <c r="M873" s="51" t="s">
        <v>127</v>
      </c>
      <c r="N873" s="51">
        <v>2</v>
      </c>
      <c r="O873" s="56" t="e">
        <f>M873-R873</f>
        <v>#VALUE!</v>
      </c>
      <c r="P873" s="53">
        <v>88000</v>
      </c>
      <c r="Q873" s="54" t="s">
        <v>128</v>
      </c>
      <c r="R873" s="53">
        <v>260500</v>
      </c>
      <c r="S873" s="53">
        <f>U873+X873+AA873+AD873+AG873+AJ873+AM873+AP873+AS873+AV873+AY873+BB873</f>
        <v>30000</v>
      </c>
      <c r="T873" s="53"/>
      <c r="U873" s="53">
        <v>0</v>
      </c>
      <c r="V873" s="53" t="s">
        <v>129</v>
      </c>
      <c r="W873" s="53"/>
      <c r="X873" s="53">
        <v>0</v>
      </c>
      <c r="Y873" s="53" t="s">
        <v>130</v>
      </c>
      <c r="Z873" s="53"/>
      <c r="AA873" s="53"/>
      <c r="AB873" s="53" t="s">
        <v>131</v>
      </c>
      <c r="AC873" s="104">
        <v>0</v>
      </c>
      <c r="AD873" s="53"/>
      <c r="AE873" s="53" t="s">
        <v>131</v>
      </c>
      <c r="AF873" s="53"/>
      <c r="AG873" s="88">
        <v>30000</v>
      </c>
      <c r="AH873" s="53" t="s">
        <v>131</v>
      </c>
      <c r="AI873" s="53">
        <f>S873*100/R873</f>
        <v>11.516314779270633</v>
      </c>
      <c r="AJ873" s="53"/>
      <c r="AK873" s="53" t="s">
        <v>131</v>
      </c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ht="15.75" customHeight="1">
      <c r="A874" s="1" t="s">
        <v>1199</v>
      </c>
      <c r="B874" s="1" t="s">
        <v>280</v>
      </c>
      <c r="C874" s="1" t="s">
        <v>281</v>
      </c>
      <c r="D874" s="1" t="s">
        <v>286</v>
      </c>
      <c r="E874" s="1"/>
      <c r="F874" s="35"/>
      <c r="G874" s="36"/>
      <c r="H874" s="36"/>
      <c r="I874" s="36" t="s">
        <v>286</v>
      </c>
      <c r="J874" s="36"/>
      <c r="K874" s="137"/>
      <c r="L874" s="138"/>
      <c r="M874" s="122"/>
      <c r="N874" s="122"/>
      <c r="O874" s="122"/>
      <c r="P874" s="39"/>
      <c r="Q874" s="40"/>
      <c r="R874" s="39">
        <f t="shared" ref="R874:S874" si="401">R875+R879</f>
        <v>1027500</v>
      </c>
      <c r="S874" s="39">
        <f t="shared" si="401"/>
        <v>263015</v>
      </c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86"/>
      <c r="AF874" s="86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</row>
    <row r="875" spans="1:57" ht="15.75" customHeight="1">
      <c r="A875" s="1" t="s">
        <v>1199</v>
      </c>
      <c r="B875" s="1" t="s">
        <v>280</v>
      </c>
      <c r="C875" s="1" t="s">
        <v>281</v>
      </c>
      <c r="D875" s="1"/>
      <c r="E875" s="1" t="s">
        <v>874</v>
      </c>
      <c r="F875" s="41"/>
      <c r="G875" s="42"/>
      <c r="H875" s="42"/>
      <c r="I875" s="42"/>
      <c r="J875" s="42" t="s">
        <v>874</v>
      </c>
      <c r="K875" s="139"/>
      <c r="L875" s="140"/>
      <c r="M875" s="127"/>
      <c r="N875" s="127"/>
      <c r="O875" s="127"/>
      <c r="P875" s="45"/>
      <c r="Q875" s="46"/>
      <c r="R875" s="45">
        <f t="shared" ref="R875:S875" si="402">R876+R877+R878</f>
        <v>210000</v>
      </c>
      <c r="S875" s="45">
        <f t="shared" si="402"/>
        <v>210000</v>
      </c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82"/>
      <c r="AF875" s="82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/>
      <c r="BD875" s="45"/>
      <c r="BE875" s="45"/>
    </row>
    <row r="876" spans="1:57" ht="15.75" customHeight="1">
      <c r="A876" s="1" t="s">
        <v>1199</v>
      </c>
      <c r="B876" s="1" t="s">
        <v>280</v>
      </c>
      <c r="C876" s="1" t="s">
        <v>281</v>
      </c>
      <c r="D876" s="1" t="s">
        <v>286</v>
      </c>
      <c r="E876" s="1" t="s">
        <v>874</v>
      </c>
      <c r="F876" s="128"/>
      <c r="G876" s="129"/>
      <c r="H876" s="129"/>
      <c r="I876" s="129"/>
      <c r="J876" s="129"/>
      <c r="K876" s="83" t="s">
        <v>1265</v>
      </c>
      <c r="L876" s="84" t="s">
        <v>1266</v>
      </c>
      <c r="M876" s="51" t="s">
        <v>127</v>
      </c>
      <c r="N876" s="51"/>
      <c r="O876" s="62" t="e">
        <f t="shared" ref="O876:O878" si="403">M876-R876</f>
        <v>#VALUE!</v>
      </c>
      <c r="P876" s="53">
        <v>1</v>
      </c>
      <c r="Q876" s="54" t="s">
        <v>299</v>
      </c>
      <c r="R876" s="53">
        <v>70000</v>
      </c>
      <c r="S876" s="53">
        <f t="shared" ref="S876:S878" si="404">U876+X876+AA876+AD876+AG876+AJ876+AM876+AP876+AS876+AV876+AY876+BB876</f>
        <v>70000</v>
      </c>
      <c r="T876" s="53"/>
      <c r="U876" s="53">
        <v>0</v>
      </c>
      <c r="V876" s="53" t="s">
        <v>129</v>
      </c>
      <c r="W876" s="53"/>
      <c r="X876" s="53"/>
      <c r="Y876" s="53" t="s">
        <v>131</v>
      </c>
      <c r="Z876" s="53"/>
      <c r="AA876" s="53"/>
      <c r="AB876" s="53" t="s">
        <v>131</v>
      </c>
      <c r="AC876" s="104"/>
      <c r="AD876" s="53">
        <v>70000</v>
      </c>
      <c r="AE876" s="53" t="s">
        <v>131</v>
      </c>
      <c r="AF876" s="53">
        <f t="shared" ref="AF876:AF878" si="405">AD876*100/R876</f>
        <v>100</v>
      </c>
      <c r="AG876" s="88"/>
      <c r="AH876" s="53" t="s">
        <v>131</v>
      </c>
      <c r="AI876" s="53">
        <v>100</v>
      </c>
      <c r="AJ876" s="53"/>
      <c r="AK876" s="53"/>
      <c r="AL876" s="53">
        <v>100</v>
      </c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ht="15.75" customHeight="1">
      <c r="A877" s="1" t="s">
        <v>1199</v>
      </c>
      <c r="B877" s="1" t="s">
        <v>280</v>
      </c>
      <c r="C877" s="1" t="s">
        <v>281</v>
      </c>
      <c r="D877" s="1" t="s">
        <v>286</v>
      </c>
      <c r="E877" s="1" t="s">
        <v>874</v>
      </c>
      <c r="F877" s="128"/>
      <c r="G877" s="129"/>
      <c r="H877" s="129"/>
      <c r="I877" s="129"/>
      <c r="J877" s="129"/>
      <c r="K877" s="83" t="s">
        <v>1267</v>
      </c>
      <c r="L877" s="84" t="s">
        <v>1268</v>
      </c>
      <c r="M877" s="51" t="s">
        <v>127</v>
      </c>
      <c r="N877" s="51"/>
      <c r="O877" s="62" t="e">
        <f t="shared" si="403"/>
        <v>#VALUE!</v>
      </c>
      <c r="P877" s="53">
        <v>1</v>
      </c>
      <c r="Q877" s="54" t="s">
        <v>299</v>
      </c>
      <c r="R877" s="53">
        <v>70000</v>
      </c>
      <c r="S877" s="53">
        <f t="shared" si="404"/>
        <v>70000</v>
      </c>
      <c r="T877" s="53"/>
      <c r="U877" s="53">
        <v>0</v>
      </c>
      <c r="V877" s="53" t="s">
        <v>129</v>
      </c>
      <c r="W877" s="53"/>
      <c r="X877" s="53"/>
      <c r="Y877" s="53" t="s">
        <v>131</v>
      </c>
      <c r="Z877" s="53"/>
      <c r="AA877" s="53"/>
      <c r="AB877" s="53" t="s">
        <v>131</v>
      </c>
      <c r="AC877" s="104"/>
      <c r="AD877" s="53">
        <v>70000</v>
      </c>
      <c r="AE877" s="53" t="s">
        <v>131</v>
      </c>
      <c r="AF877" s="53">
        <f t="shared" si="405"/>
        <v>100</v>
      </c>
      <c r="AG877" s="88"/>
      <c r="AH877" s="53" t="s">
        <v>131</v>
      </c>
      <c r="AI877" s="53">
        <v>100</v>
      </c>
      <c r="AJ877" s="53"/>
      <c r="AK877" s="53"/>
      <c r="AL877" s="53">
        <v>100</v>
      </c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ht="15.75" customHeight="1">
      <c r="A878" s="1" t="s">
        <v>1199</v>
      </c>
      <c r="B878" s="1" t="s">
        <v>280</v>
      </c>
      <c r="C878" s="1" t="s">
        <v>281</v>
      </c>
      <c r="D878" s="1" t="s">
        <v>286</v>
      </c>
      <c r="E878" s="1" t="s">
        <v>874</v>
      </c>
      <c r="F878" s="128"/>
      <c r="G878" s="129"/>
      <c r="H878" s="129"/>
      <c r="I878" s="129"/>
      <c r="J878" s="129"/>
      <c r="K878" s="83" t="s">
        <v>1269</v>
      </c>
      <c r="L878" s="84" t="s">
        <v>1270</v>
      </c>
      <c r="M878" s="51" t="s">
        <v>127</v>
      </c>
      <c r="N878" s="51"/>
      <c r="O878" s="62" t="e">
        <f t="shared" si="403"/>
        <v>#VALUE!</v>
      </c>
      <c r="P878" s="53">
        <v>1</v>
      </c>
      <c r="Q878" s="54" t="s">
        <v>299</v>
      </c>
      <c r="R878" s="53">
        <v>70000</v>
      </c>
      <c r="S878" s="53">
        <f t="shared" si="404"/>
        <v>70000</v>
      </c>
      <c r="T878" s="53"/>
      <c r="U878" s="53">
        <v>0</v>
      </c>
      <c r="V878" s="53" t="s">
        <v>129</v>
      </c>
      <c r="W878" s="53"/>
      <c r="X878" s="53"/>
      <c r="Y878" s="53" t="s">
        <v>131</v>
      </c>
      <c r="Z878" s="53"/>
      <c r="AA878" s="53"/>
      <c r="AB878" s="53" t="s">
        <v>131</v>
      </c>
      <c r="AC878" s="104"/>
      <c r="AD878" s="53">
        <v>70000</v>
      </c>
      <c r="AE878" s="53" t="s">
        <v>131</v>
      </c>
      <c r="AF878" s="53">
        <f t="shared" si="405"/>
        <v>100</v>
      </c>
      <c r="AG878" s="88"/>
      <c r="AH878" s="53" t="s">
        <v>131</v>
      </c>
      <c r="AI878" s="53">
        <v>100</v>
      </c>
      <c r="AJ878" s="53"/>
      <c r="AK878" s="53"/>
      <c r="AL878" s="53">
        <v>100</v>
      </c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ht="15.75" customHeight="1">
      <c r="A879" s="1" t="s">
        <v>1199</v>
      </c>
      <c r="B879" s="1" t="s">
        <v>280</v>
      </c>
      <c r="C879" s="1" t="s">
        <v>281</v>
      </c>
      <c r="D879" s="1"/>
      <c r="E879" s="1" t="s">
        <v>296</v>
      </c>
      <c r="F879" s="41"/>
      <c r="G879" s="42"/>
      <c r="H879" s="42"/>
      <c r="I879" s="42"/>
      <c r="J879" s="42" t="s">
        <v>296</v>
      </c>
      <c r="K879" s="139"/>
      <c r="L879" s="140"/>
      <c r="M879" s="127"/>
      <c r="N879" s="127"/>
      <c r="O879" s="127"/>
      <c r="P879" s="45"/>
      <c r="Q879" s="46"/>
      <c r="R879" s="45">
        <f t="shared" ref="R879:S879" si="406">SUM(R880:R888)</f>
        <v>817500</v>
      </c>
      <c r="S879" s="45">
        <f t="shared" si="406"/>
        <v>53015</v>
      </c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91"/>
      <c r="AF879" s="91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/>
      <c r="BD879" s="45"/>
      <c r="BE879" s="45"/>
    </row>
    <row r="880" spans="1:57" ht="15.75" customHeight="1">
      <c r="A880" s="1" t="s">
        <v>1199</v>
      </c>
      <c r="B880" s="1" t="s">
        <v>280</v>
      </c>
      <c r="C880" s="1" t="s">
        <v>281</v>
      </c>
      <c r="D880" s="1" t="s">
        <v>286</v>
      </c>
      <c r="E880" s="1" t="s">
        <v>296</v>
      </c>
      <c r="F880" s="128"/>
      <c r="G880" s="129"/>
      <c r="H880" s="129"/>
      <c r="I880" s="129"/>
      <c r="J880" s="129"/>
      <c r="K880" s="83" t="s">
        <v>316</v>
      </c>
      <c r="L880" s="84" t="s">
        <v>317</v>
      </c>
      <c r="M880" s="51" t="s">
        <v>127</v>
      </c>
      <c r="N880" s="51">
        <v>2</v>
      </c>
      <c r="O880" s="56" t="e">
        <f t="shared" ref="O880:O888" si="407">M880-R880</f>
        <v>#VALUE!</v>
      </c>
      <c r="P880" s="53">
        <v>7</v>
      </c>
      <c r="Q880" s="54" t="s">
        <v>299</v>
      </c>
      <c r="R880" s="53">
        <v>108500</v>
      </c>
      <c r="S880" s="53">
        <f t="shared" ref="S880:S888" si="408">U880+X880+AA880+AD880+AG880+AJ880+AM880+AP880+AS880+AV880+AY880+BB880</f>
        <v>29028</v>
      </c>
      <c r="T880" s="53"/>
      <c r="U880" s="53">
        <v>0</v>
      </c>
      <c r="V880" s="53" t="s">
        <v>129</v>
      </c>
      <c r="W880" s="53"/>
      <c r="X880" s="53">
        <v>0</v>
      </c>
      <c r="Y880" s="53" t="s">
        <v>130</v>
      </c>
      <c r="Z880" s="53"/>
      <c r="AA880" s="53"/>
      <c r="AB880" s="53" t="s">
        <v>131</v>
      </c>
      <c r="AC880" s="104"/>
      <c r="AD880" s="53"/>
      <c r="AE880" s="53" t="s">
        <v>131</v>
      </c>
      <c r="AF880" s="53"/>
      <c r="AG880" s="88"/>
      <c r="AH880" s="53" t="s">
        <v>131</v>
      </c>
      <c r="AI880" s="53"/>
      <c r="AJ880" s="53">
        <f>21740+7288</f>
        <v>29028</v>
      </c>
      <c r="AK880" s="53" t="s">
        <v>131</v>
      </c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ht="15.75" customHeight="1">
      <c r="A881" s="1" t="s">
        <v>1199</v>
      </c>
      <c r="B881" s="1" t="s">
        <v>280</v>
      </c>
      <c r="C881" s="1" t="s">
        <v>281</v>
      </c>
      <c r="D881" s="1" t="s">
        <v>286</v>
      </c>
      <c r="E881" s="1" t="s">
        <v>296</v>
      </c>
      <c r="F881" s="128"/>
      <c r="G881" s="129"/>
      <c r="H881" s="129"/>
      <c r="I881" s="129"/>
      <c r="J881" s="129"/>
      <c r="K881" s="83" t="s">
        <v>368</v>
      </c>
      <c r="L881" s="84" t="s">
        <v>369</v>
      </c>
      <c r="M881" s="51" t="s">
        <v>127</v>
      </c>
      <c r="N881" s="51">
        <v>2</v>
      </c>
      <c r="O881" s="56" t="e">
        <f t="shared" si="407"/>
        <v>#VALUE!</v>
      </c>
      <c r="P881" s="53">
        <v>2</v>
      </c>
      <c r="Q881" s="54" t="s">
        <v>299</v>
      </c>
      <c r="R881" s="53">
        <v>31000</v>
      </c>
      <c r="S881" s="53">
        <f t="shared" si="408"/>
        <v>23987</v>
      </c>
      <c r="T881" s="53"/>
      <c r="U881" s="53">
        <v>0</v>
      </c>
      <c r="V881" s="53" t="s">
        <v>129</v>
      </c>
      <c r="W881" s="53"/>
      <c r="X881" s="53">
        <v>0</v>
      </c>
      <c r="Y881" s="53" t="s">
        <v>130</v>
      </c>
      <c r="Z881" s="53"/>
      <c r="AA881" s="53"/>
      <c r="AB881" s="53" t="s">
        <v>131</v>
      </c>
      <c r="AC881" s="104"/>
      <c r="AD881" s="53"/>
      <c r="AE881" s="53" t="s">
        <v>131</v>
      </c>
      <c r="AF881" s="53"/>
      <c r="AG881" s="88"/>
      <c r="AH881" s="53" t="s">
        <v>131</v>
      </c>
      <c r="AI881" s="53"/>
      <c r="AJ881" s="53">
        <f>16700+7287</f>
        <v>23987</v>
      </c>
      <c r="AK881" s="53" t="s">
        <v>131</v>
      </c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ht="15.75" customHeight="1">
      <c r="A882" s="1" t="s">
        <v>1199</v>
      </c>
      <c r="B882" s="1" t="s">
        <v>280</v>
      </c>
      <c r="C882" s="1" t="s">
        <v>281</v>
      </c>
      <c r="D882" s="1" t="s">
        <v>286</v>
      </c>
      <c r="E882" s="1" t="s">
        <v>296</v>
      </c>
      <c r="F882" s="128"/>
      <c r="G882" s="129"/>
      <c r="H882" s="129"/>
      <c r="I882" s="129"/>
      <c r="J882" s="129"/>
      <c r="K882" s="83" t="s">
        <v>380</v>
      </c>
      <c r="L882" s="84" t="s">
        <v>381</v>
      </c>
      <c r="M882" s="51" t="s">
        <v>127</v>
      </c>
      <c r="N882" s="51">
        <v>2</v>
      </c>
      <c r="O882" s="56" t="e">
        <f t="shared" si="407"/>
        <v>#VALUE!</v>
      </c>
      <c r="P882" s="53">
        <v>4</v>
      </c>
      <c r="Q882" s="54" t="s">
        <v>299</v>
      </c>
      <c r="R882" s="53">
        <v>62000</v>
      </c>
      <c r="S882" s="53">
        <f t="shared" si="408"/>
        <v>0</v>
      </c>
      <c r="T882" s="53"/>
      <c r="U882" s="53">
        <v>0</v>
      </c>
      <c r="V882" s="53" t="s">
        <v>129</v>
      </c>
      <c r="W882" s="53"/>
      <c r="X882" s="53">
        <v>0</v>
      </c>
      <c r="Y882" s="53" t="s">
        <v>130</v>
      </c>
      <c r="Z882" s="53"/>
      <c r="AA882" s="53"/>
      <c r="AB882" s="53" t="s">
        <v>131</v>
      </c>
      <c r="AC882" s="104"/>
      <c r="AD882" s="53"/>
      <c r="AE882" s="53" t="s">
        <v>131</v>
      </c>
      <c r="AF882" s="53"/>
      <c r="AG882" s="88"/>
      <c r="AH882" s="53" t="s">
        <v>131</v>
      </c>
      <c r="AI882" s="53"/>
      <c r="AJ882" s="53"/>
      <c r="AK882" s="53" t="s">
        <v>131</v>
      </c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ht="15.75" customHeight="1">
      <c r="A883" s="1" t="s">
        <v>1199</v>
      </c>
      <c r="B883" s="1" t="s">
        <v>280</v>
      </c>
      <c r="C883" s="1" t="s">
        <v>281</v>
      </c>
      <c r="D883" s="1" t="s">
        <v>286</v>
      </c>
      <c r="E883" s="1" t="s">
        <v>296</v>
      </c>
      <c r="F883" s="128"/>
      <c r="G883" s="129"/>
      <c r="H883" s="129"/>
      <c r="I883" s="129"/>
      <c r="J883" s="129"/>
      <c r="K883" s="83" t="s">
        <v>417</v>
      </c>
      <c r="L883" s="84" t="s">
        <v>418</v>
      </c>
      <c r="M883" s="51" t="s">
        <v>127</v>
      </c>
      <c r="N883" s="51">
        <v>2</v>
      </c>
      <c r="O883" s="56" t="e">
        <f t="shared" si="407"/>
        <v>#VALUE!</v>
      </c>
      <c r="P883" s="53">
        <v>35</v>
      </c>
      <c r="Q883" s="54" t="s">
        <v>400</v>
      </c>
      <c r="R883" s="53">
        <v>231000</v>
      </c>
      <c r="S883" s="53">
        <f t="shared" si="408"/>
        <v>0</v>
      </c>
      <c r="T883" s="53"/>
      <c r="U883" s="53">
        <v>0</v>
      </c>
      <c r="V883" s="53" t="s">
        <v>129</v>
      </c>
      <c r="W883" s="53"/>
      <c r="X883" s="53">
        <v>0</v>
      </c>
      <c r="Y883" s="53" t="s">
        <v>130</v>
      </c>
      <c r="Z883" s="53"/>
      <c r="AA883" s="53"/>
      <c r="AB883" s="53" t="s">
        <v>131</v>
      </c>
      <c r="AC883" s="104"/>
      <c r="AD883" s="53"/>
      <c r="AE883" s="53" t="s">
        <v>131</v>
      </c>
      <c r="AF883" s="53"/>
      <c r="AG883" s="88"/>
      <c r="AH883" s="53" t="s">
        <v>131</v>
      </c>
      <c r="AI883" s="53"/>
      <c r="AJ883" s="53"/>
      <c r="AK883" s="53" t="s">
        <v>131</v>
      </c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ht="15.75" customHeight="1">
      <c r="A884" s="1" t="s">
        <v>1199</v>
      </c>
      <c r="B884" s="1" t="s">
        <v>280</v>
      </c>
      <c r="C884" s="1" t="s">
        <v>281</v>
      </c>
      <c r="D884" s="1" t="s">
        <v>286</v>
      </c>
      <c r="E884" s="1" t="s">
        <v>296</v>
      </c>
      <c r="F884" s="128"/>
      <c r="G884" s="129"/>
      <c r="H884" s="129"/>
      <c r="I884" s="129"/>
      <c r="J884" s="129"/>
      <c r="K884" s="83" t="s">
        <v>469</v>
      </c>
      <c r="L884" s="84" t="s">
        <v>470</v>
      </c>
      <c r="M884" s="51" t="s">
        <v>127</v>
      </c>
      <c r="N884" s="51">
        <v>2</v>
      </c>
      <c r="O884" s="56" t="e">
        <f t="shared" si="407"/>
        <v>#VALUE!</v>
      </c>
      <c r="P884" s="53">
        <v>10</v>
      </c>
      <c r="Q884" s="54" t="s">
        <v>400</v>
      </c>
      <c r="R884" s="53">
        <v>66000</v>
      </c>
      <c r="S884" s="53">
        <f t="shared" si="408"/>
        <v>0</v>
      </c>
      <c r="T884" s="53"/>
      <c r="U884" s="53">
        <v>0</v>
      </c>
      <c r="V884" s="53" t="s">
        <v>129</v>
      </c>
      <c r="W884" s="53"/>
      <c r="X884" s="53">
        <v>0</v>
      </c>
      <c r="Y884" s="53" t="s">
        <v>130</v>
      </c>
      <c r="Z884" s="53"/>
      <c r="AA884" s="53"/>
      <c r="AB884" s="53" t="s">
        <v>131</v>
      </c>
      <c r="AC884" s="104"/>
      <c r="AD884" s="53"/>
      <c r="AE884" s="53" t="s">
        <v>131</v>
      </c>
      <c r="AF884" s="53"/>
      <c r="AG884" s="88"/>
      <c r="AH884" s="53" t="s">
        <v>131</v>
      </c>
      <c r="AI884" s="53"/>
      <c r="AJ884" s="53"/>
      <c r="AK884" s="53" t="s">
        <v>131</v>
      </c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ht="15.75" customHeight="1">
      <c r="A885" s="1" t="s">
        <v>1199</v>
      </c>
      <c r="B885" s="1" t="s">
        <v>280</v>
      </c>
      <c r="C885" s="1" t="s">
        <v>281</v>
      </c>
      <c r="D885" s="1" t="s">
        <v>286</v>
      </c>
      <c r="E885" s="1" t="s">
        <v>296</v>
      </c>
      <c r="F885" s="128"/>
      <c r="G885" s="129"/>
      <c r="H885" s="129"/>
      <c r="I885" s="129"/>
      <c r="J885" s="129"/>
      <c r="K885" s="83" t="s">
        <v>481</v>
      </c>
      <c r="L885" s="84" t="s">
        <v>482</v>
      </c>
      <c r="M885" s="51" t="s">
        <v>127</v>
      </c>
      <c r="N885" s="51">
        <v>2</v>
      </c>
      <c r="O885" s="56" t="e">
        <f t="shared" si="407"/>
        <v>#VALUE!</v>
      </c>
      <c r="P885" s="53">
        <v>2</v>
      </c>
      <c r="Q885" s="54" t="s">
        <v>400</v>
      </c>
      <c r="R885" s="53">
        <v>13200</v>
      </c>
      <c r="S885" s="53">
        <f t="shared" si="408"/>
        <v>0</v>
      </c>
      <c r="T885" s="53"/>
      <c r="U885" s="53">
        <v>0</v>
      </c>
      <c r="V885" s="53" t="s">
        <v>129</v>
      </c>
      <c r="W885" s="53"/>
      <c r="X885" s="53">
        <v>0</v>
      </c>
      <c r="Y885" s="53" t="s">
        <v>130</v>
      </c>
      <c r="Z885" s="53"/>
      <c r="AA885" s="53"/>
      <c r="AB885" s="53" t="s">
        <v>131</v>
      </c>
      <c r="AC885" s="104"/>
      <c r="AD885" s="53"/>
      <c r="AE885" s="53" t="s">
        <v>131</v>
      </c>
      <c r="AF885" s="53"/>
      <c r="AG885" s="88"/>
      <c r="AH885" s="53" t="s">
        <v>131</v>
      </c>
      <c r="AI885" s="53"/>
      <c r="AJ885" s="53"/>
      <c r="AK885" s="53" t="s">
        <v>131</v>
      </c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ht="15.75" customHeight="1">
      <c r="A886" s="1" t="s">
        <v>1199</v>
      </c>
      <c r="B886" s="1" t="s">
        <v>280</v>
      </c>
      <c r="C886" s="1" t="s">
        <v>281</v>
      </c>
      <c r="D886" s="1" t="s">
        <v>286</v>
      </c>
      <c r="E886" s="1" t="s">
        <v>296</v>
      </c>
      <c r="F886" s="128"/>
      <c r="G886" s="129"/>
      <c r="H886" s="129"/>
      <c r="I886" s="129"/>
      <c r="J886" s="129"/>
      <c r="K886" s="83" t="s">
        <v>529</v>
      </c>
      <c r="L886" s="84" t="s">
        <v>530</v>
      </c>
      <c r="M886" s="51" t="s">
        <v>127</v>
      </c>
      <c r="N886" s="51">
        <v>2</v>
      </c>
      <c r="O886" s="56" t="e">
        <f t="shared" si="407"/>
        <v>#VALUE!</v>
      </c>
      <c r="P886" s="53">
        <v>16</v>
      </c>
      <c r="Q886" s="54" t="s">
        <v>400</v>
      </c>
      <c r="R886" s="53">
        <v>222400</v>
      </c>
      <c r="S886" s="53">
        <f t="shared" si="408"/>
        <v>0</v>
      </c>
      <c r="T886" s="53"/>
      <c r="U886" s="53">
        <v>0</v>
      </c>
      <c r="V886" s="53" t="s">
        <v>129</v>
      </c>
      <c r="W886" s="53"/>
      <c r="X886" s="53">
        <v>0</v>
      </c>
      <c r="Y886" s="53" t="s">
        <v>130</v>
      </c>
      <c r="Z886" s="53"/>
      <c r="AA886" s="53"/>
      <c r="AB886" s="53" t="s">
        <v>131</v>
      </c>
      <c r="AC886" s="104"/>
      <c r="AD886" s="53"/>
      <c r="AE886" s="53" t="s">
        <v>131</v>
      </c>
      <c r="AF886" s="53"/>
      <c r="AG886" s="88"/>
      <c r="AH886" s="53" t="s">
        <v>131</v>
      </c>
      <c r="AI886" s="53"/>
      <c r="AJ886" s="53"/>
      <c r="AK886" s="53" t="s">
        <v>131</v>
      </c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ht="15.75" customHeight="1">
      <c r="A887" s="1" t="s">
        <v>1199</v>
      </c>
      <c r="B887" s="1" t="s">
        <v>280</v>
      </c>
      <c r="C887" s="1" t="s">
        <v>281</v>
      </c>
      <c r="D887" s="1" t="s">
        <v>286</v>
      </c>
      <c r="E887" s="1" t="s">
        <v>296</v>
      </c>
      <c r="F887" s="128"/>
      <c r="G887" s="129"/>
      <c r="H887" s="129"/>
      <c r="I887" s="129"/>
      <c r="J887" s="129"/>
      <c r="K887" s="83" t="s">
        <v>591</v>
      </c>
      <c r="L887" s="84" t="s">
        <v>592</v>
      </c>
      <c r="M887" s="51" t="s">
        <v>127</v>
      </c>
      <c r="N887" s="51">
        <v>2</v>
      </c>
      <c r="O887" s="56" t="e">
        <f t="shared" si="407"/>
        <v>#VALUE!</v>
      </c>
      <c r="P887" s="53">
        <v>5</v>
      </c>
      <c r="Q887" s="54" t="s">
        <v>400</v>
      </c>
      <c r="R887" s="53">
        <v>69500</v>
      </c>
      <c r="S887" s="53">
        <f t="shared" si="408"/>
        <v>0</v>
      </c>
      <c r="T887" s="53"/>
      <c r="U887" s="53">
        <v>0</v>
      </c>
      <c r="V887" s="53" t="s">
        <v>129</v>
      </c>
      <c r="W887" s="53"/>
      <c r="X887" s="53">
        <v>0</v>
      </c>
      <c r="Y887" s="53" t="s">
        <v>130</v>
      </c>
      <c r="Z887" s="53"/>
      <c r="AA887" s="53"/>
      <c r="AB887" s="53" t="s">
        <v>131</v>
      </c>
      <c r="AC887" s="104"/>
      <c r="AD887" s="53"/>
      <c r="AE887" s="53" t="s">
        <v>131</v>
      </c>
      <c r="AF887" s="53"/>
      <c r="AG887" s="88"/>
      <c r="AH887" s="53" t="s">
        <v>131</v>
      </c>
      <c r="AI887" s="53"/>
      <c r="AJ887" s="53"/>
      <c r="AK887" s="53" t="s">
        <v>131</v>
      </c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ht="15.75" customHeight="1">
      <c r="A888" s="1" t="s">
        <v>1199</v>
      </c>
      <c r="B888" s="1" t="s">
        <v>280</v>
      </c>
      <c r="C888" s="1" t="s">
        <v>281</v>
      </c>
      <c r="D888" s="1" t="s">
        <v>286</v>
      </c>
      <c r="E888" s="1" t="s">
        <v>296</v>
      </c>
      <c r="F888" s="128"/>
      <c r="G888" s="129"/>
      <c r="H888" s="129"/>
      <c r="I888" s="129"/>
      <c r="J888" s="129"/>
      <c r="K888" s="83" t="s">
        <v>607</v>
      </c>
      <c r="L888" s="84" t="s">
        <v>608</v>
      </c>
      <c r="M888" s="51" t="s">
        <v>127</v>
      </c>
      <c r="N888" s="51">
        <v>2</v>
      </c>
      <c r="O888" s="56" t="e">
        <f t="shared" si="407"/>
        <v>#VALUE!</v>
      </c>
      <c r="P888" s="53">
        <v>1</v>
      </c>
      <c r="Q888" s="54" t="s">
        <v>400</v>
      </c>
      <c r="R888" s="53">
        <v>13900</v>
      </c>
      <c r="S888" s="53">
        <f t="shared" si="408"/>
        <v>0</v>
      </c>
      <c r="T888" s="53"/>
      <c r="U888" s="53">
        <v>0</v>
      </c>
      <c r="V888" s="53" t="s">
        <v>129</v>
      </c>
      <c r="W888" s="53"/>
      <c r="X888" s="53">
        <v>0</v>
      </c>
      <c r="Y888" s="53" t="s">
        <v>130</v>
      </c>
      <c r="Z888" s="53"/>
      <c r="AA888" s="53"/>
      <c r="AB888" s="53" t="s">
        <v>131</v>
      </c>
      <c r="AC888" s="104"/>
      <c r="AD888" s="53"/>
      <c r="AE888" s="53" t="s">
        <v>131</v>
      </c>
      <c r="AF888" s="53"/>
      <c r="AG888" s="88"/>
      <c r="AH888" s="53" t="s">
        <v>131</v>
      </c>
      <c r="AI888" s="53"/>
      <c r="AJ888" s="53"/>
      <c r="AK888" s="53" t="s">
        <v>131</v>
      </c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ht="15.75" customHeight="1">
      <c r="A889" s="1" t="s">
        <v>1199</v>
      </c>
      <c r="B889" s="1" t="s">
        <v>280</v>
      </c>
      <c r="C889" s="1" t="s">
        <v>281</v>
      </c>
      <c r="D889" s="1" t="s">
        <v>697</v>
      </c>
      <c r="E889" s="1"/>
      <c r="F889" s="35"/>
      <c r="G889" s="36"/>
      <c r="H889" s="36"/>
      <c r="I889" s="36" t="s">
        <v>697</v>
      </c>
      <c r="J889" s="36"/>
      <c r="K889" s="137"/>
      <c r="L889" s="138"/>
      <c r="M889" s="122"/>
      <c r="N889" s="122"/>
      <c r="O889" s="122"/>
      <c r="P889" s="39"/>
      <c r="Q889" s="40"/>
      <c r="R889" s="39">
        <f t="shared" ref="R889:S889" si="409">R890+R895</f>
        <v>894100</v>
      </c>
      <c r="S889" s="39">
        <f t="shared" si="409"/>
        <v>894100</v>
      </c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86"/>
      <c r="AF889" s="86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</row>
    <row r="890" spans="1:57" ht="15.75" customHeight="1">
      <c r="A890" s="1" t="s">
        <v>1199</v>
      </c>
      <c r="B890" s="1" t="s">
        <v>280</v>
      </c>
      <c r="C890" s="1" t="s">
        <v>281</v>
      </c>
      <c r="D890" s="1"/>
      <c r="E890" s="1" t="s">
        <v>698</v>
      </c>
      <c r="F890" s="41"/>
      <c r="G890" s="42"/>
      <c r="H890" s="42"/>
      <c r="I890" s="42"/>
      <c r="J890" s="42" t="s">
        <v>698</v>
      </c>
      <c r="K890" s="139"/>
      <c r="L890" s="140"/>
      <c r="M890" s="127"/>
      <c r="N890" s="127"/>
      <c r="O890" s="127"/>
      <c r="P890" s="45"/>
      <c r="Q890" s="46"/>
      <c r="R890" s="45">
        <f t="shared" ref="R890:S890" si="410">SUM(R891:R894)</f>
        <v>455000</v>
      </c>
      <c r="S890" s="45">
        <f t="shared" si="410"/>
        <v>455000</v>
      </c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82"/>
      <c r="AF890" s="82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/>
      <c r="BD890" s="45"/>
      <c r="BE890" s="45"/>
    </row>
    <row r="891" spans="1:57" ht="15.75" customHeight="1">
      <c r="A891" s="1" t="s">
        <v>1199</v>
      </c>
      <c r="B891" s="1" t="s">
        <v>280</v>
      </c>
      <c r="C891" s="1" t="s">
        <v>281</v>
      </c>
      <c r="D891" s="1" t="s">
        <v>275</v>
      </c>
      <c r="E891" s="1" t="s">
        <v>698</v>
      </c>
      <c r="F891" s="128"/>
      <c r="G891" s="129"/>
      <c r="H891" s="129"/>
      <c r="I891" s="129"/>
      <c r="J891" s="129"/>
      <c r="K891" s="83" t="s">
        <v>1271</v>
      </c>
      <c r="L891" s="84" t="s">
        <v>1272</v>
      </c>
      <c r="M891" s="51" t="s">
        <v>127</v>
      </c>
      <c r="N891" s="51"/>
      <c r="O891" s="62" t="e">
        <f t="shared" ref="O891:O894" si="411">M891-R891</f>
        <v>#VALUE!</v>
      </c>
      <c r="P891" s="53">
        <v>50</v>
      </c>
      <c r="Q891" s="54" t="s">
        <v>159</v>
      </c>
      <c r="R891" s="53">
        <v>75000</v>
      </c>
      <c r="S891" s="53">
        <f t="shared" ref="S891:S894" si="412">U891+X891+AA891+AD891+AG891+AJ891+AM891+AP891+AS891+AV891+AY891+BB891</f>
        <v>75000</v>
      </c>
      <c r="T891" s="53"/>
      <c r="U891" s="53">
        <v>0</v>
      </c>
      <c r="V891" s="53" t="s">
        <v>129</v>
      </c>
      <c r="W891" s="53"/>
      <c r="X891" s="53">
        <v>0</v>
      </c>
      <c r="Y891" s="53" t="s">
        <v>130</v>
      </c>
      <c r="Z891" s="53"/>
      <c r="AA891" s="53"/>
      <c r="AB891" s="53" t="s">
        <v>131</v>
      </c>
      <c r="AC891" s="104"/>
      <c r="AD891" s="53">
        <v>75000</v>
      </c>
      <c r="AE891" s="53" t="s">
        <v>131</v>
      </c>
      <c r="AF891" s="53">
        <f t="shared" ref="AF891:AF894" si="413">AD891*100/R891</f>
        <v>100</v>
      </c>
      <c r="AG891" s="88"/>
      <c r="AH891" s="53" t="s">
        <v>131</v>
      </c>
      <c r="AI891" s="53">
        <v>100</v>
      </c>
      <c r="AJ891" s="53"/>
      <c r="AK891" s="53"/>
      <c r="AL891" s="53">
        <v>100</v>
      </c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ht="15.75" customHeight="1">
      <c r="A892" s="1" t="s">
        <v>1199</v>
      </c>
      <c r="B892" s="1" t="s">
        <v>280</v>
      </c>
      <c r="C892" s="1" t="s">
        <v>281</v>
      </c>
      <c r="D892" s="1" t="s">
        <v>275</v>
      </c>
      <c r="E892" s="1" t="s">
        <v>698</v>
      </c>
      <c r="F892" s="128"/>
      <c r="G892" s="129"/>
      <c r="H892" s="129"/>
      <c r="I892" s="129"/>
      <c r="J892" s="129"/>
      <c r="K892" s="83" t="s">
        <v>1273</v>
      </c>
      <c r="L892" s="84" t="s">
        <v>1274</v>
      </c>
      <c r="M892" s="51" t="s">
        <v>127</v>
      </c>
      <c r="N892" s="51"/>
      <c r="O892" s="62" t="e">
        <f t="shared" si="411"/>
        <v>#VALUE!</v>
      </c>
      <c r="P892" s="53">
        <v>100</v>
      </c>
      <c r="Q892" s="54" t="s">
        <v>159</v>
      </c>
      <c r="R892" s="53">
        <v>150000</v>
      </c>
      <c r="S892" s="53">
        <f t="shared" si="412"/>
        <v>150000</v>
      </c>
      <c r="T892" s="53"/>
      <c r="U892" s="53">
        <v>0</v>
      </c>
      <c r="V892" s="53" t="s">
        <v>129</v>
      </c>
      <c r="W892" s="53"/>
      <c r="X892" s="53">
        <v>0</v>
      </c>
      <c r="Y892" s="53" t="s">
        <v>130</v>
      </c>
      <c r="Z892" s="53"/>
      <c r="AA892" s="53"/>
      <c r="AB892" s="53" t="s">
        <v>131</v>
      </c>
      <c r="AC892" s="104"/>
      <c r="AD892" s="53">
        <v>150000</v>
      </c>
      <c r="AE892" s="53" t="s">
        <v>131</v>
      </c>
      <c r="AF892" s="53">
        <f t="shared" si="413"/>
        <v>100</v>
      </c>
      <c r="AG892" s="88"/>
      <c r="AH892" s="53" t="s">
        <v>131</v>
      </c>
      <c r="AI892" s="53">
        <v>100</v>
      </c>
      <c r="AJ892" s="53"/>
      <c r="AK892" s="53"/>
      <c r="AL892" s="53">
        <v>100</v>
      </c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ht="15.75" customHeight="1">
      <c r="A893" s="1" t="s">
        <v>1199</v>
      </c>
      <c r="B893" s="1" t="s">
        <v>280</v>
      </c>
      <c r="C893" s="1" t="s">
        <v>281</v>
      </c>
      <c r="D893" s="1" t="s">
        <v>275</v>
      </c>
      <c r="E893" s="1" t="s">
        <v>698</v>
      </c>
      <c r="F893" s="128"/>
      <c r="G893" s="129"/>
      <c r="H893" s="129"/>
      <c r="I893" s="129"/>
      <c r="J893" s="129"/>
      <c r="K893" s="83" t="s">
        <v>1275</v>
      </c>
      <c r="L893" s="84" t="s">
        <v>1276</v>
      </c>
      <c r="M893" s="51" t="s">
        <v>127</v>
      </c>
      <c r="N893" s="51"/>
      <c r="O893" s="62" t="e">
        <f t="shared" si="411"/>
        <v>#VALUE!</v>
      </c>
      <c r="P893" s="53">
        <v>100</v>
      </c>
      <c r="Q893" s="54" t="s">
        <v>159</v>
      </c>
      <c r="R893" s="53">
        <v>150000</v>
      </c>
      <c r="S893" s="53">
        <f t="shared" si="412"/>
        <v>150000</v>
      </c>
      <c r="T893" s="53"/>
      <c r="U893" s="53">
        <v>0</v>
      </c>
      <c r="V893" s="53" t="s">
        <v>129</v>
      </c>
      <c r="W893" s="53"/>
      <c r="X893" s="53">
        <v>0</v>
      </c>
      <c r="Y893" s="53" t="s">
        <v>130</v>
      </c>
      <c r="Z893" s="53"/>
      <c r="AA893" s="53"/>
      <c r="AB893" s="53" t="s">
        <v>131</v>
      </c>
      <c r="AC893" s="104"/>
      <c r="AD893" s="53">
        <v>150000</v>
      </c>
      <c r="AE893" s="53" t="s">
        <v>131</v>
      </c>
      <c r="AF893" s="53">
        <f t="shared" si="413"/>
        <v>100</v>
      </c>
      <c r="AG893" s="88"/>
      <c r="AH893" s="53" t="s">
        <v>131</v>
      </c>
      <c r="AI893" s="53">
        <v>100</v>
      </c>
      <c r="AJ893" s="53"/>
      <c r="AK893" s="53"/>
      <c r="AL893" s="53">
        <v>100</v>
      </c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ht="15.75" customHeight="1">
      <c r="A894" s="1" t="s">
        <v>1199</v>
      </c>
      <c r="B894" s="1" t="s">
        <v>280</v>
      </c>
      <c r="C894" s="1" t="s">
        <v>281</v>
      </c>
      <c r="D894" s="1" t="s">
        <v>275</v>
      </c>
      <c r="E894" s="1" t="s">
        <v>698</v>
      </c>
      <c r="F894" s="128"/>
      <c r="G894" s="129"/>
      <c r="H894" s="129"/>
      <c r="I894" s="129"/>
      <c r="J894" s="129"/>
      <c r="K894" s="83" t="s">
        <v>1277</v>
      </c>
      <c r="L894" s="84" t="s">
        <v>1278</v>
      </c>
      <c r="M894" s="51" t="s">
        <v>127</v>
      </c>
      <c r="N894" s="51"/>
      <c r="O894" s="62" t="e">
        <f t="shared" si="411"/>
        <v>#VALUE!</v>
      </c>
      <c r="P894" s="53">
        <v>100</v>
      </c>
      <c r="Q894" s="54" t="s">
        <v>159</v>
      </c>
      <c r="R894" s="53">
        <v>80000</v>
      </c>
      <c r="S894" s="53">
        <f t="shared" si="412"/>
        <v>80000</v>
      </c>
      <c r="T894" s="53"/>
      <c r="U894" s="53">
        <v>0</v>
      </c>
      <c r="V894" s="53" t="s">
        <v>129</v>
      </c>
      <c r="W894" s="53"/>
      <c r="X894" s="53">
        <v>0</v>
      </c>
      <c r="Y894" s="53" t="s">
        <v>130</v>
      </c>
      <c r="Z894" s="53"/>
      <c r="AA894" s="53"/>
      <c r="AB894" s="53" t="s">
        <v>131</v>
      </c>
      <c r="AC894" s="104"/>
      <c r="AD894" s="53">
        <v>80000</v>
      </c>
      <c r="AE894" s="53" t="s">
        <v>131</v>
      </c>
      <c r="AF894" s="53">
        <f t="shared" si="413"/>
        <v>100</v>
      </c>
      <c r="AG894" s="88"/>
      <c r="AH894" s="53" t="s">
        <v>131</v>
      </c>
      <c r="AI894" s="53">
        <v>100</v>
      </c>
      <c r="AJ894" s="53"/>
      <c r="AK894" s="53"/>
      <c r="AL894" s="53">
        <v>100</v>
      </c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ht="15.75" customHeight="1">
      <c r="A895" s="1" t="s">
        <v>1199</v>
      </c>
      <c r="B895" s="1" t="s">
        <v>280</v>
      </c>
      <c r="C895" s="1" t="s">
        <v>281</v>
      </c>
      <c r="D895" s="1"/>
      <c r="E895" s="1" t="s">
        <v>701</v>
      </c>
      <c r="F895" s="41"/>
      <c r="G895" s="42"/>
      <c r="H895" s="42"/>
      <c r="I895" s="42"/>
      <c r="J895" s="42" t="s">
        <v>701</v>
      </c>
      <c r="K895" s="139"/>
      <c r="L895" s="140"/>
      <c r="M895" s="127"/>
      <c r="N895" s="127"/>
      <c r="O895" s="127"/>
      <c r="P895" s="45"/>
      <c r="Q895" s="46"/>
      <c r="R895" s="45">
        <f t="shared" ref="R895:S895" si="414">SUM(R896:R905)</f>
        <v>439100</v>
      </c>
      <c r="S895" s="45">
        <f t="shared" si="414"/>
        <v>439100</v>
      </c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91"/>
      <c r="AF895" s="91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/>
      <c r="BD895" s="45"/>
      <c r="BE895" s="45"/>
    </row>
    <row r="896" spans="1:57" ht="15.75" customHeight="1">
      <c r="A896" s="1" t="s">
        <v>1199</v>
      </c>
      <c r="B896" s="1" t="s">
        <v>280</v>
      </c>
      <c r="C896" s="1" t="s">
        <v>281</v>
      </c>
      <c r="D896" s="1" t="s">
        <v>275</v>
      </c>
      <c r="E896" s="1" t="s">
        <v>701</v>
      </c>
      <c r="F896" s="128"/>
      <c r="G896" s="129"/>
      <c r="H896" s="129"/>
      <c r="I896" s="129"/>
      <c r="J896" s="129"/>
      <c r="K896" s="83" t="s">
        <v>1279</v>
      </c>
      <c r="L896" s="84" t="s">
        <v>1280</v>
      </c>
      <c r="M896" s="51" t="s">
        <v>127</v>
      </c>
      <c r="N896" s="51"/>
      <c r="O896" s="62" t="e">
        <f t="shared" ref="O896:O905" si="415">M896-R896</f>
        <v>#VALUE!</v>
      </c>
      <c r="P896" s="53">
        <v>52</v>
      </c>
      <c r="Q896" s="54" t="s">
        <v>159</v>
      </c>
      <c r="R896" s="53">
        <v>46800</v>
      </c>
      <c r="S896" s="53">
        <f t="shared" ref="S896:S905" si="416">U896+X896+AA896+AD896+AG896+AJ896+AM896+AP896+AS896+AV896+AY896+BB896</f>
        <v>46800</v>
      </c>
      <c r="T896" s="53"/>
      <c r="U896" s="53">
        <v>0</v>
      </c>
      <c r="V896" s="53" t="s">
        <v>129</v>
      </c>
      <c r="W896" s="53"/>
      <c r="X896" s="53">
        <v>0</v>
      </c>
      <c r="Y896" s="53" t="s">
        <v>130</v>
      </c>
      <c r="Z896" s="53"/>
      <c r="AA896" s="53"/>
      <c r="AB896" s="53" t="s">
        <v>131</v>
      </c>
      <c r="AC896" s="104"/>
      <c r="AD896" s="53">
        <v>46800</v>
      </c>
      <c r="AE896" s="53" t="s">
        <v>131</v>
      </c>
      <c r="AF896" s="53">
        <f t="shared" ref="AF896:AF905" si="417">AD896*100/R896</f>
        <v>100</v>
      </c>
      <c r="AG896" s="88"/>
      <c r="AH896" s="53" t="s">
        <v>131</v>
      </c>
      <c r="AI896" s="53">
        <v>100</v>
      </c>
      <c r="AJ896" s="53"/>
      <c r="AK896" s="53"/>
      <c r="AL896" s="53">
        <v>100</v>
      </c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ht="15.75" customHeight="1">
      <c r="A897" s="1" t="s">
        <v>1199</v>
      </c>
      <c r="B897" s="1" t="s">
        <v>280</v>
      </c>
      <c r="C897" s="1" t="s">
        <v>281</v>
      </c>
      <c r="D897" s="1" t="s">
        <v>275</v>
      </c>
      <c r="E897" s="1" t="s">
        <v>701</v>
      </c>
      <c r="F897" s="128"/>
      <c r="G897" s="129"/>
      <c r="H897" s="129"/>
      <c r="I897" s="129"/>
      <c r="J897" s="129"/>
      <c r="K897" s="83" t="s">
        <v>1281</v>
      </c>
      <c r="L897" s="84" t="s">
        <v>1282</v>
      </c>
      <c r="M897" s="51" t="s">
        <v>127</v>
      </c>
      <c r="N897" s="51"/>
      <c r="O897" s="62" t="e">
        <f t="shared" si="415"/>
        <v>#VALUE!</v>
      </c>
      <c r="P897" s="53">
        <v>7</v>
      </c>
      <c r="Q897" s="54" t="s">
        <v>159</v>
      </c>
      <c r="R897" s="53">
        <v>6300</v>
      </c>
      <c r="S897" s="53">
        <f t="shared" si="416"/>
        <v>6300</v>
      </c>
      <c r="T897" s="53"/>
      <c r="U897" s="53">
        <v>0</v>
      </c>
      <c r="V897" s="53" t="s">
        <v>129</v>
      </c>
      <c r="W897" s="53"/>
      <c r="X897" s="53">
        <v>0</v>
      </c>
      <c r="Y897" s="53" t="s">
        <v>130</v>
      </c>
      <c r="Z897" s="53"/>
      <c r="AA897" s="53"/>
      <c r="AB897" s="53" t="s">
        <v>131</v>
      </c>
      <c r="AC897" s="104"/>
      <c r="AD897" s="53">
        <v>6300</v>
      </c>
      <c r="AE897" s="53" t="s">
        <v>131</v>
      </c>
      <c r="AF897" s="53">
        <f t="shared" si="417"/>
        <v>100</v>
      </c>
      <c r="AG897" s="88"/>
      <c r="AH897" s="53" t="s">
        <v>131</v>
      </c>
      <c r="AI897" s="53">
        <v>100</v>
      </c>
      <c r="AJ897" s="53"/>
      <c r="AK897" s="53"/>
      <c r="AL897" s="53">
        <v>100</v>
      </c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ht="15.75" customHeight="1">
      <c r="A898" s="1" t="s">
        <v>1199</v>
      </c>
      <c r="B898" s="1" t="s">
        <v>280</v>
      </c>
      <c r="C898" s="1" t="s">
        <v>281</v>
      </c>
      <c r="D898" s="1" t="s">
        <v>275</v>
      </c>
      <c r="E898" s="1" t="s">
        <v>701</v>
      </c>
      <c r="F898" s="128"/>
      <c r="G898" s="129"/>
      <c r="H898" s="129"/>
      <c r="I898" s="129"/>
      <c r="J898" s="129"/>
      <c r="K898" s="83" t="s">
        <v>1283</v>
      </c>
      <c r="L898" s="84" t="s">
        <v>1284</v>
      </c>
      <c r="M898" s="51" t="s">
        <v>127</v>
      </c>
      <c r="N898" s="51"/>
      <c r="O898" s="62" t="e">
        <f t="shared" si="415"/>
        <v>#VALUE!</v>
      </c>
      <c r="P898" s="53">
        <v>60</v>
      </c>
      <c r="Q898" s="54" t="s">
        <v>159</v>
      </c>
      <c r="R898" s="53">
        <v>54000</v>
      </c>
      <c r="S898" s="53">
        <f t="shared" si="416"/>
        <v>54000</v>
      </c>
      <c r="T898" s="53"/>
      <c r="U898" s="53">
        <v>0</v>
      </c>
      <c r="V898" s="53" t="s">
        <v>129</v>
      </c>
      <c r="W898" s="53"/>
      <c r="X898" s="53">
        <v>0</v>
      </c>
      <c r="Y898" s="53" t="s">
        <v>130</v>
      </c>
      <c r="Z898" s="53"/>
      <c r="AA898" s="53"/>
      <c r="AB898" s="53" t="s">
        <v>131</v>
      </c>
      <c r="AC898" s="104"/>
      <c r="AD898" s="53">
        <v>54000</v>
      </c>
      <c r="AE898" s="53" t="s">
        <v>131</v>
      </c>
      <c r="AF898" s="53">
        <f t="shared" si="417"/>
        <v>100</v>
      </c>
      <c r="AG898" s="88"/>
      <c r="AH898" s="53" t="s">
        <v>131</v>
      </c>
      <c r="AI898" s="53">
        <v>100</v>
      </c>
      <c r="AJ898" s="53"/>
      <c r="AK898" s="53"/>
      <c r="AL898" s="53">
        <v>100</v>
      </c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ht="15.75" customHeight="1">
      <c r="A899" s="1" t="s">
        <v>1199</v>
      </c>
      <c r="B899" s="1" t="s">
        <v>280</v>
      </c>
      <c r="C899" s="1" t="s">
        <v>281</v>
      </c>
      <c r="D899" s="1" t="s">
        <v>275</v>
      </c>
      <c r="E899" s="1" t="s">
        <v>701</v>
      </c>
      <c r="F899" s="128"/>
      <c r="G899" s="129"/>
      <c r="H899" s="129"/>
      <c r="I899" s="129"/>
      <c r="J899" s="129"/>
      <c r="K899" s="83" t="s">
        <v>1285</v>
      </c>
      <c r="L899" s="84" t="s">
        <v>1286</v>
      </c>
      <c r="M899" s="51" t="s">
        <v>127</v>
      </c>
      <c r="N899" s="51"/>
      <c r="O899" s="62" t="e">
        <f t="shared" si="415"/>
        <v>#VALUE!</v>
      </c>
      <c r="P899" s="53">
        <v>60</v>
      </c>
      <c r="Q899" s="54" t="s">
        <v>159</v>
      </c>
      <c r="R899" s="53">
        <v>54000</v>
      </c>
      <c r="S899" s="53">
        <f t="shared" si="416"/>
        <v>54000</v>
      </c>
      <c r="T899" s="53"/>
      <c r="U899" s="53">
        <v>0</v>
      </c>
      <c r="V899" s="53" t="s">
        <v>129</v>
      </c>
      <c r="W899" s="53"/>
      <c r="X899" s="53">
        <v>0</v>
      </c>
      <c r="Y899" s="53" t="s">
        <v>130</v>
      </c>
      <c r="Z899" s="53"/>
      <c r="AA899" s="53"/>
      <c r="AB899" s="53" t="s">
        <v>131</v>
      </c>
      <c r="AC899" s="104"/>
      <c r="AD899" s="53">
        <v>54000</v>
      </c>
      <c r="AE899" s="53" t="s">
        <v>131</v>
      </c>
      <c r="AF899" s="53">
        <f t="shared" si="417"/>
        <v>100</v>
      </c>
      <c r="AG899" s="88"/>
      <c r="AH899" s="53" t="s">
        <v>131</v>
      </c>
      <c r="AI899" s="53">
        <v>100</v>
      </c>
      <c r="AJ899" s="53"/>
      <c r="AK899" s="53"/>
      <c r="AL899" s="53">
        <v>100</v>
      </c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ht="15.75" customHeight="1">
      <c r="A900" s="1" t="s">
        <v>1199</v>
      </c>
      <c r="B900" s="1" t="s">
        <v>280</v>
      </c>
      <c r="C900" s="1" t="s">
        <v>281</v>
      </c>
      <c r="D900" s="1" t="s">
        <v>275</v>
      </c>
      <c r="E900" s="1" t="s">
        <v>701</v>
      </c>
      <c r="F900" s="128"/>
      <c r="G900" s="129"/>
      <c r="H900" s="129"/>
      <c r="I900" s="129"/>
      <c r="J900" s="129"/>
      <c r="K900" s="83" t="s">
        <v>1287</v>
      </c>
      <c r="L900" s="84" t="s">
        <v>1288</v>
      </c>
      <c r="M900" s="51" t="s">
        <v>127</v>
      </c>
      <c r="N900" s="51"/>
      <c r="O900" s="62" t="e">
        <f t="shared" si="415"/>
        <v>#VALUE!</v>
      </c>
      <c r="P900" s="53">
        <v>7</v>
      </c>
      <c r="Q900" s="54" t="s">
        <v>159</v>
      </c>
      <c r="R900" s="53">
        <v>6300</v>
      </c>
      <c r="S900" s="53">
        <f t="shared" si="416"/>
        <v>6300</v>
      </c>
      <c r="T900" s="53"/>
      <c r="U900" s="53">
        <v>0</v>
      </c>
      <c r="V900" s="53" t="s">
        <v>129</v>
      </c>
      <c r="W900" s="53"/>
      <c r="X900" s="53">
        <v>0</v>
      </c>
      <c r="Y900" s="53" t="s">
        <v>130</v>
      </c>
      <c r="Z900" s="53"/>
      <c r="AA900" s="53"/>
      <c r="AB900" s="53" t="s">
        <v>131</v>
      </c>
      <c r="AC900" s="104"/>
      <c r="AD900" s="53">
        <v>6300</v>
      </c>
      <c r="AE900" s="53" t="s">
        <v>131</v>
      </c>
      <c r="AF900" s="53">
        <f t="shared" si="417"/>
        <v>100</v>
      </c>
      <c r="AG900" s="88"/>
      <c r="AH900" s="53" t="s">
        <v>131</v>
      </c>
      <c r="AI900" s="53">
        <v>100</v>
      </c>
      <c r="AJ900" s="53"/>
      <c r="AK900" s="53"/>
      <c r="AL900" s="53">
        <v>100</v>
      </c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ht="15.75" customHeight="1">
      <c r="A901" s="1" t="s">
        <v>1199</v>
      </c>
      <c r="B901" s="1" t="s">
        <v>280</v>
      </c>
      <c r="C901" s="1" t="s">
        <v>281</v>
      </c>
      <c r="D901" s="1" t="s">
        <v>275</v>
      </c>
      <c r="E901" s="1" t="s">
        <v>701</v>
      </c>
      <c r="F901" s="128"/>
      <c r="G901" s="129"/>
      <c r="H901" s="129"/>
      <c r="I901" s="129"/>
      <c r="J901" s="129"/>
      <c r="K901" s="83" t="s">
        <v>1289</v>
      </c>
      <c r="L901" s="84" t="s">
        <v>1290</v>
      </c>
      <c r="M901" s="51" t="s">
        <v>127</v>
      </c>
      <c r="N901" s="51"/>
      <c r="O901" s="62" t="e">
        <f t="shared" si="415"/>
        <v>#VALUE!</v>
      </c>
      <c r="P901" s="53">
        <v>5</v>
      </c>
      <c r="Q901" s="54" t="s">
        <v>159</v>
      </c>
      <c r="R901" s="53">
        <v>4500</v>
      </c>
      <c r="S901" s="53">
        <f t="shared" si="416"/>
        <v>4500</v>
      </c>
      <c r="T901" s="53"/>
      <c r="U901" s="53">
        <v>0</v>
      </c>
      <c r="V901" s="53" t="s">
        <v>129</v>
      </c>
      <c r="W901" s="53"/>
      <c r="X901" s="53">
        <v>0</v>
      </c>
      <c r="Y901" s="53" t="s">
        <v>130</v>
      </c>
      <c r="Z901" s="53"/>
      <c r="AA901" s="53"/>
      <c r="AB901" s="53" t="s">
        <v>131</v>
      </c>
      <c r="AC901" s="104"/>
      <c r="AD901" s="53">
        <v>4500</v>
      </c>
      <c r="AE901" s="53" t="s">
        <v>131</v>
      </c>
      <c r="AF901" s="53">
        <f t="shared" si="417"/>
        <v>100</v>
      </c>
      <c r="AG901" s="88"/>
      <c r="AH901" s="53" t="s">
        <v>131</v>
      </c>
      <c r="AI901" s="53">
        <v>100</v>
      </c>
      <c r="AJ901" s="53"/>
      <c r="AK901" s="53"/>
      <c r="AL901" s="53">
        <v>100</v>
      </c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ht="15.75" customHeight="1">
      <c r="A902" s="1" t="s">
        <v>1199</v>
      </c>
      <c r="B902" s="1" t="s">
        <v>280</v>
      </c>
      <c r="C902" s="1" t="s">
        <v>281</v>
      </c>
      <c r="D902" s="1" t="s">
        <v>275</v>
      </c>
      <c r="E902" s="1" t="s">
        <v>701</v>
      </c>
      <c r="F902" s="128"/>
      <c r="G902" s="129"/>
      <c r="H902" s="129"/>
      <c r="I902" s="129"/>
      <c r="J902" s="129"/>
      <c r="K902" s="83" t="s">
        <v>1291</v>
      </c>
      <c r="L902" s="84" t="s">
        <v>1292</v>
      </c>
      <c r="M902" s="51" t="s">
        <v>127</v>
      </c>
      <c r="N902" s="51"/>
      <c r="O902" s="62" t="e">
        <f t="shared" si="415"/>
        <v>#VALUE!</v>
      </c>
      <c r="P902" s="53">
        <v>52</v>
      </c>
      <c r="Q902" s="54" t="s">
        <v>159</v>
      </c>
      <c r="R902" s="53">
        <v>83200</v>
      </c>
      <c r="S902" s="53">
        <f t="shared" si="416"/>
        <v>83200</v>
      </c>
      <c r="T902" s="53"/>
      <c r="U902" s="53">
        <v>0</v>
      </c>
      <c r="V902" s="53" t="s">
        <v>129</v>
      </c>
      <c r="W902" s="53"/>
      <c r="X902" s="53">
        <v>0</v>
      </c>
      <c r="Y902" s="53" t="s">
        <v>130</v>
      </c>
      <c r="Z902" s="53"/>
      <c r="AA902" s="53"/>
      <c r="AB902" s="53" t="s">
        <v>131</v>
      </c>
      <c r="AC902" s="104"/>
      <c r="AD902" s="53">
        <v>83200</v>
      </c>
      <c r="AE902" s="53" t="s">
        <v>131</v>
      </c>
      <c r="AF902" s="53">
        <f t="shared" si="417"/>
        <v>100</v>
      </c>
      <c r="AG902" s="88"/>
      <c r="AH902" s="53" t="s">
        <v>131</v>
      </c>
      <c r="AI902" s="53">
        <v>100</v>
      </c>
      <c r="AJ902" s="53"/>
      <c r="AK902" s="53"/>
      <c r="AL902" s="53">
        <v>100</v>
      </c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ht="15.75" customHeight="1">
      <c r="A903" s="1" t="s">
        <v>1199</v>
      </c>
      <c r="B903" s="1" t="s">
        <v>280</v>
      </c>
      <c r="C903" s="1" t="s">
        <v>281</v>
      </c>
      <c r="D903" s="1" t="s">
        <v>275</v>
      </c>
      <c r="E903" s="1" t="s">
        <v>701</v>
      </c>
      <c r="F903" s="128"/>
      <c r="G903" s="129"/>
      <c r="H903" s="129"/>
      <c r="I903" s="129"/>
      <c r="J903" s="129"/>
      <c r="K903" s="83" t="s">
        <v>1293</v>
      </c>
      <c r="L903" s="84" t="s">
        <v>1294</v>
      </c>
      <c r="M903" s="51" t="s">
        <v>127</v>
      </c>
      <c r="N903" s="51"/>
      <c r="O903" s="62" t="e">
        <f t="shared" si="415"/>
        <v>#VALUE!</v>
      </c>
      <c r="P903" s="53">
        <v>57</v>
      </c>
      <c r="Q903" s="54" t="s">
        <v>159</v>
      </c>
      <c r="R903" s="53">
        <v>91200</v>
      </c>
      <c r="S903" s="53">
        <f t="shared" si="416"/>
        <v>91200</v>
      </c>
      <c r="T903" s="53"/>
      <c r="U903" s="53">
        <v>0</v>
      </c>
      <c r="V903" s="53" t="s">
        <v>129</v>
      </c>
      <c r="W903" s="53"/>
      <c r="X903" s="53">
        <v>0</v>
      </c>
      <c r="Y903" s="53" t="s">
        <v>130</v>
      </c>
      <c r="Z903" s="53"/>
      <c r="AA903" s="53"/>
      <c r="AB903" s="53" t="s">
        <v>131</v>
      </c>
      <c r="AC903" s="104"/>
      <c r="AD903" s="53">
        <v>91200</v>
      </c>
      <c r="AE903" s="53" t="s">
        <v>131</v>
      </c>
      <c r="AF903" s="53">
        <f t="shared" si="417"/>
        <v>100</v>
      </c>
      <c r="AG903" s="88"/>
      <c r="AH903" s="53" t="s">
        <v>131</v>
      </c>
      <c r="AI903" s="53">
        <v>100</v>
      </c>
      <c r="AJ903" s="53"/>
      <c r="AK903" s="53"/>
      <c r="AL903" s="53">
        <v>100</v>
      </c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ht="15.75" customHeight="1">
      <c r="A904" s="1" t="s">
        <v>1199</v>
      </c>
      <c r="B904" s="1" t="s">
        <v>280</v>
      </c>
      <c r="C904" s="1" t="s">
        <v>281</v>
      </c>
      <c r="D904" s="1" t="s">
        <v>275</v>
      </c>
      <c r="E904" s="1" t="s">
        <v>701</v>
      </c>
      <c r="F904" s="128"/>
      <c r="G904" s="129"/>
      <c r="H904" s="129"/>
      <c r="I904" s="129"/>
      <c r="J904" s="129"/>
      <c r="K904" s="83" t="s">
        <v>1295</v>
      </c>
      <c r="L904" s="84" t="s">
        <v>1296</v>
      </c>
      <c r="M904" s="51" t="s">
        <v>127</v>
      </c>
      <c r="N904" s="51"/>
      <c r="O904" s="62" t="e">
        <f t="shared" si="415"/>
        <v>#VALUE!</v>
      </c>
      <c r="P904" s="53">
        <v>43</v>
      </c>
      <c r="Q904" s="54" t="s">
        <v>159</v>
      </c>
      <c r="R904" s="53">
        <v>68800</v>
      </c>
      <c r="S904" s="53">
        <f t="shared" si="416"/>
        <v>68800</v>
      </c>
      <c r="T904" s="53"/>
      <c r="U904" s="53">
        <v>0</v>
      </c>
      <c r="V904" s="53" t="s">
        <v>129</v>
      </c>
      <c r="W904" s="53"/>
      <c r="X904" s="53">
        <v>0</v>
      </c>
      <c r="Y904" s="53" t="s">
        <v>130</v>
      </c>
      <c r="Z904" s="53"/>
      <c r="AA904" s="53"/>
      <c r="AB904" s="53" t="s">
        <v>131</v>
      </c>
      <c r="AC904" s="104"/>
      <c r="AD904" s="53">
        <v>68800</v>
      </c>
      <c r="AE904" s="53" t="s">
        <v>131</v>
      </c>
      <c r="AF904" s="53">
        <f t="shared" si="417"/>
        <v>100</v>
      </c>
      <c r="AG904" s="88"/>
      <c r="AH904" s="53" t="s">
        <v>131</v>
      </c>
      <c r="AI904" s="53">
        <v>100</v>
      </c>
      <c r="AJ904" s="53"/>
      <c r="AK904" s="53"/>
      <c r="AL904" s="53">
        <v>100</v>
      </c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ht="15.75" customHeight="1">
      <c r="A905" s="1" t="s">
        <v>1199</v>
      </c>
      <c r="B905" s="1" t="s">
        <v>280</v>
      </c>
      <c r="C905" s="1" t="s">
        <v>281</v>
      </c>
      <c r="D905" s="1" t="s">
        <v>275</v>
      </c>
      <c r="E905" s="1" t="s">
        <v>701</v>
      </c>
      <c r="F905" s="128"/>
      <c r="G905" s="129"/>
      <c r="H905" s="129"/>
      <c r="I905" s="129"/>
      <c r="J905" s="129"/>
      <c r="K905" s="83" t="s">
        <v>1297</v>
      </c>
      <c r="L905" s="84" t="s">
        <v>1298</v>
      </c>
      <c r="M905" s="51" t="s">
        <v>127</v>
      </c>
      <c r="N905" s="51"/>
      <c r="O905" s="62" t="e">
        <f t="shared" si="415"/>
        <v>#VALUE!</v>
      </c>
      <c r="P905" s="53">
        <v>15</v>
      </c>
      <c r="Q905" s="54" t="s">
        <v>159</v>
      </c>
      <c r="R905" s="53">
        <v>24000</v>
      </c>
      <c r="S905" s="53">
        <f t="shared" si="416"/>
        <v>24000</v>
      </c>
      <c r="T905" s="53"/>
      <c r="U905" s="53">
        <v>0</v>
      </c>
      <c r="V905" s="53" t="s">
        <v>129</v>
      </c>
      <c r="W905" s="53"/>
      <c r="X905" s="53">
        <v>0</v>
      </c>
      <c r="Y905" s="53" t="s">
        <v>130</v>
      </c>
      <c r="Z905" s="53"/>
      <c r="AA905" s="53"/>
      <c r="AB905" s="53" t="s">
        <v>131</v>
      </c>
      <c r="AC905" s="104"/>
      <c r="AD905" s="53">
        <v>24000</v>
      </c>
      <c r="AE905" s="53" t="s">
        <v>131</v>
      </c>
      <c r="AF905" s="53">
        <f t="shared" si="417"/>
        <v>100</v>
      </c>
      <c r="AG905" s="88"/>
      <c r="AH905" s="53" t="s">
        <v>131</v>
      </c>
      <c r="AI905" s="53">
        <v>100</v>
      </c>
      <c r="AJ905" s="53"/>
      <c r="AK905" s="53"/>
      <c r="AL905" s="53">
        <v>100</v>
      </c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ht="15.75" customHeight="1">
      <c r="A906" s="1" t="s">
        <v>1199</v>
      </c>
      <c r="B906" s="1" t="s">
        <v>280</v>
      </c>
      <c r="C906" s="1" t="s">
        <v>281</v>
      </c>
      <c r="D906" s="1" t="s">
        <v>899</v>
      </c>
      <c r="E906" s="1"/>
      <c r="F906" s="35"/>
      <c r="G906" s="36"/>
      <c r="H906" s="36"/>
      <c r="I906" s="36" t="s">
        <v>899</v>
      </c>
      <c r="J906" s="36"/>
      <c r="K906" s="137"/>
      <c r="L906" s="138"/>
      <c r="M906" s="122"/>
      <c r="N906" s="122"/>
      <c r="O906" s="122"/>
      <c r="P906" s="39"/>
      <c r="Q906" s="40"/>
      <c r="R906" s="39">
        <f t="shared" ref="R906:S906" si="418">R907</f>
        <v>100000</v>
      </c>
      <c r="S906" s="39">
        <f t="shared" si="418"/>
        <v>0</v>
      </c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86"/>
      <c r="AF906" s="86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</row>
    <row r="907" spans="1:57" ht="15.75" customHeight="1">
      <c r="A907" s="1" t="s">
        <v>1199</v>
      </c>
      <c r="B907" s="1" t="s">
        <v>280</v>
      </c>
      <c r="C907" s="1" t="s">
        <v>281</v>
      </c>
      <c r="D907" s="1"/>
      <c r="E907" s="1" t="s">
        <v>905</v>
      </c>
      <c r="F907" s="41"/>
      <c r="G907" s="42"/>
      <c r="H907" s="42"/>
      <c r="I907" s="42"/>
      <c r="J907" s="42" t="s">
        <v>905</v>
      </c>
      <c r="K907" s="139"/>
      <c r="L907" s="140"/>
      <c r="M907" s="127"/>
      <c r="N907" s="127"/>
      <c r="O907" s="127"/>
      <c r="P907" s="45"/>
      <c r="Q907" s="46"/>
      <c r="R907" s="45">
        <f t="shared" ref="R907:S907" si="419">R908</f>
        <v>100000</v>
      </c>
      <c r="S907" s="45">
        <f t="shared" si="419"/>
        <v>0</v>
      </c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82"/>
      <c r="AF907" s="82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</row>
    <row r="908" spans="1:57" ht="15.75" customHeight="1">
      <c r="A908" s="1" t="s">
        <v>1199</v>
      </c>
      <c r="B908" s="1" t="s">
        <v>280</v>
      </c>
      <c r="C908" s="1" t="s">
        <v>281</v>
      </c>
      <c r="D908" s="1" t="s">
        <v>899</v>
      </c>
      <c r="E908" s="1" t="s">
        <v>905</v>
      </c>
      <c r="F908" s="128"/>
      <c r="G908" s="129"/>
      <c r="H908" s="129"/>
      <c r="I908" s="129"/>
      <c r="J908" s="129"/>
      <c r="K908" s="83" t="s">
        <v>1299</v>
      </c>
      <c r="L908" s="84" t="s">
        <v>1300</v>
      </c>
      <c r="M908" s="51" t="s">
        <v>127</v>
      </c>
      <c r="N908" s="51"/>
      <c r="O908" s="62" t="e">
        <f>M908-R908</f>
        <v>#VALUE!</v>
      </c>
      <c r="P908" s="53">
        <v>2</v>
      </c>
      <c r="Q908" s="54" t="s">
        <v>908</v>
      </c>
      <c r="R908" s="53">
        <v>100000</v>
      </c>
      <c r="S908" s="53">
        <f>U908+X908+AA908+AD908+AG908+AJ908+AM908+AP908+AS908+AV908+AY908+BB908</f>
        <v>0</v>
      </c>
      <c r="T908" s="53"/>
      <c r="U908" s="100"/>
      <c r="V908" s="100"/>
      <c r="W908" s="100"/>
      <c r="X908" s="100"/>
      <c r="Y908" s="100"/>
      <c r="Z908" s="100"/>
      <c r="AA908" s="53"/>
      <c r="AB908" s="53" t="s">
        <v>130</v>
      </c>
      <c r="AC908" s="104"/>
      <c r="AD908" s="53"/>
      <c r="AE908" s="53" t="s">
        <v>131</v>
      </c>
      <c r="AF908" s="53"/>
      <c r="AG908" s="88"/>
      <c r="AH908" s="53" t="s">
        <v>131</v>
      </c>
      <c r="AI908" s="53"/>
      <c r="AJ908" s="53"/>
      <c r="AK908" s="53" t="s">
        <v>131</v>
      </c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ht="15.75" customHeight="1">
      <c r="A909" s="1" t="s">
        <v>1301</v>
      </c>
      <c r="B909" s="1" t="s">
        <v>280</v>
      </c>
      <c r="C909" s="1" t="s">
        <v>281</v>
      </c>
      <c r="D909" s="1"/>
      <c r="E909" s="1"/>
      <c r="F909" s="15" t="s">
        <v>1301</v>
      </c>
      <c r="G909" s="16"/>
      <c r="H909" s="16"/>
      <c r="I909" s="16"/>
      <c r="J909" s="16"/>
      <c r="K909" s="151"/>
      <c r="L909" s="109"/>
      <c r="M909" s="110"/>
      <c r="N909" s="110"/>
      <c r="O909" s="110"/>
      <c r="P909" s="21"/>
      <c r="Q909" s="22"/>
      <c r="R909" s="21">
        <f t="shared" ref="R909:S909" si="420">R910+R951</f>
        <v>110503200</v>
      </c>
      <c r="S909" s="21">
        <f t="shared" si="420"/>
        <v>3640760.6</v>
      </c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97"/>
      <c r="AF909" s="97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</row>
    <row r="910" spans="1:57" ht="15.75" customHeight="1">
      <c r="A910" s="1" t="s">
        <v>1301</v>
      </c>
      <c r="B910" s="1" t="s">
        <v>121</v>
      </c>
      <c r="C910" s="1" t="s">
        <v>281</v>
      </c>
      <c r="D910" s="1"/>
      <c r="E910" s="1"/>
      <c r="F910" s="23"/>
      <c r="G910" s="24" t="s">
        <v>121</v>
      </c>
      <c r="H910" s="24"/>
      <c r="I910" s="24"/>
      <c r="J910" s="24"/>
      <c r="K910" s="152"/>
      <c r="L910" s="114"/>
      <c r="M910" s="134"/>
      <c r="N910" s="134"/>
      <c r="O910" s="134"/>
      <c r="P910" s="27"/>
      <c r="Q910" s="28"/>
      <c r="R910" s="27">
        <f t="shared" ref="R910:S910" si="421">R911</f>
        <v>22352600</v>
      </c>
      <c r="S910" s="27">
        <f t="shared" si="421"/>
        <v>2623636.6</v>
      </c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</row>
    <row r="911" spans="1:57" ht="15.75" customHeight="1">
      <c r="A911" s="1" t="s">
        <v>1301</v>
      </c>
      <c r="B911" s="1" t="s">
        <v>121</v>
      </c>
      <c r="C911" s="1" t="s">
        <v>122</v>
      </c>
      <c r="D911" s="1"/>
      <c r="E911" s="1"/>
      <c r="F911" s="29"/>
      <c r="G911" s="30"/>
      <c r="H911" s="30" t="s">
        <v>122</v>
      </c>
      <c r="I911" s="30"/>
      <c r="J911" s="30"/>
      <c r="K911" s="117"/>
      <c r="L911" s="118"/>
      <c r="M911" s="119"/>
      <c r="N911" s="119"/>
      <c r="O911" s="119"/>
      <c r="P911" s="33"/>
      <c r="Q911" s="34"/>
      <c r="R911" s="33">
        <f t="shared" ref="R911:S911" si="422">R912+R947</f>
        <v>22352600</v>
      </c>
      <c r="S911" s="33">
        <f t="shared" si="422"/>
        <v>2623636.6</v>
      </c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</row>
    <row r="912" spans="1:57" ht="15.75" customHeight="1">
      <c r="A912" s="1" t="s">
        <v>1301</v>
      </c>
      <c r="B912" s="1" t="s">
        <v>121</v>
      </c>
      <c r="C912" s="1" t="s">
        <v>122</v>
      </c>
      <c r="D912" s="1" t="s">
        <v>123</v>
      </c>
      <c r="E912" s="1"/>
      <c r="F912" s="35"/>
      <c r="G912" s="36"/>
      <c r="H912" s="36"/>
      <c r="I912" s="36" t="s">
        <v>123</v>
      </c>
      <c r="J912" s="36"/>
      <c r="K912" s="120"/>
      <c r="L912" s="121"/>
      <c r="M912" s="122"/>
      <c r="N912" s="122"/>
      <c r="O912" s="122"/>
      <c r="P912" s="39"/>
      <c r="Q912" s="40"/>
      <c r="R912" s="39">
        <f t="shared" ref="R912:S912" si="423">R913+R925+R934+R938</f>
        <v>22246200</v>
      </c>
      <c r="S912" s="39">
        <f t="shared" si="423"/>
        <v>2623636.6</v>
      </c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</row>
    <row r="913" spans="1:57" ht="15.75" customHeight="1">
      <c r="A913" s="1" t="s">
        <v>1301</v>
      </c>
      <c r="B913" s="1" t="s">
        <v>121</v>
      </c>
      <c r="C913" s="1" t="s">
        <v>122</v>
      </c>
      <c r="D913" s="1"/>
      <c r="E913" s="1" t="s">
        <v>632</v>
      </c>
      <c r="F913" s="41"/>
      <c r="G913" s="42"/>
      <c r="H913" s="42"/>
      <c r="I913" s="42"/>
      <c r="J913" s="42" t="s">
        <v>632</v>
      </c>
      <c r="K913" s="130"/>
      <c r="L913" s="126"/>
      <c r="M913" s="127"/>
      <c r="N913" s="127"/>
      <c r="O913" s="127"/>
      <c r="P913" s="45"/>
      <c r="Q913" s="46"/>
      <c r="R913" s="45">
        <f t="shared" ref="R913:S913" si="424">SUM(R914:R924)</f>
        <v>10600800</v>
      </c>
      <c r="S913" s="45">
        <f t="shared" si="424"/>
        <v>2623636.6</v>
      </c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82"/>
      <c r="AF913" s="82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  <c r="AX913" s="45"/>
      <c r="AY913" s="45"/>
      <c r="AZ913" s="45"/>
      <c r="BA913" s="45"/>
      <c r="BB913" s="45"/>
      <c r="BC913" s="45"/>
      <c r="BD913" s="45"/>
      <c r="BE913" s="45"/>
    </row>
    <row r="914" spans="1:57" ht="15.75" customHeight="1">
      <c r="A914" s="1" t="s">
        <v>1301</v>
      </c>
      <c r="B914" s="1" t="s">
        <v>121</v>
      </c>
      <c r="C914" s="1" t="s">
        <v>122</v>
      </c>
      <c r="D914" s="1" t="s">
        <v>123</v>
      </c>
      <c r="E914" s="1" t="s">
        <v>632</v>
      </c>
      <c r="F914" s="128"/>
      <c r="G914" s="129"/>
      <c r="H914" s="129"/>
      <c r="I914" s="129"/>
      <c r="J914" s="129"/>
      <c r="K914" s="49" t="s">
        <v>1302</v>
      </c>
      <c r="L914" s="61" t="s">
        <v>1303</v>
      </c>
      <c r="M914" s="51" t="s">
        <v>127</v>
      </c>
      <c r="N914" s="51"/>
      <c r="O914" s="62" t="e">
        <f t="shared" ref="O914:O924" si="425">M914-R914</f>
        <v>#VALUE!</v>
      </c>
      <c r="P914" s="53">
        <v>200000</v>
      </c>
      <c r="Q914" s="54" t="s">
        <v>128</v>
      </c>
      <c r="R914" s="53">
        <v>436000.00000000006</v>
      </c>
      <c r="S914" s="53">
        <f t="shared" ref="S914:S924" si="426">U914+X914+AA914+AD914+AG914+AJ914+AM914+AP914+AS914+AV914+AY914+BB914</f>
        <v>91560</v>
      </c>
      <c r="T914" s="53"/>
      <c r="U914" s="53">
        <v>0</v>
      </c>
      <c r="V914" s="53" t="s">
        <v>129</v>
      </c>
      <c r="W914" s="55">
        <v>0.01</v>
      </c>
      <c r="X914" s="53">
        <v>0</v>
      </c>
      <c r="Y914" s="53" t="s">
        <v>130</v>
      </c>
      <c r="Z914" s="55">
        <v>0.02</v>
      </c>
      <c r="AA914" s="53">
        <v>0</v>
      </c>
      <c r="AB914" s="53" t="s">
        <v>130</v>
      </c>
      <c r="AC914" s="85">
        <v>0.05</v>
      </c>
      <c r="AD914" s="53">
        <v>91560</v>
      </c>
      <c r="AE914" s="53" t="s">
        <v>130</v>
      </c>
      <c r="AF914" s="55">
        <v>0.5</v>
      </c>
      <c r="AG914" s="166"/>
      <c r="AH914" s="100"/>
      <c r="AI914" s="100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ht="15.75" customHeight="1">
      <c r="A915" s="1" t="s">
        <v>1301</v>
      </c>
      <c r="B915" s="1" t="s">
        <v>121</v>
      </c>
      <c r="C915" s="1" t="s">
        <v>122</v>
      </c>
      <c r="D915" s="1" t="s">
        <v>123</v>
      </c>
      <c r="E915" s="1" t="s">
        <v>632</v>
      </c>
      <c r="F915" s="128"/>
      <c r="G915" s="129"/>
      <c r="H915" s="129"/>
      <c r="I915" s="129"/>
      <c r="J915" s="129"/>
      <c r="K915" s="49" t="s">
        <v>134</v>
      </c>
      <c r="L915" s="61" t="s">
        <v>135</v>
      </c>
      <c r="M915" s="51" t="s">
        <v>127</v>
      </c>
      <c r="N915" s="51">
        <v>3</v>
      </c>
      <c r="O915" s="52" t="e">
        <f t="shared" si="425"/>
        <v>#VALUE!</v>
      </c>
      <c r="P915" s="53">
        <v>487500</v>
      </c>
      <c r="Q915" s="54" t="s">
        <v>128</v>
      </c>
      <c r="R915" s="53">
        <v>1443000</v>
      </c>
      <c r="S915" s="53">
        <f t="shared" si="426"/>
        <v>360704.6</v>
      </c>
      <c r="T915" s="53"/>
      <c r="U915" s="53">
        <v>0</v>
      </c>
      <c r="V915" s="53" t="s">
        <v>129</v>
      </c>
      <c r="W915" s="55">
        <v>0.01</v>
      </c>
      <c r="X915" s="53">
        <v>0</v>
      </c>
      <c r="Y915" s="53" t="s">
        <v>130</v>
      </c>
      <c r="Z915" s="55">
        <v>0.02</v>
      </c>
      <c r="AA915" s="53">
        <v>0</v>
      </c>
      <c r="AB915" s="53" t="s">
        <v>130</v>
      </c>
      <c r="AC915" s="85">
        <v>0.05</v>
      </c>
      <c r="AD915" s="53">
        <v>360704.6</v>
      </c>
      <c r="AE915" s="53" t="s">
        <v>130</v>
      </c>
      <c r="AF915" s="55">
        <v>0.5</v>
      </c>
      <c r="AG915" s="166"/>
      <c r="AH915" s="100"/>
      <c r="AI915" s="100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ht="15.75" customHeight="1">
      <c r="A916" s="1" t="s">
        <v>1301</v>
      </c>
      <c r="B916" s="1" t="s">
        <v>121</v>
      </c>
      <c r="C916" s="1" t="s">
        <v>122</v>
      </c>
      <c r="D916" s="1" t="s">
        <v>123</v>
      </c>
      <c r="E916" s="1" t="s">
        <v>632</v>
      </c>
      <c r="F916" s="128"/>
      <c r="G916" s="129"/>
      <c r="H916" s="129"/>
      <c r="I916" s="129"/>
      <c r="J916" s="129"/>
      <c r="K916" s="49" t="s">
        <v>680</v>
      </c>
      <c r="L916" s="61" t="s">
        <v>1304</v>
      </c>
      <c r="M916" s="51" t="s">
        <v>127</v>
      </c>
      <c r="N916" s="51">
        <v>2</v>
      </c>
      <c r="O916" s="105" t="e">
        <f t="shared" si="425"/>
        <v>#VALUE!</v>
      </c>
      <c r="P916" s="53">
        <v>262500</v>
      </c>
      <c r="Q916" s="54" t="s">
        <v>128</v>
      </c>
      <c r="R916" s="53">
        <v>777000</v>
      </c>
      <c r="S916" s="53">
        <f t="shared" si="426"/>
        <v>0</v>
      </c>
      <c r="T916" s="53"/>
      <c r="U916" s="53">
        <v>0</v>
      </c>
      <c r="V916" s="53" t="s">
        <v>129</v>
      </c>
      <c r="W916" s="55">
        <v>0.01</v>
      </c>
      <c r="X916" s="53">
        <v>0</v>
      </c>
      <c r="Y916" s="53" t="s">
        <v>130</v>
      </c>
      <c r="Z916" s="55">
        <v>0.02</v>
      </c>
      <c r="AA916" s="53">
        <v>0</v>
      </c>
      <c r="AB916" s="53" t="s">
        <v>130</v>
      </c>
      <c r="AC916" s="85">
        <v>0.05</v>
      </c>
      <c r="AD916" s="53"/>
      <c r="AE916" s="53" t="s">
        <v>130</v>
      </c>
      <c r="AF916" s="55">
        <v>0.5</v>
      </c>
      <c r="AG916" s="166"/>
      <c r="AH916" s="100"/>
      <c r="AI916" s="100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ht="15.75" customHeight="1">
      <c r="A917" s="1" t="s">
        <v>1301</v>
      </c>
      <c r="B917" s="1" t="s">
        <v>121</v>
      </c>
      <c r="C917" s="1" t="s">
        <v>122</v>
      </c>
      <c r="D917" s="1" t="s">
        <v>123</v>
      </c>
      <c r="E917" s="1" t="s">
        <v>632</v>
      </c>
      <c r="F917" s="128"/>
      <c r="G917" s="129"/>
      <c r="H917" s="129"/>
      <c r="I917" s="129"/>
      <c r="J917" s="129"/>
      <c r="K917" s="49" t="s">
        <v>692</v>
      </c>
      <c r="L917" s="61" t="s">
        <v>1305</v>
      </c>
      <c r="M917" s="51" t="s">
        <v>127</v>
      </c>
      <c r="N917" s="51"/>
      <c r="O917" s="62" t="e">
        <f t="shared" si="425"/>
        <v>#VALUE!</v>
      </c>
      <c r="P917" s="53">
        <v>525000</v>
      </c>
      <c r="Q917" s="54" t="s">
        <v>128</v>
      </c>
      <c r="R917" s="53">
        <v>1554000</v>
      </c>
      <c r="S917" s="53">
        <f t="shared" si="426"/>
        <v>194250</v>
      </c>
      <c r="T917" s="53"/>
      <c r="U917" s="53">
        <v>0</v>
      </c>
      <c r="V917" s="53" t="s">
        <v>129</v>
      </c>
      <c r="W917" s="55">
        <v>0.01</v>
      </c>
      <c r="X917" s="53">
        <v>0</v>
      </c>
      <c r="Y917" s="53" t="s">
        <v>130</v>
      </c>
      <c r="Z917" s="55">
        <v>0.02</v>
      </c>
      <c r="AA917" s="53">
        <v>0</v>
      </c>
      <c r="AB917" s="53" t="s">
        <v>130</v>
      </c>
      <c r="AC917" s="85">
        <v>0.05</v>
      </c>
      <c r="AD917" s="53">
        <v>194250</v>
      </c>
      <c r="AE917" s="53" t="s">
        <v>130</v>
      </c>
      <c r="AF917" s="55">
        <v>0.5</v>
      </c>
      <c r="AG917" s="166"/>
      <c r="AH917" s="100"/>
      <c r="AI917" s="100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ht="15.75" customHeight="1">
      <c r="A918" s="1" t="s">
        <v>1301</v>
      </c>
      <c r="B918" s="1" t="s">
        <v>121</v>
      </c>
      <c r="C918" s="1" t="s">
        <v>122</v>
      </c>
      <c r="D918" s="1" t="s">
        <v>123</v>
      </c>
      <c r="E918" s="1" t="s">
        <v>632</v>
      </c>
      <c r="F918" s="128"/>
      <c r="G918" s="129"/>
      <c r="H918" s="129"/>
      <c r="I918" s="129"/>
      <c r="J918" s="129"/>
      <c r="K918" s="49" t="s">
        <v>1306</v>
      </c>
      <c r="L918" s="61" t="s">
        <v>1307</v>
      </c>
      <c r="M918" s="51" t="s">
        <v>127</v>
      </c>
      <c r="N918" s="51"/>
      <c r="O918" s="62" t="e">
        <f t="shared" si="425"/>
        <v>#VALUE!</v>
      </c>
      <c r="P918" s="53">
        <v>262500</v>
      </c>
      <c r="Q918" s="54" t="s">
        <v>128</v>
      </c>
      <c r="R918" s="53">
        <v>777000</v>
      </c>
      <c r="S918" s="53">
        <f t="shared" si="426"/>
        <v>193964</v>
      </c>
      <c r="T918" s="53"/>
      <c r="U918" s="53">
        <v>0</v>
      </c>
      <c r="V918" s="53" t="s">
        <v>129</v>
      </c>
      <c r="W918" s="55">
        <v>0.01</v>
      </c>
      <c r="X918" s="53">
        <v>0</v>
      </c>
      <c r="Y918" s="53" t="s">
        <v>130</v>
      </c>
      <c r="Z918" s="55">
        <v>0.02</v>
      </c>
      <c r="AA918" s="53">
        <v>0</v>
      </c>
      <c r="AB918" s="53" t="s">
        <v>130</v>
      </c>
      <c r="AC918" s="85">
        <v>0.05</v>
      </c>
      <c r="AD918" s="53">
        <v>193964</v>
      </c>
      <c r="AE918" s="53" t="s">
        <v>130</v>
      </c>
      <c r="AF918" s="55">
        <v>0.5</v>
      </c>
      <c r="AG918" s="166"/>
      <c r="AH918" s="100"/>
      <c r="AI918" s="100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ht="15.75" customHeight="1">
      <c r="A919" s="1" t="s">
        <v>1301</v>
      </c>
      <c r="B919" s="1" t="s">
        <v>121</v>
      </c>
      <c r="C919" s="1" t="s">
        <v>122</v>
      </c>
      <c r="D919" s="1" t="s">
        <v>123</v>
      </c>
      <c r="E919" s="1" t="s">
        <v>632</v>
      </c>
      <c r="F919" s="128"/>
      <c r="G919" s="129"/>
      <c r="H919" s="129"/>
      <c r="I919" s="129"/>
      <c r="J919" s="129"/>
      <c r="K919" s="49" t="s">
        <v>1308</v>
      </c>
      <c r="L919" s="61" t="s">
        <v>1309</v>
      </c>
      <c r="M919" s="51" t="s">
        <v>127</v>
      </c>
      <c r="N919" s="51">
        <v>2</v>
      </c>
      <c r="O919" s="56" t="e">
        <f t="shared" si="425"/>
        <v>#VALUE!</v>
      </c>
      <c r="P919" s="53">
        <v>970000</v>
      </c>
      <c r="Q919" s="54" t="s">
        <v>128</v>
      </c>
      <c r="R919" s="53">
        <v>2871200</v>
      </c>
      <c r="S919" s="53">
        <f t="shared" si="426"/>
        <v>523542</v>
      </c>
      <c r="T919" s="53"/>
      <c r="U919" s="53">
        <v>0</v>
      </c>
      <c r="V919" s="53" t="s">
        <v>129</v>
      </c>
      <c r="W919" s="55">
        <v>0.01</v>
      </c>
      <c r="X919" s="53">
        <v>0</v>
      </c>
      <c r="Y919" s="53" t="s">
        <v>130</v>
      </c>
      <c r="Z919" s="55">
        <v>0.02</v>
      </c>
      <c r="AA919" s="53">
        <v>0</v>
      </c>
      <c r="AB919" s="53" t="s">
        <v>130</v>
      </c>
      <c r="AC919" s="85">
        <v>0.05</v>
      </c>
      <c r="AD919" s="53">
        <v>523542</v>
      </c>
      <c r="AE919" s="53" t="s">
        <v>130</v>
      </c>
      <c r="AF919" s="55">
        <v>0.5</v>
      </c>
      <c r="AG919" s="166"/>
      <c r="AH919" s="100"/>
      <c r="AI919" s="100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ht="15.75" customHeight="1">
      <c r="A920" s="1" t="s">
        <v>1301</v>
      </c>
      <c r="B920" s="1" t="s">
        <v>121</v>
      </c>
      <c r="C920" s="1" t="s">
        <v>122</v>
      </c>
      <c r="D920" s="1" t="s">
        <v>123</v>
      </c>
      <c r="E920" s="1" t="s">
        <v>632</v>
      </c>
      <c r="F920" s="128"/>
      <c r="G920" s="129"/>
      <c r="H920" s="129"/>
      <c r="I920" s="129"/>
      <c r="J920" s="129"/>
      <c r="K920" s="49" t="s">
        <v>1310</v>
      </c>
      <c r="L920" s="61" t="s">
        <v>1311</v>
      </c>
      <c r="M920" s="51" t="s">
        <v>127</v>
      </c>
      <c r="N920" s="51"/>
      <c r="O920" s="62" t="e">
        <f t="shared" si="425"/>
        <v>#VALUE!</v>
      </c>
      <c r="P920" s="53">
        <v>48000</v>
      </c>
      <c r="Q920" s="54" t="s">
        <v>128</v>
      </c>
      <c r="R920" s="53">
        <v>378300</v>
      </c>
      <c r="S920" s="53">
        <f t="shared" si="426"/>
        <v>230720</v>
      </c>
      <c r="T920" s="53"/>
      <c r="U920" s="53">
        <v>0</v>
      </c>
      <c r="V920" s="53" t="s">
        <v>129</v>
      </c>
      <c r="W920" s="55">
        <v>0.01</v>
      </c>
      <c r="X920" s="53">
        <v>0</v>
      </c>
      <c r="Y920" s="53" t="s">
        <v>130</v>
      </c>
      <c r="Z920" s="55">
        <v>0.02</v>
      </c>
      <c r="AA920" s="53">
        <v>0</v>
      </c>
      <c r="AB920" s="53" t="s">
        <v>130</v>
      </c>
      <c r="AC920" s="85">
        <v>0.05</v>
      </c>
      <c r="AD920" s="53">
        <v>230720</v>
      </c>
      <c r="AE920" s="53" t="s">
        <v>130</v>
      </c>
      <c r="AF920" s="55">
        <v>0.5</v>
      </c>
      <c r="AG920" s="166"/>
      <c r="AH920" s="100"/>
      <c r="AI920" s="100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ht="15.75" customHeight="1">
      <c r="A921" s="1" t="s">
        <v>1301</v>
      </c>
      <c r="B921" s="1" t="s">
        <v>121</v>
      </c>
      <c r="C921" s="1" t="s">
        <v>122</v>
      </c>
      <c r="D921" s="1" t="s">
        <v>123</v>
      </c>
      <c r="E921" s="1" t="s">
        <v>632</v>
      </c>
      <c r="F921" s="128"/>
      <c r="G921" s="129"/>
      <c r="H921" s="129"/>
      <c r="I921" s="129"/>
      <c r="J921" s="129"/>
      <c r="K921" s="49" t="s">
        <v>1312</v>
      </c>
      <c r="L921" s="61" t="s">
        <v>1313</v>
      </c>
      <c r="M921" s="51" t="s">
        <v>127</v>
      </c>
      <c r="N921" s="51"/>
      <c r="O921" s="62" t="e">
        <f t="shared" si="425"/>
        <v>#VALUE!</v>
      </c>
      <c r="P921" s="53">
        <v>38000</v>
      </c>
      <c r="Q921" s="54" t="s">
        <v>128</v>
      </c>
      <c r="R921" s="53">
        <v>299500</v>
      </c>
      <c r="S921" s="53">
        <f t="shared" si="426"/>
        <v>0</v>
      </c>
      <c r="T921" s="53"/>
      <c r="U921" s="53">
        <v>0</v>
      </c>
      <c r="V921" s="53" t="s">
        <v>129</v>
      </c>
      <c r="W921" s="55">
        <v>0.01</v>
      </c>
      <c r="X921" s="53">
        <v>0</v>
      </c>
      <c r="Y921" s="53" t="s">
        <v>130</v>
      </c>
      <c r="Z921" s="55">
        <v>0.02</v>
      </c>
      <c r="AA921" s="53">
        <v>0</v>
      </c>
      <c r="AB921" s="53" t="s">
        <v>130</v>
      </c>
      <c r="AC921" s="85">
        <v>0.05</v>
      </c>
      <c r="AD921" s="53"/>
      <c r="AE921" s="53" t="s">
        <v>130</v>
      </c>
      <c r="AF921" s="55">
        <v>0.5</v>
      </c>
      <c r="AG921" s="166"/>
      <c r="AH921" s="100"/>
      <c r="AI921" s="100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ht="15.75" customHeight="1">
      <c r="A922" s="1" t="s">
        <v>1301</v>
      </c>
      <c r="B922" s="1" t="s">
        <v>121</v>
      </c>
      <c r="C922" s="1" t="s">
        <v>122</v>
      </c>
      <c r="D922" s="1" t="s">
        <v>123</v>
      </c>
      <c r="E922" s="1" t="s">
        <v>632</v>
      </c>
      <c r="F922" s="128"/>
      <c r="G922" s="129"/>
      <c r="H922" s="129"/>
      <c r="I922" s="129"/>
      <c r="J922" s="129"/>
      <c r="K922" s="49" t="s">
        <v>1314</v>
      </c>
      <c r="L922" s="61" t="s">
        <v>1315</v>
      </c>
      <c r="M922" s="51" t="s">
        <v>127</v>
      </c>
      <c r="N922" s="51"/>
      <c r="O922" s="62" t="e">
        <f t="shared" si="425"/>
        <v>#VALUE!</v>
      </c>
      <c r="P922" s="53">
        <v>76000</v>
      </c>
      <c r="Q922" s="54" t="s">
        <v>128</v>
      </c>
      <c r="R922" s="53">
        <v>599000</v>
      </c>
      <c r="S922" s="53">
        <f t="shared" si="426"/>
        <v>182770</v>
      </c>
      <c r="T922" s="53"/>
      <c r="U922" s="53">
        <v>0</v>
      </c>
      <c r="V922" s="53" t="s">
        <v>129</v>
      </c>
      <c r="W922" s="55">
        <v>0.01</v>
      </c>
      <c r="X922" s="53">
        <v>0</v>
      </c>
      <c r="Y922" s="53" t="s">
        <v>130</v>
      </c>
      <c r="Z922" s="55">
        <v>0.02</v>
      </c>
      <c r="AA922" s="53">
        <v>0</v>
      </c>
      <c r="AB922" s="53" t="s">
        <v>130</v>
      </c>
      <c r="AC922" s="85">
        <v>0.05</v>
      </c>
      <c r="AD922" s="53">
        <v>182770</v>
      </c>
      <c r="AE922" s="53" t="s">
        <v>130</v>
      </c>
      <c r="AF922" s="55">
        <v>0.5</v>
      </c>
      <c r="AG922" s="166"/>
      <c r="AH922" s="100"/>
      <c r="AI922" s="100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ht="15.75" customHeight="1">
      <c r="A923" s="1" t="s">
        <v>1301</v>
      </c>
      <c r="B923" s="1" t="s">
        <v>121</v>
      </c>
      <c r="C923" s="1" t="s">
        <v>122</v>
      </c>
      <c r="D923" s="1" t="s">
        <v>123</v>
      </c>
      <c r="E923" s="1" t="s">
        <v>632</v>
      </c>
      <c r="F923" s="128"/>
      <c r="G923" s="129"/>
      <c r="H923" s="129"/>
      <c r="I923" s="129"/>
      <c r="J923" s="129"/>
      <c r="K923" s="49" t="s">
        <v>1316</v>
      </c>
      <c r="L923" s="61" t="s">
        <v>1317</v>
      </c>
      <c r="M923" s="51" t="s">
        <v>127</v>
      </c>
      <c r="N923" s="51"/>
      <c r="O923" s="62" t="e">
        <f t="shared" si="425"/>
        <v>#VALUE!</v>
      </c>
      <c r="P923" s="53">
        <v>38000</v>
      </c>
      <c r="Q923" s="54" t="s">
        <v>128</v>
      </c>
      <c r="R923" s="53">
        <v>299500</v>
      </c>
      <c r="S923" s="53">
        <f t="shared" si="426"/>
        <v>182378</v>
      </c>
      <c r="T923" s="53"/>
      <c r="U923" s="53">
        <v>0</v>
      </c>
      <c r="V923" s="53" t="s">
        <v>129</v>
      </c>
      <c r="W923" s="55">
        <v>0.01</v>
      </c>
      <c r="X923" s="53">
        <v>0</v>
      </c>
      <c r="Y923" s="53" t="s">
        <v>130</v>
      </c>
      <c r="Z923" s="55">
        <v>0.02</v>
      </c>
      <c r="AA923" s="53">
        <v>0</v>
      </c>
      <c r="AB923" s="53" t="s">
        <v>130</v>
      </c>
      <c r="AC923" s="85">
        <v>0.05</v>
      </c>
      <c r="AD923" s="53">
        <v>182378</v>
      </c>
      <c r="AE923" s="53" t="s">
        <v>130</v>
      </c>
      <c r="AF923" s="55">
        <v>0.5</v>
      </c>
      <c r="AG923" s="166"/>
      <c r="AH923" s="100"/>
      <c r="AI923" s="100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ht="15.75" customHeight="1">
      <c r="A924" s="1" t="s">
        <v>1301</v>
      </c>
      <c r="B924" s="1" t="s">
        <v>121</v>
      </c>
      <c r="C924" s="1" t="s">
        <v>122</v>
      </c>
      <c r="D924" s="1" t="s">
        <v>123</v>
      </c>
      <c r="E924" s="1" t="s">
        <v>632</v>
      </c>
      <c r="F924" s="128"/>
      <c r="G924" s="129"/>
      <c r="H924" s="129"/>
      <c r="I924" s="129"/>
      <c r="J924" s="129"/>
      <c r="K924" s="49" t="s">
        <v>1318</v>
      </c>
      <c r="L924" s="61" t="s">
        <v>1319</v>
      </c>
      <c r="M924" s="51" t="s">
        <v>127</v>
      </c>
      <c r="N924" s="51"/>
      <c r="O924" s="62" t="e">
        <f t="shared" si="425"/>
        <v>#VALUE!</v>
      </c>
      <c r="P924" s="53">
        <v>148000</v>
      </c>
      <c r="Q924" s="54" t="s">
        <v>128</v>
      </c>
      <c r="R924" s="53">
        <v>1166300</v>
      </c>
      <c r="S924" s="53">
        <f t="shared" si="426"/>
        <v>663748</v>
      </c>
      <c r="T924" s="53"/>
      <c r="U924" s="53">
        <v>0</v>
      </c>
      <c r="V924" s="53" t="s">
        <v>129</v>
      </c>
      <c r="W924" s="55">
        <v>0.01</v>
      </c>
      <c r="X924" s="53">
        <v>0</v>
      </c>
      <c r="Y924" s="53" t="s">
        <v>130</v>
      </c>
      <c r="Z924" s="55">
        <v>0.02</v>
      </c>
      <c r="AA924" s="53">
        <v>0</v>
      </c>
      <c r="AB924" s="53" t="s">
        <v>130</v>
      </c>
      <c r="AC924" s="85">
        <v>0.05</v>
      </c>
      <c r="AD924" s="53">
        <v>663748</v>
      </c>
      <c r="AE924" s="53" t="s">
        <v>130</v>
      </c>
      <c r="AF924" s="55">
        <v>0.5</v>
      </c>
      <c r="AG924" s="166"/>
      <c r="AH924" s="100"/>
      <c r="AI924" s="100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ht="15.75" customHeight="1">
      <c r="A925" s="1" t="s">
        <v>1301</v>
      </c>
      <c r="B925" s="1" t="s">
        <v>121</v>
      </c>
      <c r="C925" s="1" t="s">
        <v>122</v>
      </c>
      <c r="D925" s="1"/>
      <c r="E925" s="1" t="s">
        <v>822</v>
      </c>
      <c r="F925" s="41"/>
      <c r="G925" s="42"/>
      <c r="H925" s="42"/>
      <c r="I925" s="42"/>
      <c r="J925" s="42" t="s">
        <v>822</v>
      </c>
      <c r="K925" s="130"/>
      <c r="L925" s="126"/>
      <c r="M925" s="127"/>
      <c r="N925" s="127"/>
      <c r="O925" s="127"/>
      <c r="P925" s="45"/>
      <c r="Q925" s="46"/>
      <c r="R925" s="45">
        <f t="shared" ref="R925:S925" si="427">SUM(R926:R933)</f>
        <v>1574600</v>
      </c>
      <c r="S925" s="45">
        <f t="shared" si="427"/>
        <v>0</v>
      </c>
      <c r="T925" s="45"/>
      <c r="U925" s="167"/>
      <c r="V925" s="167"/>
      <c r="W925" s="168"/>
      <c r="X925" s="167"/>
      <c r="Y925" s="167"/>
      <c r="Z925" s="168"/>
      <c r="AA925" s="167"/>
      <c r="AB925" s="45"/>
      <c r="AC925" s="45"/>
      <c r="AD925" s="167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</row>
    <row r="926" spans="1:57" ht="15.75" customHeight="1">
      <c r="A926" s="1" t="s">
        <v>1301</v>
      </c>
      <c r="B926" s="1" t="s">
        <v>121</v>
      </c>
      <c r="C926" s="1" t="s">
        <v>122</v>
      </c>
      <c r="D926" s="1" t="s">
        <v>123</v>
      </c>
      <c r="E926" s="1" t="s">
        <v>822</v>
      </c>
      <c r="F926" s="128"/>
      <c r="G926" s="129"/>
      <c r="H926" s="129"/>
      <c r="I926" s="129"/>
      <c r="J926" s="129"/>
      <c r="K926" s="49" t="s">
        <v>134</v>
      </c>
      <c r="L926" s="61" t="s">
        <v>135</v>
      </c>
      <c r="M926" s="51" t="s">
        <v>127</v>
      </c>
      <c r="N926" s="51">
        <v>3</v>
      </c>
      <c r="O926" s="52" t="e">
        <f t="shared" ref="O926:O933" si="428">M926-R926</f>
        <v>#VALUE!</v>
      </c>
      <c r="P926" s="53">
        <v>100000</v>
      </c>
      <c r="Q926" s="54" t="s">
        <v>128</v>
      </c>
      <c r="R926" s="53">
        <v>296000</v>
      </c>
      <c r="S926" s="53">
        <f t="shared" ref="S926:S933" si="429">U926+X926+AA926+AD926+AG926+AJ926+AM926+AP926+AS926+AV926+AY926+BB926</f>
        <v>0</v>
      </c>
      <c r="T926" s="53"/>
      <c r="U926" s="53">
        <v>0</v>
      </c>
      <c r="V926" s="53" t="s">
        <v>129</v>
      </c>
      <c r="W926" s="55">
        <v>0.01</v>
      </c>
      <c r="X926" s="53">
        <v>0</v>
      </c>
      <c r="Y926" s="53" t="s">
        <v>130</v>
      </c>
      <c r="Z926" s="55">
        <v>0.02</v>
      </c>
      <c r="AA926" s="53">
        <v>0</v>
      </c>
      <c r="AB926" s="53" t="s">
        <v>130</v>
      </c>
      <c r="AC926" s="85">
        <v>0.05</v>
      </c>
      <c r="AD926" s="53">
        <v>0</v>
      </c>
      <c r="AE926" s="53" t="s">
        <v>130</v>
      </c>
      <c r="AF926" s="55">
        <v>0.1</v>
      </c>
      <c r="AG926" s="166"/>
      <c r="AH926" s="100"/>
      <c r="AI926" s="100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ht="15.75" customHeight="1">
      <c r="A927" s="1" t="s">
        <v>1301</v>
      </c>
      <c r="B927" s="1" t="s">
        <v>121</v>
      </c>
      <c r="C927" s="1" t="s">
        <v>122</v>
      </c>
      <c r="D927" s="1" t="s">
        <v>123</v>
      </c>
      <c r="E927" s="1" t="s">
        <v>822</v>
      </c>
      <c r="F927" s="128"/>
      <c r="G927" s="129"/>
      <c r="H927" s="129"/>
      <c r="I927" s="129"/>
      <c r="J927" s="129"/>
      <c r="K927" s="49" t="s">
        <v>680</v>
      </c>
      <c r="L927" s="61" t="s">
        <v>1304</v>
      </c>
      <c r="M927" s="51" t="s">
        <v>127</v>
      </c>
      <c r="N927" s="51">
        <v>2</v>
      </c>
      <c r="O927" s="105" t="e">
        <f t="shared" si="428"/>
        <v>#VALUE!</v>
      </c>
      <c r="P927" s="53">
        <v>60000</v>
      </c>
      <c r="Q927" s="54" t="s">
        <v>128</v>
      </c>
      <c r="R927" s="53">
        <v>177600</v>
      </c>
      <c r="S927" s="53">
        <f t="shared" si="429"/>
        <v>0</v>
      </c>
      <c r="T927" s="53"/>
      <c r="U927" s="53">
        <v>0</v>
      </c>
      <c r="V927" s="53" t="s">
        <v>129</v>
      </c>
      <c r="W927" s="55">
        <v>0.01</v>
      </c>
      <c r="X927" s="53">
        <v>0</v>
      </c>
      <c r="Y927" s="53" t="s">
        <v>130</v>
      </c>
      <c r="Z927" s="55">
        <v>0.02</v>
      </c>
      <c r="AA927" s="53">
        <v>0</v>
      </c>
      <c r="AB927" s="53" t="s">
        <v>130</v>
      </c>
      <c r="AC927" s="85">
        <v>0.05</v>
      </c>
      <c r="AD927" s="53">
        <v>0</v>
      </c>
      <c r="AE927" s="53" t="s">
        <v>130</v>
      </c>
      <c r="AF927" s="55">
        <v>0.1</v>
      </c>
      <c r="AG927" s="166"/>
      <c r="AH927" s="100"/>
      <c r="AI927" s="100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ht="15.75" customHeight="1">
      <c r="A928" s="1" t="s">
        <v>1301</v>
      </c>
      <c r="B928" s="1" t="s">
        <v>121</v>
      </c>
      <c r="C928" s="1" t="s">
        <v>122</v>
      </c>
      <c r="D928" s="1" t="s">
        <v>123</v>
      </c>
      <c r="E928" s="1" t="s">
        <v>822</v>
      </c>
      <c r="F928" s="128"/>
      <c r="G928" s="129"/>
      <c r="H928" s="129"/>
      <c r="I928" s="129"/>
      <c r="J928" s="129"/>
      <c r="K928" s="49" t="s">
        <v>1308</v>
      </c>
      <c r="L928" s="61" t="s">
        <v>1309</v>
      </c>
      <c r="M928" s="51" t="s">
        <v>127</v>
      </c>
      <c r="N928" s="51">
        <v>2</v>
      </c>
      <c r="O928" s="56" t="e">
        <f t="shared" si="428"/>
        <v>#VALUE!</v>
      </c>
      <c r="P928" s="53">
        <v>50000</v>
      </c>
      <c r="Q928" s="54" t="s">
        <v>128</v>
      </c>
      <c r="R928" s="53">
        <v>148000</v>
      </c>
      <c r="S928" s="53">
        <f t="shared" si="429"/>
        <v>0</v>
      </c>
      <c r="T928" s="53"/>
      <c r="U928" s="53">
        <v>0</v>
      </c>
      <c r="V928" s="53" t="s">
        <v>129</v>
      </c>
      <c r="W928" s="55">
        <v>0.01</v>
      </c>
      <c r="X928" s="53">
        <v>0</v>
      </c>
      <c r="Y928" s="53" t="s">
        <v>130</v>
      </c>
      <c r="Z928" s="55">
        <v>0.02</v>
      </c>
      <c r="AA928" s="53">
        <v>0</v>
      </c>
      <c r="AB928" s="53" t="s">
        <v>130</v>
      </c>
      <c r="AC928" s="85">
        <v>0.05</v>
      </c>
      <c r="AD928" s="53">
        <v>0</v>
      </c>
      <c r="AE928" s="53" t="s">
        <v>130</v>
      </c>
      <c r="AF928" s="55">
        <v>0.1</v>
      </c>
      <c r="AG928" s="166"/>
      <c r="AH928" s="100"/>
      <c r="AI928" s="100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ht="15.75" customHeight="1">
      <c r="A929" s="1" t="s">
        <v>1301</v>
      </c>
      <c r="B929" s="1" t="s">
        <v>121</v>
      </c>
      <c r="C929" s="1" t="s">
        <v>122</v>
      </c>
      <c r="D929" s="1" t="s">
        <v>123</v>
      </c>
      <c r="E929" s="1" t="s">
        <v>822</v>
      </c>
      <c r="F929" s="128"/>
      <c r="G929" s="129"/>
      <c r="H929" s="129"/>
      <c r="I929" s="129"/>
      <c r="J929" s="129"/>
      <c r="K929" s="49" t="s">
        <v>1320</v>
      </c>
      <c r="L929" s="61" t="s">
        <v>1321</v>
      </c>
      <c r="M929" s="51" t="s">
        <v>127</v>
      </c>
      <c r="N929" s="51"/>
      <c r="O929" s="62" t="e">
        <f t="shared" si="428"/>
        <v>#VALUE!</v>
      </c>
      <c r="P929" s="53">
        <v>40000</v>
      </c>
      <c r="Q929" s="54" t="s">
        <v>128</v>
      </c>
      <c r="R929" s="53">
        <v>315200</v>
      </c>
      <c r="S929" s="53">
        <f t="shared" si="429"/>
        <v>0</v>
      </c>
      <c r="T929" s="53"/>
      <c r="U929" s="53">
        <v>0</v>
      </c>
      <c r="V929" s="53" t="s">
        <v>129</v>
      </c>
      <c r="W929" s="55">
        <v>0.01</v>
      </c>
      <c r="X929" s="53">
        <v>0</v>
      </c>
      <c r="Y929" s="53" t="s">
        <v>130</v>
      </c>
      <c r="Z929" s="55">
        <v>0.02</v>
      </c>
      <c r="AA929" s="53">
        <v>0</v>
      </c>
      <c r="AB929" s="53" t="s">
        <v>130</v>
      </c>
      <c r="AC929" s="85">
        <v>0.05</v>
      </c>
      <c r="AD929" s="53">
        <v>0</v>
      </c>
      <c r="AE929" s="53" t="s">
        <v>130</v>
      </c>
      <c r="AF929" s="55">
        <v>0.1</v>
      </c>
      <c r="AG929" s="166"/>
      <c r="AH929" s="100"/>
      <c r="AI929" s="100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ht="15.75" customHeight="1">
      <c r="A930" s="1" t="s">
        <v>1301</v>
      </c>
      <c r="B930" s="1" t="s">
        <v>121</v>
      </c>
      <c r="C930" s="1" t="s">
        <v>122</v>
      </c>
      <c r="D930" s="1" t="s">
        <v>123</v>
      </c>
      <c r="E930" s="1" t="s">
        <v>822</v>
      </c>
      <c r="F930" s="128"/>
      <c r="G930" s="129"/>
      <c r="H930" s="129"/>
      <c r="I930" s="129"/>
      <c r="J930" s="129"/>
      <c r="K930" s="49" t="s">
        <v>1322</v>
      </c>
      <c r="L930" s="61" t="s">
        <v>1323</v>
      </c>
      <c r="M930" s="51" t="s">
        <v>127</v>
      </c>
      <c r="N930" s="51"/>
      <c r="O930" s="62" t="e">
        <f t="shared" si="428"/>
        <v>#VALUE!</v>
      </c>
      <c r="P930" s="53">
        <v>40000</v>
      </c>
      <c r="Q930" s="54" t="s">
        <v>128</v>
      </c>
      <c r="R930" s="53">
        <v>315200</v>
      </c>
      <c r="S930" s="53">
        <f t="shared" si="429"/>
        <v>0</v>
      </c>
      <c r="T930" s="53"/>
      <c r="U930" s="53">
        <v>0</v>
      </c>
      <c r="V930" s="53" t="s">
        <v>129</v>
      </c>
      <c r="W930" s="55">
        <v>0.01</v>
      </c>
      <c r="X930" s="53">
        <v>0</v>
      </c>
      <c r="Y930" s="53" t="s">
        <v>130</v>
      </c>
      <c r="Z930" s="55">
        <v>0.02</v>
      </c>
      <c r="AA930" s="53">
        <v>0</v>
      </c>
      <c r="AB930" s="53" t="s">
        <v>130</v>
      </c>
      <c r="AC930" s="85">
        <v>0.05</v>
      </c>
      <c r="AD930" s="53">
        <v>0</v>
      </c>
      <c r="AE930" s="53" t="s">
        <v>130</v>
      </c>
      <c r="AF930" s="55">
        <v>0.1</v>
      </c>
      <c r="AG930" s="166"/>
      <c r="AH930" s="100"/>
      <c r="AI930" s="100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ht="15.75" customHeight="1">
      <c r="A931" s="1" t="s">
        <v>1301</v>
      </c>
      <c r="B931" s="1" t="s">
        <v>121</v>
      </c>
      <c r="C931" s="1" t="s">
        <v>122</v>
      </c>
      <c r="D931" s="1" t="s">
        <v>123</v>
      </c>
      <c r="E931" s="1" t="s">
        <v>822</v>
      </c>
      <c r="F931" s="128"/>
      <c r="G931" s="129"/>
      <c r="H931" s="129"/>
      <c r="I931" s="129"/>
      <c r="J931" s="129"/>
      <c r="K931" s="49" t="s">
        <v>1324</v>
      </c>
      <c r="L931" s="61" t="s">
        <v>1325</v>
      </c>
      <c r="M931" s="51" t="s">
        <v>127</v>
      </c>
      <c r="N931" s="51"/>
      <c r="O931" s="62" t="e">
        <f t="shared" si="428"/>
        <v>#VALUE!</v>
      </c>
      <c r="P931" s="53">
        <v>20000</v>
      </c>
      <c r="Q931" s="54" t="s">
        <v>128</v>
      </c>
      <c r="R931" s="53">
        <v>157600</v>
      </c>
      <c r="S931" s="53">
        <f t="shared" si="429"/>
        <v>0</v>
      </c>
      <c r="T931" s="53"/>
      <c r="U931" s="53">
        <v>0</v>
      </c>
      <c r="V931" s="53" t="s">
        <v>129</v>
      </c>
      <c r="W931" s="55">
        <v>0.01</v>
      </c>
      <c r="X931" s="53">
        <v>0</v>
      </c>
      <c r="Y931" s="53" t="s">
        <v>130</v>
      </c>
      <c r="Z931" s="55">
        <v>0.02</v>
      </c>
      <c r="AA931" s="53">
        <v>0</v>
      </c>
      <c r="AB931" s="53" t="s">
        <v>130</v>
      </c>
      <c r="AC931" s="85">
        <v>0.05</v>
      </c>
      <c r="AD931" s="53">
        <v>0</v>
      </c>
      <c r="AE931" s="53" t="s">
        <v>130</v>
      </c>
      <c r="AF931" s="55">
        <v>0.1</v>
      </c>
      <c r="AG931" s="166"/>
      <c r="AH931" s="100"/>
      <c r="AI931" s="100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ht="15.75" customHeight="1">
      <c r="A932" s="1" t="s">
        <v>1301</v>
      </c>
      <c r="B932" s="1" t="s">
        <v>121</v>
      </c>
      <c r="C932" s="1" t="s">
        <v>122</v>
      </c>
      <c r="D932" s="1" t="s">
        <v>123</v>
      </c>
      <c r="E932" s="1" t="s">
        <v>822</v>
      </c>
      <c r="F932" s="128"/>
      <c r="G932" s="129"/>
      <c r="H932" s="129"/>
      <c r="I932" s="129"/>
      <c r="J932" s="129"/>
      <c r="K932" s="49" t="s">
        <v>1326</v>
      </c>
      <c r="L932" s="61" t="s">
        <v>1327</v>
      </c>
      <c r="M932" s="51" t="s">
        <v>127</v>
      </c>
      <c r="N932" s="51"/>
      <c r="O932" s="62" t="e">
        <f t="shared" si="428"/>
        <v>#VALUE!</v>
      </c>
      <c r="P932" s="53">
        <v>50000</v>
      </c>
      <c r="Q932" s="54" t="s">
        <v>128</v>
      </c>
      <c r="R932" s="53">
        <v>82500</v>
      </c>
      <c r="S932" s="53">
        <f t="shared" si="429"/>
        <v>0</v>
      </c>
      <c r="T932" s="53"/>
      <c r="U932" s="53">
        <v>0</v>
      </c>
      <c r="V932" s="53" t="s">
        <v>129</v>
      </c>
      <c r="W932" s="55">
        <v>0.01</v>
      </c>
      <c r="X932" s="53">
        <v>0</v>
      </c>
      <c r="Y932" s="53" t="s">
        <v>130</v>
      </c>
      <c r="Z932" s="55">
        <v>0.02</v>
      </c>
      <c r="AA932" s="53">
        <v>0</v>
      </c>
      <c r="AB932" s="53" t="s">
        <v>130</v>
      </c>
      <c r="AC932" s="85">
        <v>0.05</v>
      </c>
      <c r="AD932" s="53">
        <v>0</v>
      </c>
      <c r="AE932" s="53" t="s">
        <v>130</v>
      </c>
      <c r="AF932" s="55">
        <v>0.1</v>
      </c>
      <c r="AG932" s="166"/>
      <c r="AH932" s="100"/>
      <c r="AI932" s="100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ht="15.75" customHeight="1">
      <c r="A933" s="1" t="s">
        <v>1301</v>
      </c>
      <c r="B933" s="1" t="s">
        <v>121</v>
      </c>
      <c r="C933" s="1" t="s">
        <v>122</v>
      </c>
      <c r="D933" s="1" t="s">
        <v>123</v>
      </c>
      <c r="E933" s="1" t="s">
        <v>822</v>
      </c>
      <c r="F933" s="128"/>
      <c r="G933" s="129"/>
      <c r="H933" s="129"/>
      <c r="I933" s="129"/>
      <c r="J933" s="129"/>
      <c r="K933" s="49" t="s">
        <v>1328</v>
      </c>
      <c r="L933" s="61" t="s">
        <v>1329</v>
      </c>
      <c r="M933" s="51" t="s">
        <v>127</v>
      </c>
      <c r="N933" s="51"/>
      <c r="O933" s="62" t="e">
        <f t="shared" si="428"/>
        <v>#VALUE!</v>
      </c>
      <c r="P933" s="53">
        <v>50000</v>
      </c>
      <c r="Q933" s="54" t="s">
        <v>128</v>
      </c>
      <c r="R933" s="53">
        <v>82500</v>
      </c>
      <c r="S933" s="53">
        <f t="shared" si="429"/>
        <v>0</v>
      </c>
      <c r="T933" s="53"/>
      <c r="U933" s="53">
        <v>0</v>
      </c>
      <c r="V933" s="53" t="s">
        <v>129</v>
      </c>
      <c r="W933" s="55">
        <v>0.01</v>
      </c>
      <c r="X933" s="53">
        <v>0</v>
      </c>
      <c r="Y933" s="53" t="s">
        <v>130</v>
      </c>
      <c r="Z933" s="55">
        <v>0.02</v>
      </c>
      <c r="AA933" s="53">
        <v>0</v>
      </c>
      <c r="AB933" s="53" t="s">
        <v>130</v>
      </c>
      <c r="AC933" s="85">
        <v>0.05</v>
      </c>
      <c r="AD933" s="53">
        <v>0</v>
      </c>
      <c r="AE933" s="53" t="s">
        <v>130</v>
      </c>
      <c r="AF933" s="55">
        <v>0.1</v>
      </c>
      <c r="AG933" s="166"/>
      <c r="AH933" s="100"/>
      <c r="AI933" s="100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ht="15.75" customHeight="1">
      <c r="A934" s="1" t="s">
        <v>1301</v>
      </c>
      <c r="B934" s="1" t="s">
        <v>121</v>
      </c>
      <c r="C934" s="1" t="s">
        <v>122</v>
      </c>
      <c r="D934" s="1"/>
      <c r="E934" s="1" t="s">
        <v>831</v>
      </c>
      <c r="F934" s="41"/>
      <c r="G934" s="42"/>
      <c r="H934" s="42"/>
      <c r="I934" s="42"/>
      <c r="J934" s="42" t="s">
        <v>831</v>
      </c>
      <c r="K934" s="130"/>
      <c r="L934" s="126"/>
      <c r="M934" s="127"/>
      <c r="N934" s="127"/>
      <c r="O934" s="127"/>
      <c r="P934" s="45"/>
      <c r="Q934" s="46"/>
      <c r="R934" s="45">
        <f t="shared" ref="R934:S934" si="430">SUM(R935:R937)</f>
        <v>882000</v>
      </c>
      <c r="S934" s="45">
        <f t="shared" si="430"/>
        <v>0</v>
      </c>
      <c r="T934" s="45"/>
      <c r="U934" s="169"/>
      <c r="V934" s="169"/>
      <c r="W934" s="170"/>
      <c r="X934" s="169"/>
      <c r="Y934" s="169"/>
      <c r="Z934" s="170"/>
      <c r="AA934" s="169"/>
      <c r="AB934" s="45"/>
      <c r="AC934" s="45"/>
      <c r="AD934" s="167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/>
      <c r="BD934" s="45"/>
      <c r="BE934" s="45"/>
    </row>
    <row r="935" spans="1:57" ht="15.75" customHeight="1">
      <c r="A935" s="1" t="s">
        <v>1301</v>
      </c>
      <c r="B935" s="1" t="s">
        <v>121</v>
      </c>
      <c r="C935" s="1" t="s">
        <v>122</v>
      </c>
      <c r="D935" s="1" t="s">
        <v>123</v>
      </c>
      <c r="E935" s="1" t="s">
        <v>831</v>
      </c>
      <c r="F935" s="128"/>
      <c r="G935" s="129"/>
      <c r="H935" s="129"/>
      <c r="I935" s="129"/>
      <c r="J935" s="129"/>
      <c r="K935" s="49" t="s">
        <v>1330</v>
      </c>
      <c r="L935" s="61" t="s">
        <v>1331</v>
      </c>
      <c r="M935" s="51" t="s">
        <v>127</v>
      </c>
      <c r="N935" s="51"/>
      <c r="O935" s="62" t="e">
        <f t="shared" ref="O935:O937" si="431">M935-R935</f>
        <v>#VALUE!</v>
      </c>
      <c r="P935" s="53">
        <v>750</v>
      </c>
      <c r="Q935" s="54" t="s">
        <v>159</v>
      </c>
      <c r="R935" s="53">
        <v>735000</v>
      </c>
      <c r="S935" s="53">
        <f t="shared" ref="S935:S937" si="432">U935+X935+AA935+AD935+AG935+AJ935+AM935+AP935+AS935+AV935+AY935+BB935</f>
        <v>0</v>
      </c>
      <c r="T935" s="53"/>
      <c r="U935" s="53">
        <v>0</v>
      </c>
      <c r="V935" s="53" t="s">
        <v>129</v>
      </c>
      <c r="W935" s="55">
        <v>0.01</v>
      </c>
      <c r="X935" s="53">
        <v>0</v>
      </c>
      <c r="Y935" s="53" t="s">
        <v>130</v>
      </c>
      <c r="Z935" s="55">
        <v>0.02</v>
      </c>
      <c r="AA935" s="53">
        <v>0</v>
      </c>
      <c r="AB935" s="53" t="s">
        <v>130</v>
      </c>
      <c r="AC935" s="85">
        <v>0.05</v>
      </c>
      <c r="AD935" s="53">
        <v>0</v>
      </c>
      <c r="AE935" s="53" t="s">
        <v>130</v>
      </c>
      <c r="AF935" s="55">
        <v>0.1</v>
      </c>
      <c r="AG935" s="166"/>
      <c r="AH935" s="100"/>
      <c r="AI935" s="100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ht="15.75" customHeight="1">
      <c r="A936" s="1" t="s">
        <v>1301</v>
      </c>
      <c r="B936" s="1" t="s">
        <v>121</v>
      </c>
      <c r="C936" s="1" t="s">
        <v>122</v>
      </c>
      <c r="D936" s="1" t="s">
        <v>123</v>
      </c>
      <c r="E936" s="1" t="s">
        <v>831</v>
      </c>
      <c r="F936" s="128"/>
      <c r="G936" s="129"/>
      <c r="H936" s="129"/>
      <c r="I936" s="129"/>
      <c r="J936" s="129"/>
      <c r="K936" s="49" t="s">
        <v>1332</v>
      </c>
      <c r="L936" s="61" t="s">
        <v>1333</v>
      </c>
      <c r="M936" s="51" t="s">
        <v>127</v>
      </c>
      <c r="N936" s="51"/>
      <c r="O936" s="62" t="e">
        <f t="shared" si="431"/>
        <v>#VALUE!</v>
      </c>
      <c r="P936" s="53">
        <v>100</v>
      </c>
      <c r="Q936" s="54" t="s">
        <v>159</v>
      </c>
      <c r="R936" s="53">
        <v>98000</v>
      </c>
      <c r="S936" s="53">
        <f t="shared" si="432"/>
        <v>0</v>
      </c>
      <c r="T936" s="53"/>
      <c r="U936" s="53">
        <v>0</v>
      </c>
      <c r="V936" s="53" t="s">
        <v>129</v>
      </c>
      <c r="W936" s="55">
        <v>0.01</v>
      </c>
      <c r="X936" s="53">
        <v>0</v>
      </c>
      <c r="Y936" s="53" t="s">
        <v>130</v>
      </c>
      <c r="Z936" s="55">
        <v>0.02</v>
      </c>
      <c r="AA936" s="53">
        <v>0</v>
      </c>
      <c r="AB936" s="53" t="s">
        <v>130</v>
      </c>
      <c r="AC936" s="85">
        <v>0.05</v>
      </c>
      <c r="AD936" s="53">
        <v>0</v>
      </c>
      <c r="AE936" s="53" t="s">
        <v>130</v>
      </c>
      <c r="AF936" s="55">
        <v>0.1</v>
      </c>
      <c r="AG936" s="166"/>
      <c r="AH936" s="100"/>
      <c r="AI936" s="100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ht="15.75" customHeight="1">
      <c r="A937" s="1" t="s">
        <v>1301</v>
      </c>
      <c r="B937" s="1" t="s">
        <v>121</v>
      </c>
      <c r="C937" s="1" t="s">
        <v>122</v>
      </c>
      <c r="D937" s="1" t="s">
        <v>123</v>
      </c>
      <c r="E937" s="1" t="s">
        <v>831</v>
      </c>
      <c r="F937" s="128"/>
      <c r="G937" s="129"/>
      <c r="H937" s="129"/>
      <c r="I937" s="129"/>
      <c r="J937" s="129"/>
      <c r="K937" s="49" t="s">
        <v>1334</v>
      </c>
      <c r="L937" s="61" t="s">
        <v>1335</v>
      </c>
      <c r="M937" s="51" t="s">
        <v>127</v>
      </c>
      <c r="N937" s="51"/>
      <c r="O937" s="62" t="e">
        <f t="shared" si="431"/>
        <v>#VALUE!</v>
      </c>
      <c r="P937" s="53">
        <v>50</v>
      </c>
      <c r="Q937" s="54" t="s">
        <v>159</v>
      </c>
      <c r="R937" s="53">
        <v>49000</v>
      </c>
      <c r="S937" s="53">
        <f t="shared" si="432"/>
        <v>0</v>
      </c>
      <c r="T937" s="53"/>
      <c r="U937" s="53">
        <v>0</v>
      </c>
      <c r="V937" s="53" t="s">
        <v>129</v>
      </c>
      <c r="W937" s="55">
        <v>0.01</v>
      </c>
      <c r="X937" s="53">
        <v>0</v>
      </c>
      <c r="Y937" s="53" t="s">
        <v>130</v>
      </c>
      <c r="Z937" s="55">
        <v>0.02</v>
      </c>
      <c r="AA937" s="53">
        <v>0</v>
      </c>
      <c r="AB937" s="53" t="s">
        <v>130</v>
      </c>
      <c r="AC937" s="85">
        <v>0.05</v>
      </c>
      <c r="AD937" s="53">
        <v>0</v>
      </c>
      <c r="AE937" s="53" t="s">
        <v>130</v>
      </c>
      <c r="AF937" s="55">
        <v>0.1</v>
      </c>
      <c r="AG937" s="166"/>
      <c r="AH937" s="100"/>
      <c r="AI937" s="100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ht="15.75" customHeight="1">
      <c r="A938" s="1" t="s">
        <v>1301</v>
      </c>
      <c r="B938" s="1" t="s">
        <v>121</v>
      </c>
      <c r="C938" s="1" t="s">
        <v>122</v>
      </c>
      <c r="D938" s="1"/>
      <c r="E938" s="1" t="s">
        <v>841</v>
      </c>
      <c r="F938" s="41"/>
      <c r="G938" s="42"/>
      <c r="H938" s="42"/>
      <c r="I938" s="42"/>
      <c r="J938" s="42" t="s">
        <v>841</v>
      </c>
      <c r="K938" s="130"/>
      <c r="L938" s="126"/>
      <c r="M938" s="127"/>
      <c r="N938" s="127"/>
      <c r="O938" s="127"/>
      <c r="P938" s="45"/>
      <c r="Q938" s="46"/>
      <c r="R938" s="45">
        <f t="shared" ref="R938:S938" si="433">SUM(R939:R946)</f>
        <v>9188800</v>
      </c>
      <c r="S938" s="45">
        <f t="shared" si="433"/>
        <v>0</v>
      </c>
      <c r="T938" s="45"/>
      <c r="U938" s="169"/>
      <c r="V938" s="169"/>
      <c r="W938" s="170"/>
      <c r="X938" s="169"/>
      <c r="Y938" s="169"/>
      <c r="Z938" s="170"/>
      <c r="AA938" s="169"/>
      <c r="AB938" s="45"/>
      <c r="AC938" s="45"/>
      <c r="AD938" s="167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/>
      <c r="BD938" s="45"/>
      <c r="BE938" s="45"/>
    </row>
    <row r="939" spans="1:57" ht="15.75" customHeight="1">
      <c r="A939" s="1" t="s">
        <v>1301</v>
      </c>
      <c r="B939" s="1" t="s">
        <v>121</v>
      </c>
      <c r="C939" s="1" t="s">
        <v>122</v>
      </c>
      <c r="D939" s="1" t="s">
        <v>123</v>
      </c>
      <c r="E939" s="1" t="s">
        <v>841</v>
      </c>
      <c r="F939" s="128"/>
      <c r="G939" s="129"/>
      <c r="H939" s="129"/>
      <c r="I939" s="129"/>
      <c r="J939" s="129"/>
      <c r="K939" s="49" t="s">
        <v>1336</v>
      </c>
      <c r="L939" s="61" t="s">
        <v>1337</v>
      </c>
      <c r="M939" s="51" t="s">
        <v>127</v>
      </c>
      <c r="N939" s="51"/>
      <c r="O939" s="62" t="e">
        <f t="shared" ref="O939:O946" si="434">M939-R939</f>
        <v>#VALUE!</v>
      </c>
      <c r="P939" s="53">
        <v>101</v>
      </c>
      <c r="Q939" s="54" t="s">
        <v>400</v>
      </c>
      <c r="R939" s="53">
        <v>537300</v>
      </c>
      <c r="S939" s="53">
        <f t="shared" ref="S939:S946" si="435">U939+X939+AA939+AD939+AG939+AJ939+AM939+AP939+AS939+AV939+AY939+BB939</f>
        <v>0</v>
      </c>
      <c r="T939" s="53"/>
      <c r="U939" s="53">
        <v>0</v>
      </c>
      <c r="V939" s="53" t="s">
        <v>129</v>
      </c>
      <c r="W939" s="55">
        <v>0.01</v>
      </c>
      <c r="X939" s="53">
        <v>0</v>
      </c>
      <c r="Y939" s="53" t="s">
        <v>130</v>
      </c>
      <c r="Z939" s="55">
        <v>0.02</v>
      </c>
      <c r="AA939" s="53">
        <v>0</v>
      </c>
      <c r="AB939" s="53" t="s">
        <v>130</v>
      </c>
      <c r="AC939" s="85">
        <v>0.05</v>
      </c>
      <c r="AD939" s="53">
        <v>0</v>
      </c>
      <c r="AE939" s="53" t="s">
        <v>130</v>
      </c>
      <c r="AF939" s="55">
        <v>0.1</v>
      </c>
      <c r="AG939" s="166"/>
      <c r="AH939" s="100"/>
      <c r="AI939" s="100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ht="15.75" customHeight="1">
      <c r="A940" s="1" t="s">
        <v>1301</v>
      </c>
      <c r="B940" s="1" t="s">
        <v>121</v>
      </c>
      <c r="C940" s="1" t="s">
        <v>122</v>
      </c>
      <c r="D940" s="1" t="s">
        <v>123</v>
      </c>
      <c r="E940" s="1" t="s">
        <v>841</v>
      </c>
      <c r="F940" s="128"/>
      <c r="G940" s="129"/>
      <c r="H940" s="129"/>
      <c r="I940" s="129"/>
      <c r="J940" s="129"/>
      <c r="K940" s="49" t="s">
        <v>1338</v>
      </c>
      <c r="L940" s="57" t="s">
        <v>1339</v>
      </c>
      <c r="M940" s="51" t="s">
        <v>127</v>
      </c>
      <c r="N940" s="51"/>
      <c r="O940" s="62" t="e">
        <f t="shared" si="434"/>
        <v>#VALUE!</v>
      </c>
      <c r="P940" s="53">
        <v>4</v>
      </c>
      <c r="Q940" s="54" t="s">
        <v>400</v>
      </c>
      <c r="R940" s="53">
        <v>21300</v>
      </c>
      <c r="S940" s="53">
        <f t="shared" si="435"/>
        <v>0</v>
      </c>
      <c r="T940" s="53"/>
      <c r="U940" s="53">
        <v>0</v>
      </c>
      <c r="V940" s="53" t="s">
        <v>129</v>
      </c>
      <c r="W940" s="55">
        <v>0.01</v>
      </c>
      <c r="X940" s="53">
        <v>0</v>
      </c>
      <c r="Y940" s="53" t="s">
        <v>130</v>
      </c>
      <c r="Z940" s="55">
        <v>0.02</v>
      </c>
      <c r="AA940" s="53">
        <v>0</v>
      </c>
      <c r="AB940" s="53" t="s">
        <v>130</v>
      </c>
      <c r="AC940" s="85">
        <v>0.05</v>
      </c>
      <c r="AD940" s="53">
        <v>0</v>
      </c>
      <c r="AE940" s="53" t="s">
        <v>130</v>
      </c>
      <c r="AF940" s="55">
        <v>0.1</v>
      </c>
      <c r="AG940" s="166"/>
      <c r="AH940" s="100"/>
      <c r="AI940" s="100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ht="15.75" customHeight="1">
      <c r="A941" s="1" t="s">
        <v>1301</v>
      </c>
      <c r="B941" s="1" t="s">
        <v>121</v>
      </c>
      <c r="C941" s="1" t="s">
        <v>122</v>
      </c>
      <c r="D941" s="1" t="s">
        <v>123</v>
      </c>
      <c r="E941" s="1" t="s">
        <v>841</v>
      </c>
      <c r="F941" s="128"/>
      <c r="G941" s="129"/>
      <c r="H941" s="129"/>
      <c r="I941" s="129"/>
      <c r="J941" s="129"/>
      <c r="K941" s="49" t="s">
        <v>1340</v>
      </c>
      <c r="L941" s="57" t="s">
        <v>1341</v>
      </c>
      <c r="M941" s="51" t="s">
        <v>127</v>
      </c>
      <c r="N941" s="51"/>
      <c r="O941" s="62" t="e">
        <f t="shared" si="434"/>
        <v>#VALUE!</v>
      </c>
      <c r="P941" s="53">
        <v>5</v>
      </c>
      <c r="Q941" s="54" t="s">
        <v>400</v>
      </c>
      <c r="R941" s="53">
        <v>26600</v>
      </c>
      <c r="S941" s="53">
        <f t="shared" si="435"/>
        <v>0</v>
      </c>
      <c r="T941" s="53"/>
      <c r="U941" s="53">
        <v>0</v>
      </c>
      <c r="V941" s="53" t="s">
        <v>129</v>
      </c>
      <c r="W941" s="55">
        <v>0.01</v>
      </c>
      <c r="X941" s="53">
        <v>0</v>
      </c>
      <c r="Y941" s="53" t="s">
        <v>130</v>
      </c>
      <c r="Z941" s="55">
        <v>0.02</v>
      </c>
      <c r="AA941" s="53">
        <v>0</v>
      </c>
      <c r="AB941" s="53" t="s">
        <v>130</v>
      </c>
      <c r="AC941" s="85">
        <v>0.05</v>
      </c>
      <c r="AD941" s="53">
        <v>0</v>
      </c>
      <c r="AE941" s="53" t="s">
        <v>130</v>
      </c>
      <c r="AF941" s="55">
        <v>0.1</v>
      </c>
      <c r="AG941" s="166"/>
      <c r="AH941" s="100"/>
      <c r="AI941" s="100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ht="15.75" customHeight="1">
      <c r="A942" s="1" t="s">
        <v>1301</v>
      </c>
      <c r="B942" s="1" t="s">
        <v>121</v>
      </c>
      <c r="C942" s="1" t="s">
        <v>122</v>
      </c>
      <c r="D942" s="1" t="s">
        <v>123</v>
      </c>
      <c r="E942" s="1" t="s">
        <v>841</v>
      </c>
      <c r="F942" s="128"/>
      <c r="G942" s="129"/>
      <c r="H942" s="129"/>
      <c r="I942" s="129"/>
      <c r="J942" s="129"/>
      <c r="K942" s="49" t="s">
        <v>168</v>
      </c>
      <c r="L942" s="61" t="s">
        <v>169</v>
      </c>
      <c r="M942" s="51" t="s">
        <v>127</v>
      </c>
      <c r="N942" s="51">
        <v>2</v>
      </c>
      <c r="O942" s="56" t="e">
        <f t="shared" si="434"/>
        <v>#VALUE!</v>
      </c>
      <c r="P942" s="53">
        <v>6000</v>
      </c>
      <c r="Q942" s="54" t="s">
        <v>159</v>
      </c>
      <c r="R942" s="53">
        <v>6360000</v>
      </c>
      <c r="S942" s="53">
        <f t="shared" si="435"/>
        <v>0</v>
      </c>
      <c r="T942" s="53"/>
      <c r="U942" s="53">
        <v>0</v>
      </c>
      <c r="V942" s="53" t="s">
        <v>129</v>
      </c>
      <c r="W942" s="55">
        <v>0.01</v>
      </c>
      <c r="X942" s="53">
        <v>0</v>
      </c>
      <c r="Y942" s="53" t="s">
        <v>130</v>
      </c>
      <c r="Z942" s="55">
        <v>0.02</v>
      </c>
      <c r="AA942" s="53">
        <v>0</v>
      </c>
      <c r="AB942" s="53" t="s">
        <v>130</v>
      </c>
      <c r="AC942" s="85">
        <v>0.05</v>
      </c>
      <c r="AD942" s="53">
        <v>0</v>
      </c>
      <c r="AE942" s="53" t="s">
        <v>130</v>
      </c>
      <c r="AF942" s="55">
        <v>0.1</v>
      </c>
      <c r="AG942" s="166"/>
      <c r="AH942" s="100"/>
      <c r="AI942" s="100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ht="15.75" customHeight="1">
      <c r="A943" s="1" t="s">
        <v>1301</v>
      </c>
      <c r="B943" s="1" t="s">
        <v>121</v>
      </c>
      <c r="C943" s="1" t="s">
        <v>122</v>
      </c>
      <c r="D943" s="1" t="s">
        <v>123</v>
      </c>
      <c r="E943" s="1" t="s">
        <v>841</v>
      </c>
      <c r="F943" s="128"/>
      <c r="G943" s="129"/>
      <c r="H943" s="129"/>
      <c r="I943" s="129"/>
      <c r="J943" s="129"/>
      <c r="K943" s="49" t="s">
        <v>1342</v>
      </c>
      <c r="L943" s="61" t="s">
        <v>1343</v>
      </c>
      <c r="M943" s="51" t="s">
        <v>127</v>
      </c>
      <c r="N943" s="51"/>
      <c r="O943" s="62" t="e">
        <f t="shared" si="434"/>
        <v>#VALUE!</v>
      </c>
      <c r="P943" s="53">
        <v>500</v>
      </c>
      <c r="Q943" s="54" t="s">
        <v>159</v>
      </c>
      <c r="R943" s="53">
        <v>530000</v>
      </c>
      <c r="S943" s="53">
        <f t="shared" si="435"/>
        <v>0</v>
      </c>
      <c r="T943" s="53"/>
      <c r="U943" s="53">
        <v>0</v>
      </c>
      <c r="V943" s="53" t="s">
        <v>129</v>
      </c>
      <c r="W943" s="55">
        <v>0.01</v>
      </c>
      <c r="X943" s="53">
        <v>0</v>
      </c>
      <c r="Y943" s="53" t="s">
        <v>130</v>
      </c>
      <c r="Z943" s="55">
        <v>0.02</v>
      </c>
      <c r="AA943" s="53">
        <v>0</v>
      </c>
      <c r="AB943" s="53" t="s">
        <v>130</v>
      </c>
      <c r="AC943" s="85">
        <v>0.05</v>
      </c>
      <c r="AD943" s="53">
        <v>0</v>
      </c>
      <c r="AE943" s="53" t="s">
        <v>130</v>
      </c>
      <c r="AF943" s="55">
        <v>0.1</v>
      </c>
      <c r="AG943" s="166"/>
      <c r="AH943" s="100"/>
      <c r="AI943" s="100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ht="15.75" customHeight="1">
      <c r="A944" s="1" t="s">
        <v>1301</v>
      </c>
      <c r="B944" s="1" t="s">
        <v>121</v>
      </c>
      <c r="C944" s="1" t="s">
        <v>122</v>
      </c>
      <c r="D944" s="1" t="s">
        <v>123</v>
      </c>
      <c r="E944" s="1" t="s">
        <v>841</v>
      </c>
      <c r="F944" s="128"/>
      <c r="G944" s="129"/>
      <c r="H944" s="129"/>
      <c r="I944" s="129"/>
      <c r="J944" s="129"/>
      <c r="K944" s="49" t="s">
        <v>1344</v>
      </c>
      <c r="L944" s="61" t="s">
        <v>1345</v>
      </c>
      <c r="M944" s="51" t="s">
        <v>127</v>
      </c>
      <c r="N944" s="51"/>
      <c r="O944" s="62" t="e">
        <f t="shared" si="434"/>
        <v>#VALUE!</v>
      </c>
      <c r="P944" s="53">
        <v>2560</v>
      </c>
      <c r="Q944" s="54" t="s">
        <v>159</v>
      </c>
      <c r="R944" s="53">
        <v>1305600</v>
      </c>
      <c r="S944" s="53">
        <f t="shared" si="435"/>
        <v>0</v>
      </c>
      <c r="T944" s="53"/>
      <c r="U944" s="53">
        <v>0</v>
      </c>
      <c r="V944" s="53" t="s">
        <v>129</v>
      </c>
      <c r="W944" s="55">
        <v>0.01</v>
      </c>
      <c r="X944" s="53">
        <v>0</v>
      </c>
      <c r="Y944" s="53" t="s">
        <v>130</v>
      </c>
      <c r="Z944" s="55">
        <v>0.02</v>
      </c>
      <c r="AA944" s="53">
        <v>0</v>
      </c>
      <c r="AB944" s="53" t="s">
        <v>130</v>
      </c>
      <c r="AC944" s="85">
        <v>0.05</v>
      </c>
      <c r="AD944" s="53">
        <v>0</v>
      </c>
      <c r="AE944" s="53" t="s">
        <v>130</v>
      </c>
      <c r="AF944" s="55">
        <v>0.1</v>
      </c>
      <c r="AG944" s="166"/>
      <c r="AH944" s="100"/>
      <c r="AI944" s="100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ht="15.75" customHeight="1">
      <c r="A945" s="1" t="s">
        <v>1301</v>
      </c>
      <c r="B945" s="1" t="s">
        <v>121</v>
      </c>
      <c r="C945" s="1" t="s">
        <v>122</v>
      </c>
      <c r="D945" s="1" t="s">
        <v>123</v>
      </c>
      <c r="E945" s="1" t="s">
        <v>841</v>
      </c>
      <c r="F945" s="128"/>
      <c r="G945" s="129"/>
      <c r="H945" s="129"/>
      <c r="I945" s="129"/>
      <c r="J945" s="129"/>
      <c r="K945" s="49" t="s">
        <v>1346</v>
      </c>
      <c r="L945" s="61" t="s">
        <v>1347</v>
      </c>
      <c r="M945" s="51" t="s">
        <v>127</v>
      </c>
      <c r="N945" s="51"/>
      <c r="O945" s="62" t="e">
        <f t="shared" si="434"/>
        <v>#VALUE!</v>
      </c>
      <c r="P945" s="53">
        <v>600</v>
      </c>
      <c r="Q945" s="54" t="s">
        <v>159</v>
      </c>
      <c r="R945" s="53">
        <v>306000</v>
      </c>
      <c r="S945" s="53">
        <f t="shared" si="435"/>
        <v>0</v>
      </c>
      <c r="T945" s="53"/>
      <c r="U945" s="53">
        <v>0</v>
      </c>
      <c r="V945" s="53" t="s">
        <v>129</v>
      </c>
      <c r="W945" s="55">
        <v>0.01</v>
      </c>
      <c r="X945" s="53">
        <v>0</v>
      </c>
      <c r="Y945" s="53" t="s">
        <v>130</v>
      </c>
      <c r="Z945" s="55">
        <v>0.02</v>
      </c>
      <c r="AA945" s="53">
        <v>0</v>
      </c>
      <c r="AB945" s="53" t="s">
        <v>130</v>
      </c>
      <c r="AC945" s="85">
        <v>0.05</v>
      </c>
      <c r="AD945" s="53">
        <v>0</v>
      </c>
      <c r="AE945" s="53" t="s">
        <v>130</v>
      </c>
      <c r="AF945" s="55">
        <v>0.1</v>
      </c>
      <c r="AG945" s="166"/>
      <c r="AH945" s="100"/>
      <c r="AI945" s="100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ht="15.75" customHeight="1">
      <c r="A946" s="1" t="s">
        <v>1301</v>
      </c>
      <c r="B946" s="1" t="s">
        <v>121</v>
      </c>
      <c r="C946" s="1" t="s">
        <v>122</v>
      </c>
      <c r="D946" s="1" t="s">
        <v>123</v>
      </c>
      <c r="E946" s="1" t="s">
        <v>841</v>
      </c>
      <c r="F946" s="128"/>
      <c r="G946" s="129"/>
      <c r="H946" s="129"/>
      <c r="I946" s="129"/>
      <c r="J946" s="129"/>
      <c r="K946" s="49" t="s">
        <v>1348</v>
      </c>
      <c r="L946" s="61" t="s">
        <v>1349</v>
      </c>
      <c r="M946" s="51" t="s">
        <v>127</v>
      </c>
      <c r="N946" s="51"/>
      <c r="O946" s="62" t="e">
        <f t="shared" si="434"/>
        <v>#VALUE!</v>
      </c>
      <c r="P946" s="53">
        <v>200</v>
      </c>
      <c r="Q946" s="54" t="s">
        <v>159</v>
      </c>
      <c r="R946" s="53">
        <v>102000</v>
      </c>
      <c r="S946" s="53">
        <f t="shared" si="435"/>
        <v>0</v>
      </c>
      <c r="T946" s="53"/>
      <c r="U946" s="53">
        <v>0</v>
      </c>
      <c r="V946" s="53" t="s">
        <v>129</v>
      </c>
      <c r="W946" s="55">
        <v>0.01</v>
      </c>
      <c r="X946" s="53">
        <v>0</v>
      </c>
      <c r="Y946" s="53" t="s">
        <v>130</v>
      </c>
      <c r="Z946" s="55">
        <v>0.02</v>
      </c>
      <c r="AA946" s="53">
        <v>0</v>
      </c>
      <c r="AB946" s="53" t="s">
        <v>130</v>
      </c>
      <c r="AC946" s="85">
        <v>0.05</v>
      </c>
      <c r="AD946" s="53">
        <v>0</v>
      </c>
      <c r="AE946" s="53" t="s">
        <v>130</v>
      </c>
      <c r="AF946" s="55">
        <v>0.1</v>
      </c>
      <c r="AG946" s="166"/>
      <c r="AH946" s="100"/>
      <c r="AI946" s="100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ht="15.75" customHeight="1">
      <c r="A947" s="1" t="s">
        <v>1301</v>
      </c>
      <c r="B947" s="1" t="s">
        <v>121</v>
      </c>
      <c r="C947" s="1" t="s">
        <v>122</v>
      </c>
      <c r="D947" s="1" t="s">
        <v>241</v>
      </c>
      <c r="E947" s="1"/>
      <c r="F947" s="35"/>
      <c r="G947" s="36"/>
      <c r="H947" s="36"/>
      <c r="I947" s="36" t="s">
        <v>241</v>
      </c>
      <c r="J947" s="36"/>
      <c r="K947" s="120"/>
      <c r="L947" s="121"/>
      <c r="M947" s="122"/>
      <c r="N947" s="122"/>
      <c r="O947" s="122"/>
      <c r="P947" s="39"/>
      <c r="Q947" s="40"/>
      <c r="R947" s="39">
        <f t="shared" ref="R947:S947" si="436">R948</f>
        <v>106400</v>
      </c>
      <c r="S947" s="39">
        <f t="shared" si="436"/>
        <v>0</v>
      </c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</row>
    <row r="948" spans="1:57" ht="15.75" customHeight="1">
      <c r="A948" s="1" t="s">
        <v>1301</v>
      </c>
      <c r="B948" s="1" t="s">
        <v>121</v>
      </c>
      <c r="C948" s="1" t="s">
        <v>122</v>
      </c>
      <c r="D948" s="1"/>
      <c r="E948" s="1" t="s">
        <v>847</v>
      </c>
      <c r="F948" s="41"/>
      <c r="G948" s="42"/>
      <c r="H948" s="42"/>
      <c r="I948" s="42"/>
      <c r="J948" s="42" t="s">
        <v>847</v>
      </c>
      <c r="K948" s="130"/>
      <c r="L948" s="126"/>
      <c r="M948" s="127"/>
      <c r="N948" s="127"/>
      <c r="O948" s="127"/>
      <c r="P948" s="45"/>
      <c r="Q948" s="46"/>
      <c r="R948" s="45">
        <f t="shared" ref="R948:S948" si="437">R949+R950</f>
        <v>106400</v>
      </c>
      <c r="S948" s="45">
        <f t="shared" si="437"/>
        <v>0</v>
      </c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167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/>
      <c r="BD948" s="45"/>
      <c r="BE948" s="45"/>
    </row>
    <row r="949" spans="1:57" ht="15.75" customHeight="1">
      <c r="A949" s="1" t="s">
        <v>1301</v>
      </c>
      <c r="B949" s="1" t="s">
        <v>121</v>
      </c>
      <c r="C949" s="1" t="s">
        <v>122</v>
      </c>
      <c r="D949" s="1" t="s">
        <v>241</v>
      </c>
      <c r="E949" s="1" t="s">
        <v>847</v>
      </c>
      <c r="F949" s="128"/>
      <c r="G949" s="129"/>
      <c r="H949" s="129"/>
      <c r="I949" s="129"/>
      <c r="J949" s="129"/>
      <c r="K949" s="49" t="s">
        <v>1338</v>
      </c>
      <c r="L949" s="61" t="s">
        <v>1350</v>
      </c>
      <c r="M949" s="51" t="s">
        <v>127</v>
      </c>
      <c r="N949" s="51"/>
      <c r="O949" s="62" t="e">
        <f t="shared" ref="O949:O950" si="438">M949-R949</f>
        <v>#VALUE!</v>
      </c>
      <c r="P949" s="53">
        <v>10</v>
      </c>
      <c r="Q949" s="54" t="s">
        <v>400</v>
      </c>
      <c r="R949" s="53">
        <v>53200</v>
      </c>
      <c r="S949" s="53">
        <f t="shared" ref="S949:S950" si="439">U949+X949+AA949+AD949+AG949+AJ949+AM949+AP949+AS949+AV949+AY949+BB949</f>
        <v>0</v>
      </c>
      <c r="T949" s="53"/>
      <c r="U949" s="53">
        <v>0</v>
      </c>
      <c r="V949" s="53" t="s">
        <v>129</v>
      </c>
      <c r="W949" s="55">
        <v>0.01</v>
      </c>
      <c r="X949" s="53">
        <v>0</v>
      </c>
      <c r="Y949" s="53" t="s">
        <v>130</v>
      </c>
      <c r="Z949" s="55">
        <v>0.02</v>
      </c>
      <c r="AA949" s="53">
        <v>0</v>
      </c>
      <c r="AB949" s="53" t="s">
        <v>130</v>
      </c>
      <c r="AC949" s="85">
        <v>0.05</v>
      </c>
      <c r="AD949" s="53">
        <v>0</v>
      </c>
      <c r="AE949" s="53" t="s">
        <v>130</v>
      </c>
      <c r="AF949" s="55">
        <v>0.1</v>
      </c>
      <c r="AG949" s="166"/>
      <c r="AH949" s="100"/>
      <c r="AI949" s="100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ht="15.75" customHeight="1">
      <c r="A950" s="1" t="s">
        <v>1301</v>
      </c>
      <c r="B950" s="1" t="s">
        <v>121</v>
      </c>
      <c r="C950" s="1" t="s">
        <v>122</v>
      </c>
      <c r="D950" s="1" t="s">
        <v>241</v>
      </c>
      <c r="E950" s="1" t="s">
        <v>847</v>
      </c>
      <c r="F950" s="128"/>
      <c r="G950" s="129"/>
      <c r="H950" s="129"/>
      <c r="I950" s="129"/>
      <c r="J950" s="129"/>
      <c r="K950" s="49" t="s">
        <v>1340</v>
      </c>
      <c r="L950" s="61" t="s">
        <v>1351</v>
      </c>
      <c r="M950" s="51" t="s">
        <v>127</v>
      </c>
      <c r="N950" s="51"/>
      <c r="O950" s="62" t="e">
        <f t="shared" si="438"/>
        <v>#VALUE!</v>
      </c>
      <c r="P950" s="53">
        <v>10</v>
      </c>
      <c r="Q950" s="54" t="s">
        <v>400</v>
      </c>
      <c r="R950" s="53">
        <v>53200</v>
      </c>
      <c r="S950" s="53">
        <f t="shared" si="439"/>
        <v>0</v>
      </c>
      <c r="T950" s="53"/>
      <c r="U950" s="53">
        <v>0</v>
      </c>
      <c r="V950" s="53" t="s">
        <v>129</v>
      </c>
      <c r="W950" s="55">
        <v>0.01</v>
      </c>
      <c r="X950" s="53">
        <v>0</v>
      </c>
      <c r="Y950" s="53" t="s">
        <v>130</v>
      </c>
      <c r="Z950" s="55">
        <v>0.02</v>
      </c>
      <c r="AA950" s="53">
        <v>0</v>
      </c>
      <c r="AB950" s="53" t="s">
        <v>130</v>
      </c>
      <c r="AC950" s="85">
        <v>0.05</v>
      </c>
      <c r="AD950" s="53">
        <v>0</v>
      </c>
      <c r="AE950" s="53" t="s">
        <v>130</v>
      </c>
      <c r="AF950" s="55">
        <v>0.1</v>
      </c>
      <c r="AG950" s="166"/>
      <c r="AH950" s="100"/>
      <c r="AI950" s="100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ht="15.75" customHeight="1">
      <c r="A951" s="1" t="s">
        <v>1301</v>
      </c>
      <c r="B951" s="1" t="s">
        <v>280</v>
      </c>
      <c r="C951" s="1" t="s">
        <v>122</v>
      </c>
      <c r="D951" s="1"/>
      <c r="E951" s="1"/>
      <c r="F951" s="23"/>
      <c r="G951" s="24" t="s">
        <v>280</v>
      </c>
      <c r="H951" s="24"/>
      <c r="I951" s="24"/>
      <c r="J951" s="24"/>
      <c r="K951" s="132"/>
      <c r="L951" s="133"/>
      <c r="M951" s="134"/>
      <c r="N951" s="134"/>
      <c r="O951" s="134"/>
      <c r="P951" s="27"/>
      <c r="Q951" s="28"/>
      <c r="R951" s="27">
        <f t="shared" ref="R951:S951" si="440">R952+R960</f>
        <v>88150600</v>
      </c>
      <c r="S951" s="27">
        <f t="shared" si="440"/>
        <v>1017124</v>
      </c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86"/>
      <c r="AE951" s="106"/>
      <c r="AF951" s="106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</row>
    <row r="952" spans="1:57" ht="15.75" customHeight="1">
      <c r="A952" s="1" t="s">
        <v>1301</v>
      </c>
      <c r="B952" s="1" t="s">
        <v>280</v>
      </c>
      <c r="C952" s="1" t="s">
        <v>713</v>
      </c>
      <c r="D952" s="1"/>
      <c r="E952" s="1"/>
      <c r="F952" s="29"/>
      <c r="G952" s="30"/>
      <c r="H952" s="30" t="s">
        <v>713</v>
      </c>
      <c r="I952" s="30"/>
      <c r="J952" s="30"/>
      <c r="K952" s="135"/>
      <c r="L952" s="136"/>
      <c r="M952" s="119"/>
      <c r="N952" s="119"/>
      <c r="O952" s="119"/>
      <c r="P952" s="33"/>
      <c r="Q952" s="34"/>
      <c r="R952" s="33">
        <f t="shared" ref="R952:S952" si="441">R953</f>
        <v>27206800</v>
      </c>
      <c r="S952" s="33">
        <f t="shared" si="441"/>
        <v>0</v>
      </c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9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</row>
    <row r="953" spans="1:57" ht="15.75" customHeight="1">
      <c r="A953" s="1" t="s">
        <v>1301</v>
      </c>
      <c r="B953" s="1" t="s">
        <v>280</v>
      </c>
      <c r="C953" s="1" t="s">
        <v>713</v>
      </c>
      <c r="D953" s="1" t="s">
        <v>714</v>
      </c>
      <c r="E953" s="1"/>
      <c r="F953" s="35"/>
      <c r="G953" s="36"/>
      <c r="H953" s="36"/>
      <c r="I953" s="36" t="s">
        <v>714</v>
      </c>
      <c r="J953" s="36"/>
      <c r="K953" s="137"/>
      <c r="L953" s="138"/>
      <c r="M953" s="122"/>
      <c r="N953" s="122"/>
      <c r="O953" s="122"/>
      <c r="P953" s="39"/>
      <c r="Q953" s="40"/>
      <c r="R953" s="39">
        <f t="shared" ref="R953:S953" si="442">R954+R956+R958</f>
        <v>27206800</v>
      </c>
      <c r="S953" s="39">
        <f t="shared" si="442"/>
        <v>0</v>
      </c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</row>
    <row r="954" spans="1:57" ht="15.75" customHeight="1">
      <c r="A954" s="1" t="s">
        <v>1301</v>
      </c>
      <c r="B954" s="1" t="s">
        <v>280</v>
      </c>
      <c r="C954" s="1" t="s">
        <v>713</v>
      </c>
      <c r="D954" s="1"/>
      <c r="E954" s="1" t="s">
        <v>715</v>
      </c>
      <c r="F954" s="41"/>
      <c r="G954" s="42"/>
      <c r="H954" s="42"/>
      <c r="I954" s="42"/>
      <c r="J954" s="42" t="s">
        <v>715</v>
      </c>
      <c r="K954" s="139"/>
      <c r="L954" s="140"/>
      <c r="M954" s="127"/>
      <c r="N954" s="127"/>
      <c r="O954" s="127"/>
      <c r="P954" s="45"/>
      <c r="Q954" s="46"/>
      <c r="R954" s="45">
        <f t="shared" ref="R954:S954" si="443">R955</f>
        <v>7102600</v>
      </c>
      <c r="S954" s="45">
        <f t="shared" si="443"/>
        <v>0</v>
      </c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171"/>
      <c r="AE954" s="82"/>
      <c r="AF954" s="82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/>
      <c r="BD954" s="45"/>
      <c r="BE954" s="45"/>
    </row>
    <row r="955" spans="1:57" ht="15.75" customHeight="1">
      <c r="A955" s="1" t="s">
        <v>1301</v>
      </c>
      <c r="B955" s="1" t="s">
        <v>280</v>
      </c>
      <c r="C955" s="1" t="s">
        <v>713</v>
      </c>
      <c r="D955" s="1" t="s">
        <v>714</v>
      </c>
      <c r="E955" s="1" t="s">
        <v>715</v>
      </c>
      <c r="F955" s="128"/>
      <c r="G955" s="129"/>
      <c r="H955" s="129"/>
      <c r="I955" s="129"/>
      <c r="J955" s="129"/>
      <c r="K955" s="83" t="s">
        <v>757</v>
      </c>
      <c r="L955" s="84" t="s">
        <v>758</v>
      </c>
      <c r="M955" s="51" t="s">
        <v>127</v>
      </c>
      <c r="N955" s="51">
        <v>2</v>
      </c>
      <c r="O955" s="56" t="e">
        <f>M955-R955</f>
        <v>#VALUE!</v>
      </c>
      <c r="P955" s="53">
        <v>189</v>
      </c>
      <c r="Q955" s="54" t="s">
        <v>718</v>
      </c>
      <c r="R955" s="53">
        <v>7102600</v>
      </c>
      <c r="S955" s="53">
        <f>U955+X955+AA955+AD955+AG955+AJ955+AM955+AP955+AS955+AV955+AY955+BB955</f>
        <v>0</v>
      </c>
      <c r="T955" s="53"/>
      <c r="U955" s="172"/>
      <c r="V955" s="172"/>
      <c r="W955" s="172"/>
      <c r="X955" s="172"/>
      <c r="Y955" s="172"/>
      <c r="Z955" s="172"/>
      <c r="AA955" s="53">
        <v>0</v>
      </c>
      <c r="AB955" s="53" t="s">
        <v>129</v>
      </c>
      <c r="AC955" s="85">
        <v>0.01</v>
      </c>
      <c r="AD955" s="53">
        <v>0</v>
      </c>
      <c r="AE955" s="53" t="s">
        <v>130</v>
      </c>
      <c r="AF955" s="55">
        <v>0.05</v>
      </c>
      <c r="AG955" s="166"/>
      <c r="AH955" s="100"/>
      <c r="AI955" s="100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ht="15.75" customHeight="1">
      <c r="A956" s="1" t="s">
        <v>1301</v>
      </c>
      <c r="B956" s="1" t="s">
        <v>280</v>
      </c>
      <c r="C956" s="1" t="s">
        <v>713</v>
      </c>
      <c r="D956" s="1"/>
      <c r="E956" s="1" t="s">
        <v>761</v>
      </c>
      <c r="F956" s="41"/>
      <c r="G956" s="42"/>
      <c r="H956" s="42"/>
      <c r="I956" s="42"/>
      <c r="J956" s="42" t="s">
        <v>761</v>
      </c>
      <c r="K956" s="139"/>
      <c r="L956" s="140"/>
      <c r="M956" s="127"/>
      <c r="N956" s="127"/>
      <c r="O956" s="127"/>
      <c r="P956" s="45"/>
      <c r="Q956" s="46"/>
      <c r="R956" s="45">
        <f t="shared" ref="R956:S956" si="444">R957</f>
        <v>19729500</v>
      </c>
      <c r="S956" s="45">
        <f t="shared" si="444"/>
        <v>0</v>
      </c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1"/>
      <c r="AE956" s="91"/>
      <c r="AF956" s="91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</row>
    <row r="957" spans="1:57" ht="15.75" customHeight="1">
      <c r="A957" s="1" t="s">
        <v>1301</v>
      </c>
      <c r="B957" s="1" t="s">
        <v>280</v>
      </c>
      <c r="C957" s="1" t="s">
        <v>713</v>
      </c>
      <c r="D957" s="1" t="s">
        <v>714</v>
      </c>
      <c r="E957" s="1" t="s">
        <v>761</v>
      </c>
      <c r="F957" s="128"/>
      <c r="G957" s="129"/>
      <c r="H957" s="129"/>
      <c r="I957" s="129"/>
      <c r="J957" s="129"/>
      <c r="K957" s="83" t="s">
        <v>774</v>
      </c>
      <c r="L957" s="84" t="s">
        <v>775</v>
      </c>
      <c r="M957" s="51" t="s">
        <v>127</v>
      </c>
      <c r="N957" s="51">
        <v>2</v>
      </c>
      <c r="O957" s="56" t="e">
        <f>M957-R957</f>
        <v>#VALUE!</v>
      </c>
      <c r="P957" s="53">
        <v>1326</v>
      </c>
      <c r="Q957" s="54" t="s">
        <v>718</v>
      </c>
      <c r="R957" s="53">
        <v>19729500</v>
      </c>
      <c r="S957" s="53">
        <f>U957+X957+AA957+AD957+AG957+AJ957+AM957+AP957+AS957+AV957+AY957+BB957</f>
        <v>0</v>
      </c>
      <c r="T957" s="53"/>
      <c r="U957" s="172"/>
      <c r="V957" s="172"/>
      <c r="W957" s="172"/>
      <c r="X957" s="172"/>
      <c r="Y957" s="172"/>
      <c r="Z957" s="172"/>
      <c r="AA957" s="53">
        <v>0</v>
      </c>
      <c r="AB957" s="53" t="s">
        <v>129</v>
      </c>
      <c r="AC957" s="85">
        <v>0.01</v>
      </c>
      <c r="AD957" s="53">
        <v>0</v>
      </c>
      <c r="AE957" s="53" t="s">
        <v>130</v>
      </c>
      <c r="AF957" s="55">
        <v>0.05</v>
      </c>
      <c r="AG957" s="166"/>
      <c r="AH957" s="100"/>
      <c r="AI957" s="100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ht="15.75" customHeight="1">
      <c r="A958" s="1" t="s">
        <v>1301</v>
      </c>
      <c r="B958" s="1" t="s">
        <v>280</v>
      </c>
      <c r="C958" s="1" t="s">
        <v>713</v>
      </c>
      <c r="D958" s="1"/>
      <c r="E958" s="1" t="s">
        <v>778</v>
      </c>
      <c r="F958" s="41"/>
      <c r="G958" s="42"/>
      <c r="H958" s="42"/>
      <c r="I958" s="42"/>
      <c r="J958" s="42" t="s">
        <v>778</v>
      </c>
      <c r="K958" s="139"/>
      <c r="L958" s="140"/>
      <c r="M958" s="127"/>
      <c r="N958" s="127"/>
      <c r="O958" s="127"/>
      <c r="P958" s="45"/>
      <c r="Q958" s="46"/>
      <c r="R958" s="45">
        <f t="shared" ref="R958:S958" si="445">R959</f>
        <v>374700</v>
      </c>
      <c r="S958" s="45">
        <f t="shared" si="445"/>
        <v>0</v>
      </c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1"/>
      <c r="AE958" s="91"/>
      <c r="AF958" s="91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/>
      <c r="BD958" s="45"/>
      <c r="BE958" s="45"/>
    </row>
    <row r="959" spans="1:57" ht="15.75" customHeight="1">
      <c r="A959" s="1" t="s">
        <v>1301</v>
      </c>
      <c r="B959" s="1" t="s">
        <v>280</v>
      </c>
      <c r="C959" s="1" t="s">
        <v>713</v>
      </c>
      <c r="D959" s="1" t="s">
        <v>714</v>
      </c>
      <c r="E959" s="1" t="s">
        <v>778</v>
      </c>
      <c r="F959" s="128"/>
      <c r="G959" s="129"/>
      <c r="H959" s="129"/>
      <c r="I959" s="129"/>
      <c r="J959" s="129"/>
      <c r="K959" s="83" t="s">
        <v>803</v>
      </c>
      <c r="L959" s="84" t="s">
        <v>804</v>
      </c>
      <c r="M959" s="51" t="s">
        <v>127</v>
      </c>
      <c r="N959" s="51">
        <v>2</v>
      </c>
      <c r="O959" s="56" t="e">
        <f>M959-R959</f>
        <v>#VALUE!</v>
      </c>
      <c r="P959" s="53">
        <v>3300</v>
      </c>
      <c r="Q959" s="54" t="s">
        <v>159</v>
      </c>
      <c r="R959" s="53">
        <v>374700</v>
      </c>
      <c r="S959" s="53">
        <f>U959+X959+AA959+AD959+AG959+AJ959+AM959+AP959+AS959+AV959+AY959+BB959</f>
        <v>0</v>
      </c>
      <c r="T959" s="53"/>
      <c r="U959" s="172"/>
      <c r="V959" s="172"/>
      <c r="W959" s="172"/>
      <c r="X959" s="172"/>
      <c r="Y959" s="172"/>
      <c r="Z959" s="172"/>
      <c r="AA959" s="53">
        <v>0</v>
      </c>
      <c r="AB959" s="53" t="s">
        <v>129</v>
      </c>
      <c r="AC959" s="85">
        <v>0.01</v>
      </c>
      <c r="AD959" s="53">
        <v>0</v>
      </c>
      <c r="AE959" s="53" t="s">
        <v>130</v>
      </c>
      <c r="AF959" s="55">
        <v>0.05</v>
      </c>
      <c r="AG959" s="166"/>
      <c r="AH959" s="100"/>
      <c r="AI959" s="100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ht="15.75" customHeight="1">
      <c r="A960" s="1" t="s">
        <v>1301</v>
      </c>
      <c r="B960" s="1" t="s">
        <v>280</v>
      </c>
      <c r="C960" s="1" t="s">
        <v>281</v>
      </c>
      <c r="D960" s="1"/>
      <c r="E960" s="1"/>
      <c r="F960" s="29"/>
      <c r="G960" s="30"/>
      <c r="H960" s="30" t="s">
        <v>281</v>
      </c>
      <c r="I960" s="30"/>
      <c r="J960" s="30"/>
      <c r="K960" s="135"/>
      <c r="L960" s="136"/>
      <c r="M960" s="119"/>
      <c r="N960" s="119"/>
      <c r="O960" s="119"/>
      <c r="P960" s="33"/>
      <c r="Q960" s="34"/>
      <c r="R960" s="33">
        <f t="shared" ref="R960:S960" si="446">R961+R969+R972+R984+R1006+R1036</f>
        <v>60943800</v>
      </c>
      <c r="S960" s="33">
        <f t="shared" si="446"/>
        <v>1017124</v>
      </c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86"/>
      <c r="AE960" s="149"/>
      <c r="AF960" s="149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</row>
    <row r="961" spans="1:57" ht="15.75" customHeight="1">
      <c r="A961" s="1" t="s">
        <v>1301</v>
      </c>
      <c r="B961" s="1" t="s">
        <v>280</v>
      </c>
      <c r="C961" s="1" t="s">
        <v>281</v>
      </c>
      <c r="D961" s="1" t="s">
        <v>851</v>
      </c>
      <c r="E961" s="1"/>
      <c r="F961" s="35"/>
      <c r="G961" s="36"/>
      <c r="H961" s="36"/>
      <c r="I961" s="36" t="s">
        <v>851</v>
      </c>
      <c r="J961" s="36"/>
      <c r="K961" s="137"/>
      <c r="L961" s="138"/>
      <c r="M961" s="122"/>
      <c r="N961" s="122"/>
      <c r="O961" s="122"/>
      <c r="P961" s="39"/>
      <c r="Q961" s="40"/>
      <c r="R961" s="39">
        <f t="shared" ref="R961:S961" si="447">R962</f>
        <v>3258400</v>
      </c>
      <c r="S961" s="39">
        <f t="shared" si="447"/>
        <v>0</v>
      </c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</row>
    <row r="962" spans="1:57" ht="15.75" customHeight="1">
      <c r="A962" s="1" t="s">
        <v>1301</v>
      </c>
      <c r="B962" s="1" t="s">
        <v>280</v>
      </c>
      <c r="C962" s="1" t="s">
        <v>281</v>
      </c>
      <c r="D962" s="1"/>
      <c r="E962" s="1" t="s">
        <v>852</v>
      </c>
      <c r="F962" s="41"/>
      <c r="G962" s="42"/>
      <c r="H962" s="42"/>
      <c r="I962" s="42"/>
      <c r="J962" s="42" t="s">
        <v>852</v>
      </c>
      <c r="K962" s="139"/>
      <c r="L962" s="140"/>
      <c r="M962" s="127"/>
      <c r="N962" s="127"/>
      <c r="O962" s="127"/>
      <c r="P962" s="45"/>
      <c r="Q962" s="46"/>
      <c r="R962" s="45">
        <f t="shared" ref="R962:S962" si="448">SUM(R963:R968)</f>
        <v>3258400</v>
      </c>
      <c r="S962" s="45">
        <f t="shared" si="448"/>
        <v>0</v>
      </c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171"/>
      <c r="AE962" s="82"/>
      <c r="AF962" s="82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/>
      <c r="BA962" s="45"/>
      <c r="BB962" s="45"/>
      <c r="BC962" s="45"/>
      <c r="BD962" s="45"/>
      <c r="BE962" s="45"/>
    </row>
    <row r="963" spans="1:57" ht="15.75" customHeight="1">
      <c r="A963" s="1" t="s">
        <v>1301</v>
      </c>
      <c r="B963" s="1" t="s">
        <v>280</v>
      </c>
      <c r="C963" s="1" t="s">
        <v>281</v>
      </c>
      <c r="D963" s="1" t="s">
        <v>851</v>
      </c>
      <c r="E963" s="1" t="s">
        <v>852</v>
      </c>
      <c r="F963" s="128"/>
      <c r="G963" s="129"/>
      <c r="H963" s="129"/>
      <c r="I963" s="129"/>
      <c r="J963" s="129"/>
      <c r="K963" s="83" t="s">
        <v>1352</v>
      </c>
      <c r="L963" s="84" t="s">
        <v>1353</v>
      </c>
      <c r="M963" s="51" t="s">
        <v>127</v>
      </c>
      <c r="N963" s="51"/>
      <c r="O963" s="62" t="e">
        <f t="shared" ref="O963:O968" si="449">M963-R963</f>
        <v>#VALUE!</v>
      </c>
      <c r="P963" s="53">
        <v>20</v>
      </c>
      <c r="Q963" s="54" t="s">
        <v>718</v>
      </c>
      <c r="R963" s="53">
        <v>600000</v>
      </c>
      <c r="S963" s="53">
        <f t="shared" ref="S963:S968" si="450">U963+X963+AA963+AD963+AG963+AJ963+AM963+AP963+AS963+AV963+AY963+BB963</f>
        <v>0</v>
      </c>
      <c r="T963" s="53"/>
      <c r="U963" s="53">
        <v>0</v>
      </c>
      <c r="V963" s="53" t="s">
        <v>129</v>
      </c>
      <c r="W963" s="55">
        <v>0.01</v>
      </c>
      <c r="X963" s="53">
        <v>0</v>
      </c>
      <c r="Y963" s="53" t="s">
        <v>129</v>
      </c>
      <c r="Z963" s="55">
        <v>0.01</v>
      </c>
      <c r="AA963" s="53">
        <v>0</v>
      </c>
      <c r="AB963" s="53" t="s">
        <v>130</v>
      </c>
      <c r="AC963" s="85">
        <v>0.05</v>
      </c>
      <c r="AD963" s="53">
        <v>0</v>
      </c>
      <c r="AE963" s="53" t="s">
        <v>130</v>
      </c>
      <c r="AF963" s="55">
        <v>0.1</v>
      </c>
      <c r="AG963" s="166"/>
      <c r="AH963" s="100"/>
      <c r="AI963" s="100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ht="15.75" customHeight="1">
      <c r="A964" s="1" t="s">
        <v>1301</v>
      </c>
      <c r="B964" s="1" t="s">
        <v>280</v>
      </c>
      <c r="C964" s="1" t="s">
        <v>281</v>
      </c>
      <c r="D964" s="1" t="s">
        <v>851</v>
      </c>
      <c r="E964" s="1" t="s">
        <v>852</v>
      </c>
      <c r="F964" s="128"/>
      <c r="G964" s="129"/>
      <c r="H964" s="129"/>
      <c r="I964" s="129"/>
      <c r="J964" s="129"/>
      <c r="K964" s="83" t="s">
        <v>1354</v>
      </c>
      <c r="L964" s="84" t="s">
        <v>1355</v>
      </c>
      <c r="M964" s="51" t="s">
        <v>127</v>
      </c>
      <c r="N964" s="51"/>
      <c r="O964" s="62" t="e">
        <f t="shared" si="449"/>
        <v>#VALUE!</v>
      </c>
      <c r="P964" s="53">
        <v>3</v>
      </c>
      <c r="Q964" s="54" t="s">
        <v>718</v>
      </c>
      <c r="R964" s="53">
        <v>90000</v>
      </c>
      <c r="S964" s="53">
        <f t="shared" si="450"/>
        <v>0</v>
      </c>
      <c r="T964" s="53"/>
      <c r="U964" s="53">
        <v>0</v>
      </c>
      <c r="V964" s="53" t="s">
        <v>129</v>
      </c>
      <c r="W964" s="55">
        <v>0.01</v>
      </c>
      <c r="X964" s="53">
        <v>0</v>
      </c>
      <c r="Y964" s="53" t="s">
        <v>129</v>
      </c>
      <c r="Z964" s="55">
        <v>0.01</v>
      </c>
      <c r="AA964" s="53">
        <v>0</v>
      </c>
      <c r="AB964" s="53" t="s">
        <v>130</v>
      </c>
      <c r="AC964" s="85">
        <v>0.05</v>
      </c>
      <c r="AD964" s="53">
        <v>0</v>
      </c>
      <c r="AE964" s="53" t="s">
        <v>130</v>
      </c>
      <c r="AF964" s="55">
        <v>0.1</v>
      </c>
      <c r="AG964" s="166"/>
      <c r="AH964" s="100"/>
      <c r="AI964" s="100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ht="15.75" customHeight="1">
      <c r="A965" s="1" t="s">
        <v>1301</v>
      </c>
      <c r="B965" s="1" t="s">
        <v>280</v>
      </c>
      <c r="C965" s="1" t="s">
        <v>281</v>
      </c>
      <c r="D965" s="1" t="s">
        <v>851</v>
      </c>
      <c r="E965" s="1" t="s">
        <v>852</v>
      </c>
      <c r="F965" s="128"/>
      <c r="G965" s="129"/>
      <c r="H965" s="129"/>
      <c r="I965" s="129"/>
      <c r="J965" s="129"/>
      <c r="K965" s="83" t="s">
        <v>1356</v>
      </c>
      <c r="L965" s="84" t="s">
        <v>1357</v>
      </c>
      <c r="M965" s="51" t="s">
        <v>127</v>
      </c>
      <c r="N965" s="51"/>
      <c r="O965" s="62" t="e">
        <f t="shared" si="449"/>
        <v>#VALUE!</v>
      </c>
      <c r="P965" s="53">
        <v>20</v>
      </c>
      <c r="Q965" s="54" t="s">
        <v>718</v>
      </c>
      <c r="R965" s="53">
        <v>600000</v>
      </c>
      <c r="S965" s="53">
        <f t="shared" si="450"/>
        <v>0</v>
      </c>
      <c r="T965" s="53"/>
      <c r="U965" s="53">
        <v>0</v>
      </c>
      <c r="V965" s="53" t="s">
        <v>129</v>
      </c>
      <c r="W965" s="55">
        <v>0.01</v>
      </c>
      <c r="X965" s="53">
        <v>0</v>
      </c>
      <c r="Y965" s="53" t="s">
        <v>129</v>
      </c>
      <c r="Z965" s="55">
        <v>0.01</v>
      </c>
      <c r="AA965" s="53">
        <v>0</v>
      </c>
      <c r="AB965" s="53" t="s">
        <v>130</v>
      </c>
      <c r="AC965" s="85">
        <v>0.05</v>
      </c>
      <c r="AD965" s="53">
        <v>0</v>
      </c>
      <c r="AE965" s="53" t="s">
        <v>130</v>
      </c>
      <c r="AF965" s="55">
        <v>0.1</v>
      </c>
      <c r="AG965" s="166"/>
      <c r="AH965" s="100"/>
      <c r="AI965" s="100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ht="15.75" customHeight="1">
      <c r="A966" s="1" t="s">
        <v>1301</v>
      </c>
      <c r="B966" s="1" t="s">
        <v>280</v>
      </c>
      <c r="C966" s="1" t="s">
        <v>281</v>
      </c>
      <c r="D966" s="1" t="s">
        <v>851</v>
      </c>
      <c r="E966" s="1" t="s">
        <v>852</v>
      </c>
      <c r="F966" s="128"/>
      <c r="G966" s="129"/>
      <c r="H966" s="129"/>
      <c r="I966" s="129"/>
      <c r="J966" s="129"/>
      <c r="K966" s="83" t="s">
        <v>1336</v>
      </c>
      <c r="L966" s="84" t="s">
        <v>1358</v>
      </c>
      <c r="M966" s="51" t="s">
        <v>127</v>
      </c>
      <c r="N966" s="51"/>
      <c r="O966" s="62" t="e">
        <f t="shared" si="449"/>
        <v>#VALUE!</v>
      </c>
      <c r="P966" s="53">
        <v>100</v>
      </c>
      <c r="Q966" s="54" t="s">
        <v>400</v>
      </c>
      <c r="R966" s="53">
        <v>532000</v>
      </c>
      <c r="S966" s="53">
        <f t="shared" si="450"/>
        <v>0</v>
      </c>
      <c r="T966" s="53"/>
      <c r="U966" s="53">
        <v>0</v>
      </c>
      <c r="V966" s="53" t="s">
        <v>129</v>
      </c>
      <c r="W966" s="55">
        <v>0.01</v>
      </c>
      <c r="X966" s="53">
        <v>0</v>
      </c>
      <c r="Y966" s="53" t="s">
        <v>129</v>
      </c>
      <c r="Z966" s="55">
        <v>0.01</v>
      </c>
      <c r="AA966" s="53">
        <v>0</v>
      </c>
      <c r="AB966" s="53" t="s">
        <v>130</v>
      </c>
      <c r="AC966" s="85">
        <v>0.05</v>
      </c>
      <c r="AD966" s="53">
        <v>0</v>
      </c>
      <c r="AE966" s="53" t="s">
        <v>130</v>
      </c>
      <c r="AF966" s="55">
        <v>0.1</v>
      </c>
      <c r="AG966" s="166"/>
      <c r="AH966" s="100"/>
      <c r="AI966" s="100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ht="15.75" customHeight="1">
      <c r="A967" s="1" t="s">
        <v>1301</v>
      </c>
      <c r="B967" s="1" t="s">
        <v>280</v>
      </c>
      <c r="C967" s="1" t="s">
        <v>281</v>
      </c>
      <c r="D967" s="1" t="s">
        <v>851</v>
      </c>
      <c r="E967" s="1" t="s">
        <v>852</v>
      </c>
      <c r="F967" s="128"/>
      <c r="G967" s="129"/>
      <c r="H967" s="129"/>
      <c r="I967" s="129"/>
      <c r="J967" s="129"/>
      <c r="K967" s="83" t="s">
        <v>1359</v>
      </c>
      <c r="L967" s="84" t="s">
        <v>1360</v>
      </c>
      <c r="M967" s="51" t="s">
        <v>127</v>
      </c>
      <c r="N967" s="51"/>
      <c r="O967" s="62" t="e">
        <f t="shared" si="449"/>
        <v>#VALUE!</v>
      </c>
      <c r="P967" s="53">
        <v>70</v>
      </c>
      <c r="Q967" s="54" t="s">
        <v>400</v>
      </c>
      <c r="R967" s="53">
        <v>372400</v>
      </c>
      <c r="S967" s="53">
        <f t="shared" si="450"/>
        <v>0</v>
      </c>
      <c r="T967" s="53"/>
      <c r="U967" s="53">
        <v>0</v>
      </c>
      <c r="V967" s="53" t="s">
        <v>129</v>
      </c>
      <c r="W967" s="55">
        <v>0.01</v>
      </c>
      <c r="X967" s="53">
        <v>0</v>
      </c>
      <c r="Y967" s="53" t="s">
        <v>129</v>
      </c>
      <c r="Z967" s="55">
        <v>0.01</v>
      </c>
      <c r="AA967" s="53">
        <v>0</v>
      </c>
      <c r="AB967" s="53" t="s">
        <v>130</v>
      </c>
      <c r="AC967" s="85">
        <v>0.05</v>
      </c>
      <c r="AD967" s="53">
        <v>0</v>
      </c>
      <c r="AE967" s="53" t="s">
        <v>130</v>
      </c>
      <c r="AF967" s="55">
        <v>0.1</v>
      </c>
      <c r="AG967" s="166"/>
      <c r="AH967" s="100"/>
      <c r="AI967" s="100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ht="15.75" customHeight="1">
      <c r="A968" s="1" t="s">
        <v>1301</v>
      </c>
      <c r="B968" s="1" t="s">
        <v>280</v>
      </c>
      <c r="C968" s="1" t="s">
        <v>281</v>
      </c>
      <c r="D968" s="1" t="s">
        <v>851</v>
      </c>
      <c r="E968" s="1" t="s">
        <v>852</v>
      </c>
      <c r="F968" s="128"/>
      <c r="G968" s="129"/>
      <c r="H968" s="129"/>
      <c r="I968" s="129"/>
      <c r="J968" s="129"/>
      <c r="K968" s="83" t="s">
        <v>1340</v>
      </c>
      <c r="L968" s="84" t="s">
        <v>1361</v>
      </c>
      <c r="M968" s="51" t="s">
        <v>127</v>
      </c>
      <c r="N968" s="51"/>
      <c r="O968" s="62" t="e">
        <f t="shared" si="449"/>
        <v>#VALUE!</v>
      </c>
      <c r="P968" s="53">
        <v>200</v>
      </c>
      <c r="Q968" s="54" t="s">
        <v>400</v>
      </c>
      <c r="R968" s="53">
        <v>1064000</v>
      </c>
      <c r="S968" s="53">
        <f t="shared" si="450"/>
        <v>0</v>
      </c>
      <c r="T968" s="53"/>
      <c r="U968" s="53">
        <v>0</v>
      </c>
      <c r="V968" s="53" t="s">
        <v>129</v>
      </c>
      <c r="W968" s="55">
        <v>0.01</v>
      </c>
      <c r="X968" s="53">
        <v>0</v>
      </c>
      <c r="Y968" s="53" t="s">
        <v>129</v>
      </c>
      <c r="Z968" s="55">
        <v>0.01</v>
      </c>
      <c r="AA968" s="53">
        <v>0</v>
      </c>
      <c r="AB968" s="53" t="s">
        <v>130</v>
      </c>
      <c r="AC968" s="85">
        <v>0.05</v>
      </c>
      <c r="AD968" s="53">
        <v>0</v>
      </c>
      <c r="AE968" s="53" t="s">
        <v>130</v>
      </c>
      <c r="AF968" s="55">
        <v>0.1</v>
      </c>
      <c r="AG968" s="166"/>
      <c r="AH968" s="100"/>
      <c r="AI968" s="100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ht="15.75" customHeight="1">
      <c r="A969" s="1" t="s">
        <v>1301</v>
      </c>
      <c r="B969" s="1" t="s">
        <v>280</v>
      </c>
      <c r="C969" s="1" t="s">
        <v>281</v>
      </c>
      <c r="D969" s="1" t="s">
        <v>859</v>
      </c>
      <c r="E969" s="1"/>
      <c r="F969" s="35"/>
      <c r="G969" s="36"/>
      <c r="H969" s="36"/>
      <c r="I969" s="36" t="s">
        <v>859</v>
      </c>
      <c r="J969" s="36"/>
      <c r="K969" s="137"/>
      <c r="L969" s="138"/>
      <c r="M969" s="122"/>
      <c r="N969" s="122"/>
      <c r="O969" s="122"/>
      <c r="P969" s="39"/>
      <c r="Q969" s="40"/>
      <c r="R969" s="39">
        <f t="shared" ref="R969:S969" si="451">R970</f>
        <v>44000000</v>
      </c>
      <c r="S969" s="39">
        <f t="shared" si="451"/>
        <v>0</v>
      </c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173"/>
      <c r="AE969" s="86"/>
      <c r="AF969" s="86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</row>
    <row r="970" spans="1:57" ht="15.75" customHeight="1">
      <c r="A970" s="1" t="s">
        <v>1301</v>
      </c>
      <c r="B970" s="1" t="s">
        <v>280</v>
      </c>
      <c r="C970" s="1" t="s">
        <v>281</v>
      </c>
      <c r="D970" s="1"/>
      <c r="E970" s="1" t="s">
        <v>863</v>
      </c>
      <c r="F970" s="41"/>
      <c r="G970" s="42"/>
      <c r="H970" s="42"/>
      <c r="I970" s="42"/>
      <c r="J970" s="42" t="s">
        <v>863</v>
      </c>
      <c r="K970" s="139"/>
      <c r="L970" s="140"/>
      <c r="M970" s="127"/>
      <c r="N970" s="127"/>
      <c r="O970" s="127"/>
      <c r="P970" s="45"/>
      <c r="Q970" s="46"/>
      <c r="R970" s="45">
        <f t="shared" ref="R970:S970" si="452">R971</f>
        <v>44000000</v>
      </c>
      <c r="S970" s="45">
        <f t="shared" si="452"/>
        <v>0</v>
      </c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82"/>
      <c r="AE970" s="82"/>
      <c r="AF970" s="82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  <c r="AX970" s="45"/>
      <c r="AY970" s="45"/>
      <c r="AZ970" s="45"/>
      <c r="BA970" s="45"/>
      <c r="BB970" s="45"/>
      <c r="BC970" s="45"/>
      <c r="BD970" s="45"/>
      <c r="BE970" s="45"/>
    </row>
    <row r="971" spans="1:57" ht="15.75" customHeight="1">
      <c r="A971" s="1" t="s">
        <v>1301</v>
      </c>
      <c r="B971" s="1" t="s">
        <v>280</v>
      </c>
      <c r="C971" s="1" t="s">
        <v>281</v>
      </c>
      <c r="D971" s="1" t="s">
        <v>859</v>
      </c>
      <c r="E971" s="1" t="s">
        <v>863</v>
      </c>
      <c r="F971" s="128"/>
      <c r="G971" s="129"/>
      <c r="H971" s="129"/>
      <c r="I971" s="129"/>
      <c r="J971" s="129"/>
      <c r="K971" s="83" t="s">
        <v>1362</v>
      </c>
      <c r="L971" s="84" t="s">
        <v>1363</v>
      </c>
      <c r="M971" s="51" t="s">
        <v>127</v>
      </c>
      <c r="N971" s="51"/>
      <c r="O971" s="62" t="e">
        <f>M971-R971</f>
        <v>#VALUE!</v>
      </c>
      <c r="P971" s="53">
        <v>8000</v>
      </c>
      <c r="Q971" s="54" t="s">
        <v>159</v>
      </c>
      <c r="R971" s="53">
        <v>44000000</v>
      </c>
      <c r="S971" s="53">
        <f>U971+X971+AA971+AD971+AG971+AJ971+AM971+AP971+AS971+AV971+AY971+BB971</f>
        <v>0</v>
      </c>
      <c r="T971" s="53"/>
      <c r="U971" s="53">
        <v>0</v>
      </c>
      <c r="V971" s="53" t="s">
        <v>129</v>
      </c>
      <c r="W971" s="55">
        <v>0.01</v>
      </c>
      <c r="X971" s="53">
        <v>0</v>
      </c>
      <c r="Y971" s="53" t="s">
        <v>130</v>
      </c>
      <c r="Z971" s="55">
        <v>0.02</v>
      </c>
      <c r="AA971" s="53">
        <v>0</v>
      </c>
      <c r="AB971" s="53" t="s">
        <v>130</v>
      </c>
      <c r="AC971" s="85">
        <v>0.05</v>
      </c>
      <c r="AD971" s="53">
        <v>0</v>
      </c>
      <c r="AE971" s="53" t="s">
        <v>130</v>
      </c>
      <c r="AF971" s="55">
        <v>0.1</v>
      </c>
      <c r="AG971" s="166"/>
      <c r="AH971" s="100"/>
      <c r="AI971" s="100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ht="15.75" customHeight="1">
      <c r="A972" s="1" t="s">
        <v>1301</v>
      </c>
      <c r="B972" s="1" t="s">
        <v>280</v>
      </c>
      <c r="C972" s="1" t="s">
        <v>281</v>
      </c>
      <c r="D972" s="1" t="s">
        <v>658</v>
      </c>
      <c r="E972" s="1"/>
      <c r="F972" s="35"/>
      <c r="G972" s="36"/>
      <c r="H972" s="36"/>
      <c r="I972" s="36" t="s">
        <v>658</v>
      </c>
      <c r="J972" s="36"/>
      <c r="K972" s="137"/>
      <c r="L972" s="138"/>
      <c r="M972" s="122"/>
      <c r="N972" s="122"/>
      <c r="O972" s="122"/>
      <c r="P972" s="39"/>
      <c r="Q972" s="40"/>
      <c r="R972" s="39">
        <f t="shared" ref="R972:S972" si="453">R973+R976+R982</f>
        <v>6336900</v>
      </c>
      <c r="S972" s="39">
        <f t="shared" si="453"/>
        <v>1017124</v>
      </c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86"/>
      <c r="AE972" s="86"/>
      <c r="AF972" s="86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</row>
    <row r="973" spans="1:57" ht="15.75" customHeight="1">
      <c r="A973" s="1" t="s">
        <v>1301</v>
      </c>
      <c r="B973" s="1" t="s">
        <v>280</v>
      </c>
      <c r="C973" s="1" t="s">
        <v>281</v>
      </c>
      <c r="D973" s="1"/>
      <c r="E973" s="1" t="s">
        <v>868</v>
      </c>
      <c r="F973" s="41"/>
      <c r="G973" s="42"/>
      <c r="H973" s="42"/>
      <c r="I973" s="42"/>
      <c r="J973" s="42" t="s">
        <v>868</v>
      </c>
      <c r="K973" s="139"/>
      <c r="L973" s="140"/>
      <c r="M973" s="127"/>
      <c r="N973" s="127"/>
      <c r="O973" s="127"/>
      <c r="P973" s="45"/>
      <c r="Q973" s="46"/>
      <c r="R973" s="45">
        <f t="shared" ref="R973:S973" si="454">R974+R975</f>
        <v>742500</v>
      </c>
      <c r="S973" s="45">
        <f t="shared" si="454"/>
        <v>0</v>
      </c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82"/>
      <c r="AE973" s="82"/>
      <c r="AF973" s="82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</row>
    <row r="974" spans="1:57" ht="15.75" customHeight="1">
      <c r="A974" s="1" t="s">
        <v>1301</v>
      </c>
      <c r="B974" s="1" t="s">
        <v>280</v>
      </c>
      <c r="C974" s="1" t="s">
        <v>281</v>
      </c>
      <c r="D974" s="1" t="s">
        <v>658</v>
      </c>
      <c r="E974" s="1" t="s">
        <v>868</v>
      </c>
      <c r="F974" s="128"/>
      <c r="G974" s="129"/>
      <c r="H974" s="129"/>
      <c r="I974" s="129"/>
      <c r="J974" s="129"/>
      <c r="K974" s="83" t="s">
        <v>1326</v>
      </c>
      <c r="L974" s="84" t="s">
        <v>1364</v>
      </c>
      <c r="M974" s="51" t="s">
        <v>127</v>
      </c>
      <c r="N974" s="51"/>
      <c r="O974" s="62" t="e">
        <f t="shared" ref="O974:O975" si="455">M974-R974</f>
        <v>#VALUE!</v>
      </c>
      <c r="P974" s="53">
        <v>250000</v>
      </c>
      <c r="Q974" s="54" t="s">
        <v>128</v>
      </c>
      <c r="R974" s="53">
        <v>412500</v>
      </c>
      <c r="S974" s="53">
        <f t="shared" ref="S974:S975" si="456">U974+X974+AA974+AD974+AG974+AJ974+AM974+AP974+AS974+AV974+AY974+BB974</f>
        <v>0</v>
      </c>
      <c r="T974" s="53"/>
      <c r="U974" s="53">
        <v>0</v>
      </c>
      <c r="V974" s="53" t="s">
        <v>129</v>
      </c>
      <c r="W974" s="55">
        <v>0.01</v>
      </c>
      <c r="X974" s="53">
        <v>0</v>
      </c>
      <c r="Y974" s="53" t="s">
        <v>130</v>
      </c>
      <c r="Z974" s="55">
        <v>0.02</v>
      </c>
      <c r="AA974" s="53">
        <v>0</v>
      </c>
      <c r="AB974" s="53" t="s">
        <v>130</v>
      </c>
      <c r="AC974" s="85">
        <v>0.05</v>
      </c>
      <c r="AD974" s="53">
        <v>0</v>
      </c>
      <c r="AE974" s="53" t="s">
        <v>130</v>
      </c>
      <c r="AF974" s="55">
        <v>0.1</v>
      </c>
      <c r="AG974" s="166"/>
      <c r="AH974" s="100"/>
      <c r="AI974" s="100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ht="15.75" customHeight="1">
      <c r="A975" s="1" t="s">
        <v>1301</v>
      </c>
      <c r="B975" s="1" t="s">
        <v>280</v>
      </c>
      <c r="C975" s="1" t="s">
        <v>281</v>
      </c>
      <c r="D975" s="1" t="s">
        <v>658</v>
      </c>
      <c r="E975" s="1" t="s">
        <v>868</v>
      </c>
      <c r="F975" s="128"/>
      <c r="G975" s="129"/>
      <c r="H975" s="129"/>
      <c r="I975" s="129"/>
      <c r="J975" s="129"/>
      <c r="K975" s="83" t="s">
        <v>1328</v>
      </c>
      <c r="L975" s="84" t="s">
        <v>1365</v>
      </c>
      <c r="M975" s="51" t="s">
        <v>127</v>
      </c>
      <c r="N975" s="51"/>
      <c r="O975" s="62" t="e">
        <f t="shared" si="455"/>
        <v>#VALUE!</v>
      </c>
      <c r="P975" s="53">
        <v>200000</v>
      </c>
      <c r="Q975" s="54" t="s">
        <v>128</v>
      </c>
      <c r="R975" s="53">
        <v>330000</v>
      </c>
      <c r="S975" s="53">
        <f t="shared" si="456"/>
        <v>0</v>
      </c>
      <c r="T975" s="53"/>
      <c r="U975" s="53">
        <v>0</v>
      </c>
      <c r="V975" s="53" t="s">
        <v>129</v>
      </c>
      <c r="W975" s="55">
        <v>0.01</v>
      </c>
      <c r="X975" s="53">
        <v>0</v>
      </c>
      <c r="Y975" s="53" t="s">
        <v>130</v>
      </c>
      <c r="Z975" s="55">
        <v>0.02</v>
      </c>
      <c r="AA975" s="53">
        <v>0</v>
      </c>
      <c r="AB975" s="53" t="s">
        <v>130</v>
      </c>
      <c r="AC975" s="85">
        <v>0.05</v>
      </c>
      <c r="AD975" s="53">
        <v>0</v>
      </c>
      <c r="AE975" s="53" t="s">
        <v>130</v>
      </c>
      <c r="AF975" s="55">
        <v>0.1</v>
      </c>
      <c r="AG975" s="166"/>
      <c r="AH975" s="100"/>
      <c r="AI975" s="100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ht="15.75" customHeight="1">
      <c r="A976" s="1" t="s">
        <v>1301</v>
      </c>
      <c r="B976" s="1" t="s">
        <v>280</v>
      </c>
      <c r="C976" s="1" t="s">
        <v>281</v>
      </c>
      <c r="D976" s="1"/>
      <c r="E976" s="1" t="s">
        <v>659</v>
      </c>
      <c r="F976" s="41"/>
      <c r="G976" s="42"/>
      <c r="H976" s="42"/>
      <c r="I976" s="42"/>
      <c r="J976" s="42" t="s">
        <v>659</v>
      </c>
      <c r="K976" s="139"/>
      <c r="L976" s="140"/>
      <c r="M976" s="127"/>
      <c r="N976" s="127"/>
      <c r="O976" s="127"/>
      <c r="P976" s="45"/>
      <c r="Q976" s="46"/>
      <c r="R976" s="45">
        <f t="shared" ref="R976:S976" si="457">SUM(R977:R981)</f>
        <v>4736000</v>
      </c>
      <c r="S976" s="45">
        <f t="shared" si="457"/>
        <v>924744</v>
      </c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91"/>
      <c r="AE976" s="91"/>
      <c r="AF976" s="91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/>
      <c r="BA976" s="45"/>
      <c r="BB976" s="45"/>
      <c r="BC976" s="45"/>
      <c r="BD976" s="45"/>
      <c r="BE976" s="45"/>
    </row>
    <row r="977" spans="1:57" ht="15.75" customHeight="1">
      <c r="A977" s="1" t="s">
        <v>1301</v>
      </c>
      <c r="B977" s="1" t="s">
        <v>280</v>
      </c>
      <c r="C977" s="1" t="s">
        <v>281</v>
      </c>
      <c r="D977" s="1" t="s">
        <v>658</v>
      </c>
      <c r="E977" s="1" t="s">
        <v>659</v>
      </c>
      <c r="F977" s="128"/>
      <c r="G977" s="129"/>
      <c r="H977" s="129"/>
      <c r="I977" s="129"/>
      <c r="J977" s="129"/>
      <c r="K977" s="83" t="s">
        <v>134</v>
      </c>
      <c r="L977" s="84" t="s">
        <v>662</v>
      </c>
      <c r="M977" s="51" t="s">
        <v>127</v>
      </c>
      <c r="N977" s="51">
        <v>2</v>
      </c>
      <c r="O977" s="56" t="e">
        <f t="shared" ref="O977:O981" si="458">M977-R977</f>
        <v>#VALUE!</v>
      </c>
      <c r="P977" s="53">
        <v>500000</v>
      </c>
      <c r="Q977" s="54" t="s">
        <v>128</v>
      </c>
      <c r="R977" s="53">
        <v>1184000</v>
      </c>
      <c r="S977" s="53">
        <f t="shared" ref="S977:S981" si="459">U977+X977+AA977+AD977+AG977+AJ977+AM977+AP977+AS977+AV977+AY977+BB977</f>
        <v>295975</v>
      </c>
      <c r="T977" s="53"/>
      <c r="U977" s="53">
        <v>0</v>
      </c>
      <c r="V977" s="53" t="s">
        <v>129</v>
      </c>
      <c r="W977" s="55">
        <v>0.01</v>
      </c>
      <c r="X977" s="53">
        <v>0</v>
      </c>
      <c r="Y977" s="53" t="s">
        <v>130</v>
      </c>
      <c r="Z977" s="55">
        <v>0.02</v>
      </c>
      <c r="AA977" s="53">
        <v>0</v>
      </c>
      <c r="AB977" s="53" t="s">
        <v>130</v>
      </c>
      <c r="AC977" s="85">
        <v>0.05</v>
      </c>
      <c r="AD977" s="53">
        <v>295975</v>
      </c>
      <c r="AE977" s="53" t="s">
        <v>130</v>
      </c>
      <c r="AF977" s="55">
        <v>0.5</v>
      </c>
      <c r="AG977" s="166"/>
      <c r="AH977" s="100"/>
      <c r="AI977" s="100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ht="15.75" customHeight="1">
      <c r="A978" s="1" t="s">
        <v>1301</v>
      </c>
      <c r="B978" s="1" t="s">
        <v>280</v>
      </c>
      <c r="C978" s="1" t="s">
        <v>281</v>
      </c>
      <c r="D978" s="1" t="s">
        <v>658</v>
      </c>
      <c r="E978" s="1" t="s">
        <v>659</v>
      </c>
      <c r="F978" s="128"/>
      <c r="G978" s="129"/>
      <c r="H978" s="129"/>
      <c r="I978" s="129"/>
      <c r="J978" s="129"/>
      <c r="K978" s="83" t="s">
        <v>680</v>
      </c>
      <c r="L978" s="84" t="s">
        <v>681</v>
      </c>
      <c r="M978" s="51" t="s">
        <v>127</v>
      </c>
      <c r="N978" s="51">
        <v>2</v>
      </c>
      <c r="O978" s="56" t="e">
        <f t="shared" si="458"/>
        <v>#VALUE!</v>
      </c>
      <c r="P978" s="53">
        <v>200000</v>
      </c>
      <c r="Q978" s="54" t="s">
        <v>128</v>
      </c>
      <c r="R978" s="53">
        <v>444000</v>
      </c>
      <c r="S978" s="53">
        <f t="shared" si="459"/>
        <v>0</v>
      </c>
      <c r="T978" s="53"/>
      <c r="U978" s="53">
        <v>0</v>
      </c>
      <c r="V978" s="53" t="s">
        <v>129</v>
      </c>
      <c r="W978" s="55">
        <v>0.01</v>
      </c>
      <c r="X978" s="53">
        <v>0</v>
      </c>
      <c r="Y978" s="53" t="s">
        <v>130</v>
      </c>
      <c r="Z978" s="55">
        <v>0.02</v>
      </c>
      <c r="AA978" s="53">
        <v>0</v>
      </c>
      <c r="AB978" s="53" t="s">
        <v>130</v>
      </c>
      <c r="AC978" s="85">
        <v>0.05</v>
      </c>
      <c r="AD978" s="53"/>
      <c r="AE978" s="53" t="s">
        <v>130</v>
      </c>
      <c r="AF978" s="55">
        <v>0.5</v>
      </c>
      <c r="AG978" s="166"/>
      <c r="AH978" s="100"/>
      <c r="AI978" s="100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ht="15.75" customHeight="1">
      <c r="A979" s="1" t="s">
        <v>1301</v>
      </c>
      <c r="B979" s="1" t="s">
        <v>280</v>
      </c>
      <c r="C979" s="1" t="s">
        <v>281</v>
      </c>
      <c r="D979" s="1" t="s">
        <v>658</v>
      </c>
      <c r="E979" s="1" t="s">
        <v>659</v>
      </c>
      <c r="F979" s="128"/>
      <c r="G979" s="129"/>
      <c r="H979" s="129"/>
      <c r="I979" s="129"/>
      <c r="J979" s="129"/>
      <c r="K979" s="83" t="s">
        <v>692</v>
      </c>
      <c r="L979" s="84" t="s">
        <v>693</v>
      </c>
      <c r="M979" s="51" t="s">
        <v>127</v>
      </c>
      <c r="N979" s="51">
        <v>2</v>
      </c>
      <c r="O979" s="56" t="e">
        <f t="shared" si="458"/>
        <v>#VALUE!</v>
      </c>
      <c r="P979" s="53">
        <v>300000</v>
      </c>
      <c r="Q979" s="54" t="s">
        <v>128</v>
      </c>
      <c r="R979" s="53">
        <v>740000</v>
      </c>
      <c r="S979" s="53">
        <f t="shared" si="459"/>
        <v>110970</v>
      </c>
      <c r="T979" s="53"/>
      <c r="U979" s="53">
        <v>0</v>
      </c>
      <c r="V979" s="53" t="s">
        <v>129</v>
      </c>
      <c r="W979" s="55">
        <v>0.01</v>
      </c>
      <c r="X979" s="53">
        <v>0</v>
      </c>
      <c r="Y979" s="53" t="s">
        <v>130</v>
      </c>
      <c r="Z979" s="55">
        <v>0.02</v>
      </c>
      <c r="AA979" s="53">
        <v>0</v>
      </c>
      <c r="AB979" s="53" t="s">
        <v>130</v>
      </c>
      <c r="AC979" s="85">
        <v>0.05</v>
      </c>
      <c r="AD979" s="53">
        <v>110970</v>
      </c>
      <c r="AE979" s="53" t="s">
        <v>130</v>
      </c>
      <c r="AF979" s="55">
        <v>0.5</v>
      </c>
      <c r="AG979" s="166"/>
      <c r="AH979" s="100"/>
      <c r="AI979" s="100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ht="15.75" customHeight="1">
      <c r="A980" s="1" t="s">
        <v>1301</v>
      </c>
      <c r="B980" s="1" t="s">
        <v>280</v>
      </c>
      <c r="C980" s="1" t="s">
        <v>281</v>
      </c>
      <c r="D980" s="1" t="s">
        <v>658</v>
      </c>
      <c r="E980" s="1" t="s">
        <v>659</v>
      </c>
      <c r="F980" s="128"/>
      <c r="G980" s="129"/>
      <c r="H980" s="129"/>
      <c r="I980" s="129"/>
      <c r="J980" s="129"/>
      <c r="K980" s="83" t="s">
        <v>1306</v>
      </c>
      <c r="L980" s="84" t="s">
        <v>1366</v>
      </c>
      <c r="M980" s="51" t="s">
        <v>127</v>
      </c>
      <c r="N980" s="51"/>
      <c r="O980" s="62" t="e">
        <f t="shared" si="458"/>
        <v>#VALUE!</v>
      </c>
      <c r="P980" s="53">
        <v>200000</v>
      </c>
      <c r="Q980" s="54" t="s">
        <v>128</v>
      </c>
      <c r="R980" s="53">
        <v>592000</v>
      </c>
      <c r="S980" s="53">
        <f t="shared" si="459"/>
        <v>147804</v>
      </c>
      <c r="T980" s="53"/>
      <c r="U980" s="53">
        <v>0</v>
      </c>
      <c r="V980" s="53" t="s">
        <v>129</v>
      </c>
      <c r="W980" s="55">
        <v>0.01</v>
      </c>
      <c r="X980" s="53">
        <v>0</v>
      </c>
      <c r="Y980" s="53" t="s">
        <v>130</v>
      </c>
      <c r="Z980" s="55">
        <v>0.02</v>
      </c>
      <c r="AA980" s="53">
        <v>0</v>
      </c>
      <c r="AB980" s="53" t="s">
        <v>130</v>
      </c>
      <c r="AC980" s="85">
        <v>0.05</v>
      </c>
      <c r="AD980" s="53">
        <v>147804</v>
      </c>
      <c r="AE980" s="53" t="s">
        <v>130</v>
      </c>
      <c r="AF980" s="55">
        <v>0.5</v>
      </c>
      <c r="AG980" s="166"/>
      <c r="AH980" s="100"/>
      <c r="AI980" s="100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ht="15.75" customHeight="1">
      <c r="A981" s="1" t="s">
        <v>1301</v>
      </c>
      <c r="B981" s="1" t="s">
        <v>280</v>
      </c>
      <c r="C981" s="1" t="s">
        <v>281</v>
      </c>
      <c r="D981" s="1" t="s">
        <v>658</v>
      </c>
      <c r="E981" s="1" t="s">
        <v>659</v>
      </c>
      <c r="F981" s="128"/>
      <c r="G981" s="129"/>
      <c r="H981" s="129"/>
      <c r="I981" s="129"/>
      <c r="J981" s="129"/>
      <c r="K981" s="83" t="s">
        <v>1308</v>
      </c>
      <c r="L981" s="84" t="s">
        <v>1367</v>
      </c>
      <c r="M981" s="51" t="s">
        <v>127</v>
      </c>
      <c r="N981" s="51">
        <v>2</v>
      </c>
      <c r="O981" s="56" t="e">
        <f t="shared" si="458"/>
        <v>#VALUE!</v>
      </c>
      <c r="P981" s="53">
        <v>600000</v>
      </c>
      <c r="Q981" s="54" t="s">
        <v>128</v>
      </c>
      <c r="R981" s="53">
        <v>1776000</v>
      </c>
      <c r="S981" s="53">
        <f t="shared" si="459"/>
        <v>369995</v>
      </c>
      <c r="T981" s="53"/>
      <c r="U981" s="53">
        <v>0</v>
      </c>
      <c r="V981" s="53" t="s">
        <v>129</v>
      </c>
      <c r="W981" s="55">
        <v>0.01</v>
      </c>
      <c r="X981" s="53">
        <v>0</v>
      </c>
      <c r="Y981" s="53" t="s">
        <v>130</v>
      </c>
      <c r="Z981" s="55">
        <v>0.02</v>
      </c>
      <c r="AA981" s="53">
        <v>0</v>
      </c>
      <c r="AB981" s="53" t="s">
        <v>130</v>
      </c>
      <c r="AC981" s="85">
        <v>0.05</v>
      </c>
      <c r="AD981" s="53">
        <v>369995</v>
      </c>
      <c r="AE981" s="53" t="s">
        <v>130</v>
      </c>
      <c r="AF981" s="55">
        <v>0.5</v>
      </c>
      <c r="AG981" s="166"/>
      <c r="AH981" s="100"/>
      <c r="AI981" s="100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ht="15.75" customHeight="1">
      <c r="A982" s="1" t="s">
        <v>1301</v>
      </c>
      <c r="B982" s="1" t="s">
        <v>280</v>
      </c>
      <c r="C982" s="1" t="s">
        <v>281</v>
      </c>
      <c r="D982" s="1"/>
      <c r="E982" s="1" t="s">
        <v>873</v>
      </c>
      <c r="F982" s="41"/>
      <c r="G982" s="42"/>
      <c r="H982" s="42"/>
      <c r="I982" s="42"/>
      <c r="J982" s="42" t="s">
        <v>873</v>
      </c>
      <c r="K982" s="139"/>
      <c r="L982" s="140"/>
      <c r="M982" s="127"/>
      <c r="N982" s="127"/>
      <c r="O982" s="127"/>
      <c r="P982" s="45"/>
      <c r="Q982" s="46"/>
      <c r="R982" s="45">
        <f t="shared" ref="R982:S982" si="460">R983</f>
        <v>858400</v>
      </c>
      <c r="S982" s="45">
        <f t="shared" si="460"/>
        <v>92380</v>
      </c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91"/>
      <c r="AE982" s="91"/>
      <c r="AF982" s="91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/>
      <c r="BD982" s="45"/>
      <c r="BE982" s="45"/>
    </row>
    <row r="983" spans="1:57" ht="15.75" customHeight="1">
      <c r="A983" s="1" t="s">
        <v>1301</v>
      </c>
      <c r="B983" s="1" t="s">
        <v>280</v>
      </c>
      <c r="C983" s="1" t="s">
        <v>281</v>
      </c>
      <c r="D983" s="1" t="s">
        <v>658</v>
      </c>
      <c r="E983" s="1" t="s">
        <v>873</v>
      </c>
      <c r="F983" s="128"/>
      <c r="G983" s="129"/>
      <c r="H983" s="129"/>
      <c r="I983" s="129"/>
      <c r="J983" s="129"/>
      <c r="K983" s="83" t="s">
        <v>1308</v>
      </c>
      <c r="L983" s="84" t="s">
        <v>1367</v>
      </c>
      <c r="M983" s="51" t="s">
        <v>127</v>
      </c>
      <c r="N983" s="51">
        <v>2</v>
      </c>
      <c r="O983" s="56" t="e">
        <f>M983-R983</f>
        <v>#VALUE!</v>
      </c>
      <c r="P983" s="53">
        <v>290000</v>
      </c>
      <c r="Q983" s="54" t="s">
        <v>128</v>
      </c>
      <c r="R983" s="53">
        <v>858400</v>
      </c>
      <c r="S983" s="53">
        <f>U983+X983+AA983+AD983+AG983+AJ983+AM983+AP983+AS983+AV983+AY983+BB983</f>
        <v>92380</v>
      </c>
      <c r="T983" s="53"/>
      <c r="U983" s="53">
        <v>0</v>
      </c>
      <c r="V983" s="53" t="s">
        <v>129</v>
      </c>
      <c r="W983" s="55">
        <v>0.01</v>
      </c>
      <c r="X983" s="53">
        <v>0</v>
      </c>
      <c r="Y983" s="53" t="s">
        <v>130</v>
      </c>
      <c r="Z983" s="55">
        <v>0.02</v>
      </c>
      <c r="AA983" s="53">
        <v>0</v>
      </c>
      <c r="AB983" s="53" t="s">
        <v>130</v>
      </c>
      <c r="AC983" s="85">
        <v>0.05</v>
      </c>
      <c r="AD983" s="53">
        <v>92380</v>
      </c>
      <c r="AE983" s="53" t="s">
        <v>130</v>
      </c>
      <c r="AF983" s="55">
        <v>0.5</v>
      </c>
      <c r="AG983" s="166"/>
      <c r="AH983" s="100"/>
      <c r="AI983" s="100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ht="15.75" customHeight="1">
      <c r="A984" s="1" t="s">
        <v>1301</v>
      </c>
      <c r="B984" s="1" t="s">
        <v>280</v>
      </c>
      <c r="C984" s="1" t="s">
        <v>281</v>
      </c>
      <c r="D984" s="1" t="s">
        <v>286</v>
      </c>
      <c r="E984" s="1"/>
      <c r="F984" s="35"/>
      <c r="G984" s="36"/>
      <c r="H984" s="36"/>
      <c r="I984" s="36" t="s">
        <v>286</v>
      </c>
      <c r="J984" s="36"/>
      <c r="K984" s="137"/>
      <c r="L984" s="138"/>
      <c r="M984" s="122"/>
      <c r="N984" s="122"/>
      <c r="O984" s="122"/>
      <c r="P984" s="39"/>
      <c r="Q984" s="40"/>
      <c r="R984" s="39">
        <f t="shared" ref="R984:S984" si="461">R985+R990</f>
        <v>3524100</v>
      </c>
      <c r="S984" s="39">
        <f t="shared" si="461"/>
        <v>0</v>
      </c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86"/>
      <c r="AE984" s="86"/>
      <c r="AF984" s="86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</row>
    <row r="985" spans="1:57" ht="15.75" customHeight="1">
      <c r="A985" s="1" t="s">
        <v>1301</v>
      </c>
      <c r="B985" s="1" t="s">
        <v>280</v>
      </c>
      <c r="C985" s="1" t="s">
        <v>281</v>
      </c>
      <c r="D985" s="1"/>
      <c r="E985" s="1" t="s">
        <v>874</v>
      </c>
      <c r="F985" s="41"/>
      <c r="G985" s="42"/>
      <c r="H985" s="42"/>
      <c r="I985" s="42"/>
      <c r="J985" s="42" t="s">
        <v>874</v>
      </c>
      <c r="K985" s="139"/>
      <c r="L985" s="140"/>
      <c r="M985" s="127"/>
      <c r="N985" s="127"/>
      <c r="O985" s="127"/>
      <c r="P985" s="45"/>
      <c r="Q985" s="46"/>
      <c r="R985" s="45">
        <f t="shared" ref="R985:S985" si="462">SUM(R986:R989)</f>
        <v>1050000</v>
      </c>
      <c r="S985" s="45">
        <f t="shared" si="462"/>
        <v>0</v>
      </c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82"/>
      <c r="AE985" s="82"/>
      <c r="AF985" s="82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/>
      <c r="BD985" s="45"/>
      <c r="BE985" s="45"/>
    </row>
    <row r="986" spans="1:57" ht="15.75" customHeight="1">
      <c r="A986" s="1" t="s">
        <v>1301</v>
      </c>
      <c r="B986" s="1" t="s">
        <v>280</v>
      </c>
      <c r="C986" s="1" t="s">
        <v>281</v>
      </c>
      <c r="D986" s="1" t="s">
        <v>286</v>
      </c>
      <c r="E986" s="1" t="s">
        <v>874</v>
      </c>
      <c r="F986" s="128"/>
      <c r="G986" s="129"/>
      <c r="H986" s="129"/>
      <c r="I986" s="129"/>
      <c r="J986" s="129"/>
      <c r="K986" s="83" t="s">
        <v>1368</v>
      </c>
      <c r="L986" s="84" t="s">
        <v>1369</v>
      </c>
      <c r="M986" s="51" t="s">
        <v>127</v>
      </c>
      <c r="N986" s="51"/>
      <c r="O986" s="62" t="e">
        <f t="shared" ref="O986:O989" si="463">M986-R986</f>
        <v>#VALUE!</v>
      </c>
      <c r="P986" s="53">
        <v>1</v>
      </c>
      <c r="Q986" s="54" t="s">
        <v>299</v>
      </c>
      <c r="R986" s="53">
        <v>70000</v>
      </c>
      <c r="S986" s="53">
        <f t="shared" ref="S986:S989" si="464">U986+X986+AA986+AD986+AG986+AJ986+AM986+AP986+AS986+AV986+AY986+BB986</f>
        <v>0</v>
      </c>
      <c r="T986" s="53"/>
      <c r="U986" s="53">
        <v>0</v>
      </c>
      <c r="V986" s="53" t="s">
        <v>129</v>
      </c>
      <c r="W986" s="55">
        <v>0.01</v>
      </c>
      <c r="X986" s="53">
        <v>0</v>
      </c>
      <c r="Y986" s="53" t="s">
        <v>129</v>
      </c>
      <c r="Z986" s="55">
        <v>0.01</v>
      </c>
      <c r="AA986" s="53">
        <v>0</v>
      </c>
      <c r="AB986" s="53" t="s">
        <v>129</v>
      </c>
      <c r="AC986" s="85">
        <v>0.01</v>
      </c>
      <c r="AD986" s="53">
        <v>0</v>
      </c>
      <c r="AE986" s="53" t="s">
        <v>130</v>
      </c>
      <c r="AF986" s="55">
        <v>0.1</v>
      </c>
      <c r="AG986" s="166"/>
      <c r="AH986" s="100"/>
      <c r="AI986" s="100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ht="15.75" customHeight="1">
      <c r="A987" s="1" t="s">
        <v>1301</v>
      </c>
      <c r="B987" s="1" t="s">
        <v>280</v>
      </c>
      <c r="C987" s="1" t="s">
        <v>281</v>
      </c>
      <c r="D987" s="1" t="s">
        <v>286</v>
      </c>
      <c r="E987" s="1" t="s">
        <v>874</v>
      </c>
      <c r="F987" s="128"/>
      <c r="G987" s="129"/>
      <c r="H987" s="129"/>
      <c r="I987" s="129"/>
      <c r="J987" s="129"/>
      <c r="K987" s="83" t="s">
        <v>1370</v>
      </c>
      <c r="L987" s="84" t="s">
        <v>1371</v>
      </c>
      <c r="M987" s="51" t="s">
        <v>127</v>
      </c>
      <c r="N987" s="51"/>
      <c r="O987" s="62" t="e">
        <f t="shared" si="463"/>
        <v>#VALUE!</v>
      </c>
      <c r="P987" s="53">
        <v>3</v>
      </c>
      <c r="Q987" s="54" t="s">
        <v>299</v>
      </c>
      <c r="R987" s="53">
        <v>210000</v>
      </c>
      <c r="S987" s="53">
        <f t="shared" si="464"/>
        <v>0</v>
      </c>
      <c r="T987" s="53"/>
      <c r="U987" s="53">
        <v>0</v>
      </c>
      <c r="V987" s="53" t="s">
        <v>129</v>
      </c>
      <c r="W987" s="55">
        <v>0.01</v>
      </c>
      <c r="X987" s="53">
        <v>0</v>
      </c>
      <c r="Y987" s="53" t="s">
        <v>129</v>
      </c>
      <c r="Z987" s="55">
        <v>0.01</v>
      </c>
      <c r="AA987" s="53">
        <v>0</v>
      </c>
      <c r="AB987" s="53" t="s">
        <v>129</v>
      </c>
      <c r="AC987" s="85">
        <v>0.01</v>
      </c>
      <c r="AD987" s="53">
        <v>0</v>
      </c>
      <c r="AE987" s="53" t="s">
        <v>130</v>
      </c>
      <c r="AF987" s="55">
        <v>0.1</v>
      </c>
      <c r="AG987" s="166"/>
      <c r="AH987" s="100"/>
      <c r="AI987" s="100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ht="15.75" customHeight="1">
      <c r="A988" s="1" t="s">
        <v>1301</v>
      </c>
      <c r="B988" s="1" t="s">
        <v>280</v>
      </c>
      <c r="C988" s="1" t="s">
        <v>281</v>
      </c>
      <c r="D988" s="1" t="s">
        <v>286</v>
      </c>
      <c r="E988" s="1" t="s">
        <v>874</v>
      </c>
      <c r="F988" s="128"/>
      <c r="G988" s="129"/>
      <c r="H988" s="129"/>
      <c r="I988" s="129"/>
      <c r="J988" s="129"/>
      <c r="K988" s="83" t="s">
        <v>1372</v>
      </c>
      <c r="L988" s="84" t="s">
        <v>1373</v>
      </c>
      <c r="M988" s="51" t="s">
        <v>127</v>
      </c>
      <c r="N988" s="51"/>
      <c r="O988" s="62" t="e">
        <f t="shared" si="463"/>
        <v>#VALUE!</v>
      </c>
      <c r="P988" s="53">
        <v>5</v>
      </c>
      <c r="Q988" s="54" t="s">
        <v>299</v>
      </c>
      <c r="R988" s="53">
        <v>350000</v>
      </c>
      <c r="S988" s="53">
        <f t="shared" si="464"/>
        <v>0</v>
      </c>
      <c r="T988" s="53"/>
      <c r="U988" s="53">
        <v>0</v>
      </c>
      <c r="V988" s="53" t="s">
        <v>129</v>
      </c>
      <c r="W988" s="55">
        <v>0.01</v>
      </c>
      <c r="X988" s="53">
        <v>0</v>
      </c>
      <c r="Y988" s="53" t="s">
        <v>129</v>
      </c>
      <c r="Z988" s="55">
        <v>0.01</v>
      </c>
      <c r="AA988" s="53">
        <v>0</v>
      </c>
      <c r="AB988" s="53" t="s">
        <v>129</v>
      </c>
      <c r="AC988" s="85">
        <v>0.01</v>
      </c>
      <c r="AD988" s="53">
        <v>0</v>
      </c>
      <c r="AE988" s="53" t="s">
        <v>130</v>
      </c>
      <c r="AF988" s="55">
        <v>0.1</v>
      </c>
      <c r="AG988" s="166"/>
      <c r="AH988" s="100"/>
      <c r="AI988" s="100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ht="15.75" customHeight="1">
      <c r="A989" s="1" t="s">
        <v>1301</v>
      </c>
      <c r="B989" s="1" t="s">
        <v>280</v>
      </c>
      <c r="C989" s="1" t="s">
        <v>281</v>
      </c>
      <c r="D989" s="1" t="s">
        <v>286</v>
      </c>
      <c r="E989" s="1" t="s">
        <v>874</v>
      </c>
      <c r="F989" s="128"/>
      <c r="G989" s="129"/>
      <c r="H989" s="129"/>
      <c r="I989" s="129"/>
      <c r="J989" s="129"/>
      <c r="K989" s="83" t="s">
        <v>1374</v>
      </c>
      <c r="L989" s="84" t="s">
        <v>1375</v>
      </c>
      <c r="M989" s="51" t="s">
        <v>127</v>
      </c>
      <c r="N989" s="51"/>
      <c r="O989" s="62" t="e">
        <f t="shared" si="463"/>
        <v>#VALUE!</v>
      </c>
      <c r="P989" s="53">
        <v>6</v>
      </c>
      <c r="Q989" s="54" t="s">
        <v>299</v>
      </c>
      <c r="R989" s="53">
        <v>420000</v>
      </c>
      <c r="S989" s="53">
        <f t="shared" si="464"/>
        <v>0</v>
      </c>
      <c r="T989" s="53"/>
      <c r="U989" s="53">
        <v>0</v>
      </c>
      <c r="V989" s="53" t="s">
        <v>129</v>
      </c>
      <c r="W989" s="55">
        <v>0.01</v>
      </c>
      <c r="X989" s="53">
        <v>0</v>
      </c>
      <c r="Y989" s="53" t="s">
        <v>129</v>
      </c>
      <c r="Z989" s="55">
        <v>0.01</v>
      </c>
      <c r="AA989" s="53">
        <v>0</v>
      </c>
      <c r="AB989" s="53" t="s">
        <v>129</v>
      </c>
      <c r="AC989" s="85">
        <v>0.01</v>
      </c>
      <c r="AD989" s="53">
        <v>0</v>
      </c>
      <c r="AE989" s="53" t="s">
        <v>130</v>
      </c>
      <c r="AF989" s="55">
        <v>0.1</v>
      </c>
      <c r="AG989" s="166"/>
      <c r="AH989" s="100"/>
      <c r="AI989" s="100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ht="15.75" customHeight="1">
      <c r="A990" s="1" t="s">
        <v>1301</v>
      </c>
      <c r="B990" s="1" t="s">
        <v>280</v>
      </c>
      <c r="C990" s="1" t="s">
        <v>281</v>
      </c>
      <c r="D990" s="1"/>
      <c r="E990" s="1" t="s">
        <v>296</v>
      </c>
      <c r="F990" s="41"/>
      <c r="G990" s="42"/>
      <c r="H990" s="42"/>
      <c r="I990" s="42"/>
      <c r="J990" s="42" t="s">
        <v>296</v>
      </c>
      <c r="K990" s="139"/>
      <c r="L990" s="140"/>
      <c r="M990" s="127"/>
      <c r="N990" s="127"/>
      <c r="O990" s="127"/>
      <c r="P990" s="45"/>
      <c r="Q990" s="46"/>
      <c r="R990" s="45">
        <f t="shared" ref="R990:S990" si="465">SUM(R991:R1005)</f>
        <v>2474100</v>
      </c>
      <c r="S990" s="45">
        <f t="shared" si="465"/>
        <v>0</v>
      </c>
      <c r="T990" s="45"/>
      <c r="U990" s="169"/>
      <c r="V990" s="169"/>
      <c r="W990" s="170"/>
      <c r="X990" s="169"/>
      <c r="Y990" s="169"/>
      <c r="Z990" s="170"/>
      <c r="AA990" s="45"/>
      <c r="AB990" s="45"/>
      <c r="AC990" s="45"/>
      <c r="AD990" s="91"/>
      <c r="AE990" s="91"/>
      <c r="AF990" s="91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</row>
    <row r="991" spans="1:57" ht="15.75" customHeight="1">
      <c r="A991" s="1" t="s">
        <v>1301</v>
      </c>
      <c r="B991" s="1" t="s">
        <v>280</v>
      </c>
      <c r="C991" s="1" t="s">
        <v>281</v>
      </c>
      <c r="D991" s="1" t="s">
        <v>286</v>
      </c>
      <c r="E991" s="1" t="s">
        <v>296</v>
      </c>
      <c r="F991" s="128"/>
      <c r="G991" s="129"/>
      <c r="H991" s="129"/>
      <c r="I991" s="129"/>
      <c r="J991" s="129"/>
      <c r="K991" s="83" t="s">
        <v>306</v>
      </c>
      <c r="L991" s="84" t="s">
        <v>307</v>
      </c>
      <c r="M991" s="51" t="s">
        <v>127</v>
      </c>
      <c r="N991" s="51">
        <v>2</v>
      </c>
      <c r="O991" s="56" t="e">
        <f t="shared" ref="O991:O1005" si="466">M991-R991</f>
        <v>#VALUE!</v>
      </c>
      <c r="P991" s="53">
        <v>10</v>
      </c>
      <c r="Q991" s="54" t="s">
        <v>299</v>
      </c>
      <c r="R991" s="53">
        <v>155000</v>
      </c>
      <c r="S991" s="53">
        <f t="shared" ref="S991:S1005" si="467">U991+X991+AA991+AD991+AG991+AJ991+AM991+AP991+AS991+AV991+AY991+BB991</f>
        <v>0</v>
      </c>
      <c r="T991" s="53"/>
      <c r="U991" s="53">
        <v>0</v>
      </c>
      <c r="V991" s="53" t="s">
        <v>129</v>
      </c>
      <c r="W991" s="55">
        <v>0.01</v>
      </c>
      <c r="X991" s="53">
        <v>0</v>
      </c>
      <c r="Y991" s="53" t="s">
        <v>129</v>
      </c>
      <c r="Z991" s="55">
        <v>0.01</v>
      </c>
      <c r="AA991" s="53">
        <v>0</v>
      </c>
      <c r="AB991" s="53" t="s">
        <v>129</v>
      </c>
      <c r="AC991" s="85">
        <v>0.01</v>
      </c>
      <c r="AD991" s="53">
        <v>0</v>
      </c>
      <c r="AE991" s="53" t="s">
        <v>130</v>
      </c>
      <c r="AF991" s="55">
        <v>0.1</v>
      </c>
      <c r="AG991" s="102"/>
      <c r="AH991" s="100"/>
      <c r="AI991" s="100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ht="15.75" customHeight="1">
      <c r="A992" s="1" t="s">
        <v>1301</v>
      </c>
      <c r="B992" s="1" t="s">
        <v>280</v>
      </c>
      <c r="C992" s="1" t="s">
        <v>281</v>
      </c>
      <c r="D992" s="1" t="s">
        <v>286</v>
      </c>
      <c r="E992" s="1" t="s">
        <v>296</v>
      </c>
      <c r="F992" s="128"/>
      <c r="G992" s="129"/>
      <c r="H992" s="129"/>
      <c r="I992" s="129"/>
      <c r="J992" s="129"/>
      <c r="K992" s="83" t="s">
        <v>340</v>
      </c>
      <c r="L992" s="84" t="s">
        <v>341</v>
      </c>
      <c r="M992" s="51" t="s">
        <v>127</v>
      </c>
      <c r="N992" s="51">
        <v>2</v>
      </c>
      <c r="O992" s="56" t="e">
        <f t="shared" si="466"/>
        <v>#VALUE!</v>
      </c>
      <c r="P992" s="53">
        <v>4</v>
      </c>
      <c r="Q992" s="54" t="s">
        <v>299</v>
      </c>
      <c r="R992" s="53">
        <v>62000</v>
      </c>
      <c r="S992" s="53">
        <f t="shared" si="467"/>
        <v>0</v>
      </c>
      <c r="T992" s="53"/>
      <c r="U992" s="53">
        <v>0</v>
      </c>
      <c r="V992" s="53" t="s">
        <v>129</v>
      </c>
      <c r="W992" s="55">
        <v>0.01</v>
      </c>
      <c r="X992" s="53">
        <v>0</v>
      </c>
      <c r="Y992" s="53" t="s">
        <v>129</v>
      </c>
      <c r="Z992" s="55">
        <v>0.01</v>
      </c>
      <c r="AA992" s="53">
        <v>0</v>
      </c>
      <c r="AB992" s="53" t="s">
        <v>129</v>
      </c>
      <c r="AC992" s="85">
        <v>0.01</v>
      </c>
      <c r="AD992" s="53">
        <v>0</v>
      </c>
      <c r="AE992" s="53" t="s">
        <v>130</v>
      </c>
      <c r="AF992" s="55">
        <v>0.1</v>
      </c>
      <c r="AG992" s="102"/>
      <c r="AH992" s="100"/>
      <c r="AI992" s="100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ht="15.75" customHeight="1">
      <c r="A993" s="1" t="s">
        <v>1301</v>
      </c>
      <c r="B993" s="1" t="s">
        <v>280</v>
      </c>
      <c r="C993" s="1" t="s">
        <v>281</v>
      </c>
      <c r="D993" s="1" t="s">
        <v>286</v>
      </c>
      <c r="E993" s="1" t="s">
        <v>296</v>
      </c>
      <c r="F993" s="128"/>
      <c r="G993" s="129"/>
      <c r="H993" s="129"/>
      <c r="I993" s="129"/>
      <c r="J993" s="129"/>
      <c r="K993" s="83" t="s">
        <v>388</v>
      </c>
      <c r="L993" s="84" t="s">
        <v>389</v>
      </c>
      <c r="M993" s="51" t="s">
        <v>127</v>
      </c>
      <c r="N993" s="51">
        <v>2</v>
      </c>
      <c r="O993" s="56" t="e">
        <f t="shared" si="466"/>
        <v>#VALUE!</v>
      </c>
      <c r="P993" s="53">
        <v>3</v>
      </c>
      <c r="Q993" s="54" t="s">
        <v>299</v>
      </c>
      <c r="R993" s="53">
        <v>46500</v>
      </c>
      <c r="S993" s="53">
        <f t="shared" si="467"/>
        <v>0</v>
      </c>
      <c r="T993" s="53"/>
      <c r="U993" s="53">
        <v>0</v>
      </c>
      <c r="V993" s="53" t="s">
        <v>129</v>
      </c>
      <c r="W993" s="55">
        <v>0.01</v>
      </c>
      <c r="X993" s="53">
        <v>0</v>
      </c>
      <c r="Y993" s="53" t="s">
        <v>129</v>
      </c>
      <c r="Z993" s="55">
        <v>0.01</v>
      </c>
      <c r="AA993" s="53">
        <v>0</v>
      </c>
      <c r="AB993" s="53" t="s">
        <v>129</v>
      </c>
      <c r="AC993" s="85">
        <v>0.01</v>
      </c>
      <c r="AD993" s="53">
        <v>0</v>
      </c>
      <c r="AE993" s="53" t="s">
        <v>130</v>
      </c>
      <c r="AF993" s="55">
        <v>0.1</v>
      </c>
      <c r="AG993" s="102"/>
      <c r="AH993" s="100"/>
      <c r="AI993" s="100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ht="15.75" customHeight="1">
      <c r="A994" s="1" t="s">
        <v>1301</v>
      </c>
      <c r="B994" s="1" t="s">
        <v>280</v>
      </c>
      <c r="C994" s="1" t="s">
        <v>281</v>
      </c>
      <c r="D994" s="1" t="s">
        <v>286</v>
      </c>
      <c r="E994" s="1" t="s">
        <v>296</v>
      </c>
      <c r="F994" s="128"/>
      <c r="G994" s="129"/>
      <c r="H994" s="129"/>
      <c r="I994" s="129"/>
      <c r="J994" s="129"/>
      <c r="K994" s="83" t="s">
        <v>390</v>
      </c>
      <c r="L994" s="84" t="s">
        <v>391</v>
      </c>
      <c r="M994" s="51" t="s">
        <v>127</v>
      </c>
      <c r="N994" s="51">
        <v>2</v>
      </c>
      <c r="O994" s="56" t="e">
        <f t="shared" si="466"/>
        <v>#VALUE!</v>
      </c>
      <c r="P994" s="53">
        <v>5</v>
      </c>
      <c r="Q994" s="54" t="s">
        <v>299</v>
      </c>
      <c r="R994" s="53">
        <v>77500</v>
      </c>
      <c r="S994" s="53">
        <f t="shared" si="467"/>
        <v>0</v>
      </c>
      <c r="T994" s="53"/>
      <c r="U994" s="53">
        <v>0</v>
      </c>
      <c r="V994" s="53" t="s">
        <v>129</v>
      </c>
      <c r="W994" s="55">
        <v>0.01</v>
      </c>
      <c r="X994" s="53">
        <v>0</v>
      </c>
      <c r="Y994" s="53" t="s">
        <v>129</v>
      </c>
      <c r="Z994" s="55">
        <v>0.01</v>
      </c>
      <c r="AA994" s="53">
        <v>0</v>
      </c>
      <c r="AB994" s="53" t="s">
        <v>129</v>
      </c>
      <c r="AC994" s="85">
        <v>0.01</v>
      </c>
      <c r="AD994" s="53">
        <v>0</v>
      </c>
      <c r="AE994" s="53" t="s">
        <v>130</v>
      </c>
      <c r="AF994" s="55">
        <v>0.1</v>
      </c>
      <c r="AG994" s="102"/>
      <c r="AH994" s="100"/>
      <c r="AI994" s="100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ht="15.75" customHeight="1">
      <c r="A995" s="1" t="s">
        <v>1301</v>
      </c>
      <c r="B995" s="1" t="s">
        <v>280</v>
      </c>
      <c r="C995" s="1" t="s">
        <v>281</v>
      </c>
      <c r="D995" s="1" t="s">
        <v>286</v>
      </c>
      <c r="E995" s="1" t="s">
        <v>296</v>
      </c>
      <c r="F995" s="128"/>
      <c r="G995" s="129"/>
      <c r="H995" s="129"/>
      <c r="I995" s="129"/>
      <c r="J995" s="129"/>
      <c r="K995" s="83" t="s">
        <v>394</v>
      </c>
      <c r="L995" s="84" t="s">
        <v>395</v>
      </c>
      <c r="M995" s="51" t="s">
        <v>127</v>
      </c>
      <c r="N995" s="51">
        <v>2</v>
      </c>
      <c r="O995" s="56" t="e">
        <f t="shared" si="466"/>
        <v>#VALUE!</v>
      </c>
      <c r="P995" s="53">
        <v>25</v>
      </c>
      <c r="Q995" s="54" t="s">
        <v>299</v>
      </c>
      <c r="R995" s="53">
        <v>387500</v>
      </c>
      <c r="S995" s="53">
        <f t="shared" si="467"/>
        <v>0</v>
      </c>
      <c r="T995" s="53"/>
      <c r="U995" s="53">
        <v>0</v>
      </c>
      <c r="V995" s="53" t="s">
        <v>129</v>
      </c>
      <c r="W995" s="55">
        <v>0.01</v>
      </c>
      <c r="X995" s="53">
        <v>0</v>
      </c>
      <c r="Y995" s="53" t="s">
        <v>129</v>
      </c>
      <c r="Z995" s="55">
        <v>0.01</v>
      </c>
      <c r="AA995" s="53">
        <v>0</v>
      </c>
      <c r="AB995" s="53" t="s">
        <v>129</v>
      </c>
      <c r="AC995" s="85">
        <v>0.01</v>
      </c>
      <c r="AD995" s="53">
        <v>0</v>
      </c>
      <c r="AE995" s="53" t="s">
        <v>130</v>
      </c>
      <c r="AF995" s="55">
        <v>0.1</v>
      </c>
      <c r="AG995" s="102"/>
      <c r="AH995" s="100"/>
      <c r="AI995" s="100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ht="15.75" customHeight="1">
      <c r="A996" s="1" t="s">
        <v>1301</v>
      </c>
      <c r="B996" s="1" t="s">
        <v>280</v>
      </c>
      <c r="C996" s="1" t="s">
        <v>281</v>
      </c>
      <c r="D996" s="1" t="s">
        <v>286</v>
      </c>
      <c r="E996" s="1" t="s">
        <v>296</v>
      </c>
      <c r="F996" s="128"/>
      <c r="G996" s="129"/>
      <c r="H996" s="129"/>
      <c r="I996" s="129"/>
      <c r="J996" s="129"/>
      <c r="K996" s="83" t="s">
        <v>407</v>
      </c>
      <c r="L996" s="84" t="s">
        <v>408</v>
      </c>
      <c r="M996" s="51" t="s">
        <v>127</v>
      </c>
      <c r="N996" s="51">
        <v>2</v>
      </c>
      <c r="O996" s="56" t="e">
        <f t="shared" si="466"/>
        <v>#VALUE!</v>
      </c>
      <c r="P996" s="53">
        <v>39</v>
      </c>
      <c r="Q996" s="54" t="s">
        <v>400</v>
      </c>
      <c r="R996" s="53">
        <v>257400</v>
      </c>
      <c r="S996" s="53">
        <f t="shared" si="467"/>
        <v>0</v>
      </c>
      <c r="T996" s="53"/>
      <c r="U996" s="53">
        <v>0</v>
      </c>
      <c r="V996" s="53" t="s">
        <v>129</v>
      </c>
      <c r="W996" s="55">
        <v>0.01</v>
      </c>
      <c r="X996" s="53">
        <v>0</v>
      </c>
      <c r="Y996" s="53" t="s">
        <v>129</v>
      </c>
      <c r="Z996" s="55">
        <v>0.01</v>
      </c>
      <c r="AA996" s="53">
        <v>0</v>
      </c>
      <c r="AB996" s="53" t="s">
        <v>129</v>
      </c>
      <c r="AC996" s="85">
        <v>0.01</v>
      </c>
      <c r="AD996" s="53">
        <v>0</v>
      </c>
      <c r="AE996" s="53" t="s">
        <v>130</v>
      </c>
      <c r="AF996" s="55">
        <v>0.1</v>
      </c>
      <c r="AG996" s="102"/>
      <c r="AH996" s="100"/>
      <c r="AI996" s="100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ht="15.75" customHeight="1">
      <c r="A997" s="1" t="s">
        <v>1301</v>
      </c>
      <c r="B997" s="1" t="s">
        <v>280</v>
      </c>
      <c r="C997" s="1" t="s">
        <v>281</v>
      </c>
      <c r="D997" s="1" t="s">
        <v>286</v>
      </c>
      <c r="E997" s="1" t="s">
        <v>296</v>
      </c>
      <c r="F997" s="128"/>
      <c r="G997" s="129"/>
      <c r="H997" s="129"/>
      <c r="I997" s="129"/>
      <c r="J997" s="129"/>
      <c r="K997" s="83" t="s">
        <v>441</v>
      </c>
      <c r="L997" s="84" t="s">
        <v>442</v>
      </c>
      <c r="M997" s="51" t="s">
        <v>127</v>
      </c>
      <c r="N997" s="51">
        <v>2</v>
      </c>
      <c r="O997" s="56" t="e">
        <f t="shared" si="466"/>
        <v>#VALUE!</v>
      </c>
      <c r="P997" s="53">
        <v>9</v>
      </c>
      <c r="Q997" s="54" t="s">
        <v>400</v>
      </c>
      <c r="R997" s="53">
        <v>59400</v>
      </c>
      <c r="S997" s="53">
        <f t="shared" si="467"/>
        <v>0</v>
      </c>
      <c r="T997" s="53"/>
      <c r="U997" s="53">
        <v>0</v>
      </c>
      <c r="V997" s="53" t="s">
        <v>129</v>
      </c>
      <c r="W997" s="55">
        <v>0.01</v>
      </c>
      <c r="X997" s="53">
        <v>0</v>
      </c>
      <c r="Y997" s="53" t="s">
        <v>129</v>
      </c>
      <c r="Z997" s="55">
        <v>0.01</v>
      </c>
      <c r="AA997" s="53">
        <v>0</v>
      </c>
      <c r="AB997" s="53" t="s">
        <v>129</v>
      </c>
      <c r="AC997" s="85">
        <v>0.01</v>
      </c>
      <c r="AD997" s="53">
        <v>0</v>
      </c>
      <c r="AE997" s="53" t="s">
        <v>130</v>
      </c>
      <c r="AF997" s="55">
        <v>0.1</v>
      </c>
      <c r="AG997" s="102"/>
      <c r="AH997" s="100"/>
      <c r="AI997" s="100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ht="15.75" customHeight="1">
      <c r="A998" s="1" t="s">
        <v>1301</v>
      </c>
      <c r="B998" s="1" t="s">
        <v>280</v>
      </c>
      <c r="C998" s="1" t="s">
        <v>281</v>
      </c>
      <c r="D998" s="1" t="s">
        <v>286</v>
      </c>
      <c r="E998" s="1" t="s">
        <v>296</v>
      </c>
      <c r="F998" s="128"/>
      <c r="G998" s="129"/>
      <c r="H998" s="129"/>
      <c r="I998" s="129"/>
      <c r="J998" s="129"/>
      <c r="K998" s="83" t="s">
        <v>489</v>
      </c>
      <c r="L998" s="84" t="s">
        <v>490</v>
      </c>
      <c r="M998" s="51" t="s">
        <v>127</v>
      </c>
      <c r="N998" s="51">
        <v>2</v>
      </c>
      <c r="O998" s="56" t="e">
        <f t="shared" si="466"/>
        <v>#VALUE!</v>
      </c>
      <c r="P998" s="53">
        <v>1</v>
      </c>
      <c r="Q998" s="54" t="s">
        <v>400</v>
      </c>
      <c r="R998" s="53">
        <v>6600</v>
      </c>
      <c r="S998" s="53">
        <f t="shared" si="467"/>
        <v>0</v>
      </c>
      <c r="T998" s="53"/>
      <c r="U998" s="53">
        <v>0</v>
      </c>
      <c r="V998" s="53" t="s">
        <v>129</v>
      </c>
      <c r="W998" s="55">
        <v>0.01</v>
      </c>
      <c r="X998" s="53">
        <v>0</v>
      </c>
      <c r="Y998" s="53" t="s">
        <v>129</v>
      </c>
      <c r="Z998" s="55">
        <v>0.01</v>
      </c>
      <c r="AA998" s="53">
        <v>0</v>
      </c>
      <c r="AB998" s="53" t="s">
        <v>129</v>
      </c>
      <c r="AC998" s="85">
        <v>0.01</v>
      </c>
      <c r="AD998" s="53">
        <v>0</v>
      </c>
      <c r="AE998" s="53" t="s">
        <v>130</v>
      </c>
      <c r="AF998" s="55">
        <v>0.1</v>
      </c>
      <c r="AG998" s="102"/>
      <c r="AH998" s="100"/>
      <c r="AI998" s="100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ht="15.75" customHeight="1">
      <c r="A999" s="1" t="s">
        <v>1301</v>
      </c>
      <c r="B999" s="1" t="s">
        <v>280</v>
      </c>
      <c r="C999" s="1" t="s">
        <v>281</v>
      </c>
      <c r="D999" s="1" t="s">
        <v>286</v>
      </c>
      <c r="E999" s="1" t="s">
        <v>296</v>
      </c>
      <c r="F999" s="128"/>
      <c r="G999" s="129"/>
      <c r="H999" s="129"/>
      <c r="I999" s="129"/>
      <c r="J999" s="129"/>
      <c r="K999" s="83" t="s">
        <v>491</v>
      </c>
      <c r="L999" s="84" t="s">
        <v>492</v>
      </c>
      <c r="M999" s="51" t="s">
        <v>127</v>
      </c>
      <c r="N999" s="51">
        <v>2</v>
      </c>
      <c r="O999" s="56" t="e">
        <f t="shared" si="466"/>
        <v>#VALUE!</v>
      </c>
      <c r="P999" s="53">
        <v>12</v>
      </c>
      <c r="Q999" s="54" t="s">
        <v>400</v>
      </c>
      <c r="R999" s="53">
        <v>79200</v>
      </c>
      <c r="S999" s="53">
        <f t="shared" si="467"/>
        <v>0</v>
      </c>
      <c r="T999" s="53"/>
      <c r="U999" s="53">
        <v>0</v>
      </c>
      <c r="V999" s="53" t="s">
        <v>129</v>
      </c>
      <c r="W999" s="55">
        <v>0.01</v>
      </c>
      <c r="X999" s="53">
        <v>0</v>
      </c>
      <c r="Y999" s="53" t="s">
        <v>129</v>
      </c>
      <c r="Z999" s="55">
        <v>0.01</v>
      </c>
      <c r="AA999" s="53">
        <v>0</v>
      </c>
      <c r="AB999" s="53" t="s">
        <v>129</v>
      </c>
      <c r="AC999" s="85">
        <v>0.01</v>
      </c>
      <c r="AD999" s="53">
        <v>0</v>
      </c>
      <c r="AE999" s="53" t="s">
        <v>130</v>
      </c>
      <c r="AF999" s="55">
        <v>0.1</v>
      </c>
      <c r="AG999" s="102"/>
      <c r="AH999" s="100"/>
      <c r="AI999" s="100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ht="15.75" customHeight="1">
      <c r="A1000" s="1" t="s">
        <v>1301</v>
      </c>
      <c r="B1000" s="1" t="s">
        <v>280</v>
      </c>
      <c r="C1000" s="1" t="s">
        <v>281</v>
      </c>
      <c r="D1000" s="1" t="s">
        <v>286</v>
      </c>
      <c r="E1000" s="1" t="s">
        <v>296</v>
      </c>
      <c r="F1000" s="128"/>
      <c r="G1000" s="129"/>
      <c r="H1000" s="129"/>
      <c r="I1000" s="129"/>
      <c r="J1000" s="129"/>
      <c r="K1000" s="83" t="s">
        <v>495</v>
      </c>
      <c r="L1000" s="84" t="s">
        <v>496</v>
      </c>
      <c r="M1000" s="51" t="s">
        <v>127</v>
      </c>
      <c r="N1000" s="51">
        <v>2</v>
      </c>
      <c r="O1000" s="56" t="e">
        <f t="shared" si="466"/>
        <v>#VALUE!</v>
      </c>
      <c r="P1000" s="53">
        <v>35</v>
      </c>
      <c r="Q1000" s="54" t="s">
        <v>400</v>
      </c>
      <c r="R1000" s="53">
        <v>231000</v>
      </c>
      <c r="S1000" s="53">
        <f t="shared" si="467"/>
        <v>0</v>
      </c>
      <c r="T1000" s="53"/>
      <c r="U1000" s="53">
        <v>0</v>
      </c>
      <c r="V1000" s="53" t="s">
        <v>129</v>
      </c>
      <c r="W1000" s="55">
        <v>0.01</v>
      </c>
      <c r="X1000" s="53">
        <v>0</v>
      </c>
      <c r="Y1000" s="53" t="s">
        <v>129</v>
      </c>
      <c r="Z1000" s="55">
        <v>0.01</v>
      </c>
      <c r="AA1000" s="53">
        <v>0</v>
      </c>
      <c r="AB1000" s="53" t="s">
        <v>129</v>
      </c>
      <c r="AC1000" s="85">
        <v>0.01</v>
      </c>
      <c r="AD1000" s="53">
        <v>0</v>
      </c>
      <c r="AE1000" s="53" t="s">
        <v>130</v>
      </c>
      <c r="AF1000" s="55">
        <v>0.1</v>
      </c>
      <c r="AG1000" s="102"/>
      <c r="AH1000" s="100"/>
      <c r="AI1000" s="100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ht="15.75" customHeight="1">
      <c r="A1001" s="1" t="s">
        <v>1301</v>
      </c>
      <c r="B1001" s="1" t="s">
        <v>280</v>
      </c>
      <c r="C1001" s="1" t="s">
        <v>281</v>
      </c>
      <c r="D1001" s="1" t="s">
        <v>286</v>
      </c>
      <c r="E1001" s="1" t="s">
        <v>296</v>
      </c>
      <c r="F1001" s="128"/>
      <c r="G1001" s="129"/>
      <c r="H1001" s="129"/>
      <c r="I1001" s="129"/>
      <c r="J1001" s="129"/>
      <c r="K1001" s="83" t="s">
        <v>507</v>
      </c>
      <c r="L1001" s="84" t="s">
        <v>508</v>
      </c>
      <c r="M1001" s="51" t="s">
        <v>127</v>
      </c>
      <c r="N1001" s="51">
        <v>2</v>
      </c>
      <c r="O1001" s="56" t="e">
        <f t="shared" si="466"/>
        <v>#VALUE!</v>
      </c>
      <c r="P1001" s="53">
        <v>24</v>
      </c>
      <c r="Q1001" s="54" t="s">
        <v>400</v>
      </c>
      <c r="R1001" s="53">
        <v>333600</v>
      </c>
      <c r="S1001" s="53">
        <f t="shared" si="467"/>
        <v>0</v>
      </c>
      <c r="T1001" s="53"/>
      <c r="U1001" s="53">
        <v>0</v>
      </c>
      <c r="V1001" s="53" t="s">
        <v>129</v>
      </c>
      <c r="W1001" s="55">
        <v>0.01</v>
      </c>
      <c r="X1001" s="53">
        <v>0</v>
      </c>
      <c r="Y1001" s="53" t="s">
        <v>129</v>
      </c>
      <c r="Z1001" s="55">
        <v>0.01</v>
      </c>
      <c r="AA1001" s="53">
        <v>0</v>
      </c>
      <c r="AB1001" s="53" t="s">
        <v>129</v>
      </c>
      <c r="AC1001" s="85">
        <v>0.01</v>
      </c>
      <c r="AD1001" s="53">
        <v>0</v>
      </c>
      <c r="AE1001" s="53" t="s">
        <v>130</v>
      </c>
      <c r="AF1001" s="55">
        <v>0.1</v>
      </c>
      <c r="AG1001" s="102"/>
      <c r="AH1001" s="100"/>
      <c r="AI1001" s="100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ht="15.75" customHeight="1">
      <c r="A1002" s="1" t="s">
        <v>1301</v>
      </c>
      <c r="B1002" s="1" t="s">
        <v>280</v>
      </c>
      <c r="C1002" s="1" t="s">
        <v>281</v>
      </c>
      <c r="D1002" s="1" t="s">
        <v>286</v>
      </c>
      <c r="E1002" s="1" t="s">
        <v>296</v>
      </c>
      <c r="F1002" s="128"/>
      <c r="G1002" s="129"/>
      <c r="H1002" s="129"/>
      <c r="I1002" s="129"/>
      <c r="J1002" s="129"/>
      <c r="K1002" s="83" t="s">
        <v>555</v>
      </c>
      <c r="L1002" s="84" t="s">
        <v>556</v>
      </c>
      <c r="M1002" s="51" t="s">
        <v>127</v>
      </c>
      <c r="N1002" s="51">
        <v>2</v>
      </c>
      <c r="O1002" s="56" t="e">
        <f t="shared" si="466"/>
        <v>#VALUE!</v>
      </c>
      <c r="P1002" s="53">
        <v>9</v>
      </c>
      <c r="Q1002" s="54" t="s">
        <v>400</v>
      </c>
      <c r="R1002" s="53">
        <v>125100</v>
      </c>
      <c r="S1002" s="53">
        <f t="shared" si="467"/>
        <v>0</v>
      </c>
      <c r="T1002" s="53"/>
      <c r="U1002" s="53">
        <v>0</v>
      </c>
      <c r="V1002" s="53" t="s">
        <v>129</v>
      </c>
      <c r="W1002" s="55">
        <v>0.01</v>
      </c>
      <c r="X1002" s="53">
        <v>0</v>
      </c>
      <c r="Y1002" s="53" t="s">
        <v>129</v>
      </c>
      <c r="Z1002" s="55">
        <v>0.01</v>
      </c>
      <c r="AA1002" s="53">
        <v>0</v>
      </c>
      <c r="AB1002" s="53" t="s">
        <v>129</v>
      </c>
      <c r="AC1002" s="85">
        <v>0.01</v>
      </c>
      <c r="AD1002" s="53">
        <v>0</v>
      </c>
      <c r="AE1002" s="53" t="s">
        <v>130</v>
      </c>
      <c r="AF1002" s="55">
        <v>0.1</v>
      </c>
      <c r="AG1002" s="102"/>
      <c r="AH1002" s="100"/>
      <c r="AI1002" s="100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ht="15.75" customHeight="1">
      <c r="A1003" s="1" t="s">
        <v>1301</v>
      </c>
      <c r="B1003" s="1" t="s">
        <v>280</v>
      </c>
      <c r="C1003" s="1" t="s">
        <v>281</v>
      </c>
      <c r="D1003" s="1" t="s">
        <v>286</v>
      </c>
      <c r="E1003" s="1" t="s">
        <v>296</v>
      </c>
      <c r="F1003" s="128"/>
      <c r="G1003" s="129"/>
      <c r="H1003" s="129"/>
      <c r="I1003" s="129"/>
      <c r="J1003" s="129"/>
      <c r="K1003" s="83" t="s">
        <v>617</v>
      </c>
      <c r="L1003" s="84" t="s">
        <v>618</v>
      </c>
      <c r="M1003" s="51" t="s">
        <v>127</v>
      </c>
      <c r="N1003" s="51">
        <v>2</v>
      </c>
      <c r="O1003" s="56" t="e">
        <f t="shared" si="466"/>
        <v>#VALUE!</v>
      </c>
      <c r="P1003" s="53">
        <v>4</v>
      </c>
      <c r="Q1003" s="54" t="s">
        <v>400</v>
      </c>
      <c r="R1003" s="53">
        <v>55600</v>
      </c>
      <c r="S1003" s="53">
        <f t="shared" si="467"/>
        <v>0</v>
      </c>
      <c r="T1003" s="53"/>
      <c r="U1003" s="53">
        <v>0</v>
      </c>
      <c r="V1003" s="53" t="s">
        <v>129</v>
      </c>
      <c r="W1003" s="55">
        <v>0.01</v>
      </c>
      <c r="X1003" s="53">
        <v>0</v>
      </c>
      <c r="Y1003" s="53" t="s">
        <v>129</v>
      </c>
      <c r="Z1003" s="55">
        <v>0.01</v>
      </c>
      <c r="AA1003" s="53">
        <v>0</v>
      </c>
      <c r="AB1003" s="53" t="s">
        <v>129</v>
      </c>
      <c r="AC1003" s="85">
        <v>0.01</v>
      </c>
      <c r="AD1003" s="53">
        <v>0</v>
      </c>
      <c r="AE1003" s="53" t="s">
        <v>130</v>
      </c>
      <c r="AF1003" s="55">
        <v>0.1</v>
      </c>
      <c r="AG1003" s="102"/>
      <c r="AH1003" s="100"/>
      <c r="AI1003" s="100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ht="15.75" customHeight="1">
      <c r="A1004" s="1" t="s">
        <v>1301</v>
      </c>
      <c r="B1004" s="1" t="s">
        <v>280</v>
      </c>
      <c r="C1004" s="1" t="s">
        <v>281</v>
      </c>
      <c r="D1004" s="1" t="s">
        <v>286</v>
      </c>
      <c r="E1004" s="1" t="s">
        <v>296</v>
      </c>
      <c r="F1004" s="128"/>
      <c r="G1004" s="129"/>
      <c r="H1004" s="129"/>
      <c r="I1004" s="129"/>
      <c r="J1004" s="129"/>
      <c r="K1004" s="83" t="s">
        <v>619</v>
      </c>
      <c r="L1004" s="84" t="s">
        <v>620</v>
      </c>
      <c r="M1004" s="51" t="s">
        <v>127</v>
      </c>
      <c r="N1004" s="51">
        <v>2</v>
      </c>
      <c r="O1004" s="56" t="e">
        <f t="shared" si="466"/>
        <v>#VALUE!</v>
      </c>
      <c r="P1004" s="53">
        <v>27</v>
      </c>
      <c r="Q1004" s="54" t="s">
        <v>400</v>
      </c>
      <c r="R1004" s="53">
        <v>375300</v>
      </c>
      <c r="S1004" s="53">
        <f t="shared" si="467"/>
        <v>0</v>
      </c>
      <c r="T1004" s="53"/>
      <c r="U1004" s="53">
        <v>0</v>
      </c>
      <c r="V1004" s="53" t="s">
        <v>129</v>
      </c>
      <c r="W1004" s="55">
        <v>0.01</v>
      </c>
      <c r="X1004" s="53">
        <v>0</v>
      </c>
      <c r="Y1004" s="53" t="s">
        <v>129</v>
      </c>
      <c r="Z1004" s="55">
        <v>0.01</v>
      </c>
      <c r="AA1004" s="53">
        <v>0</v>
      </c>
      <c r="AB1004" s="53" t="s">
        <v>129</v>
      </c>
      <c r="AC1004" s="85">
        <v>0.01</v>
      </c>
      <c r="AD1004" s="53">
        <v>0</v>
      </c>
      <c r="AE1004" s="53" t="s">
        <v>130</v>
      </c>
      <c r="AF1004" s="55">
        <v>0.1</v>
      </c>
      <c r="AG1004" s="102"/>
      <c r="AH1004" s="100"/>
      <c r="AI1004" s="100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ht="15.75" customHeight="1">
      <c r="A1005" s="1" t="s">
        <v>1301</v>
      </c>
      <c r="B1005" s="1" t="s">
        <v>280</v>
      </c>
      <c r="C1005" s="1" t="s">
        <v>281</v>
      </c>
      <c r="D1005" s="1" t="s">
        <v>286</v>
      </c>
      <c r="E1005" s="1" t="s">
        <v>296</v>
      </c>
      <c r="F1005" s="128"/>
      <c r="G1005" s="129"/>
      <c r="H1005" s="129"/>
      <c r="I1005" s="129"/>
      <c r="J1005" s="129"/>
      <c r="K1005" s="83" t="s">
        <v>623</v>
      </c>
      <c r="L1005" s="84" t="s">
        <v>624</v>
      </c>
      <c r="M1005" s="51" t="s">
        <v>127</v>
      </c>
      <c r="N1005" s="51">
        <v>2</v>
      </c>
      <c r="O1005" s="56" t="e">
        <f t="shared" si="466"/>
        <v>#VALUE!</v>
      </c>
      <c r="P1005" s="53">
        <v>16</v>
      </c>
      <c r="Q1005" s="54" t="s">
        <v>400</v>
      </c>
      <c r="R1005" s="53">
        <v>222400</v>
      </c>
      <c r="S1005" s="53">
        <f t="shared" si="467"/>
        <v>0</v>
      </c>
      <c r="T1005" s="53"/>
      <c r="U1005" s="53">
        <v>0</v>
      </c>
      <c r="V1005" s="53" t="s">
        <v>129</v>
      </c>
      <c r="W1005" s="55">
        <v>0.01</v>
      </c>
      <c r="X1005" s="53">
        <v>0</v>
      </c>
      <c r="Y1005" s="53" t="s">
        <v>129</v>
      </c>
      <c r="Z1005" s="55">
        <v>0.01</v>
      </c>
      <c r="AA1005" s="53">
        <v>0</v>
      </c>
      <c r="AB1005" s="53" t="s">
        <v>129</v>
      </c>
      <c r="AC1005" s="85">
        <v>0.01</v>
      </c>
      <c r="AD1005" s="53">
        <v>0</v>
      </c>
      <c r="AE1005" s="53" t="s">
        <v>130</v>
      </c>
      <c r="AF1005" s="55">
        <v>0.1</v>
      </c>
      <c r="AG1005" s="102"/>
      <c r="AH1005" s="100"/>
      <c r="AI1005" s="100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ht="15.75" customHeight="1">
      <c r="A1006" s="1" t="s">
        <v>1301</v>
      </c>
      <c r="B1006" s="1" t="s">
        <v>280</v>
      </c>
      <c r="C1006" s="1" t="s">
        <v>281</v>
      </c>
      <c r="D1006" s="1" t="s">
        <v>697</v>
      </c>
      <c r="E1006" s="1"/>
      <c r="F1006" s="35"/>
      <c r="G1006" s="36"/>
      <c r="H1006" s="36"/>
      <c r="I1006" s="36" t="s">
        <v>697</v>
      </c>
      <c r="J1006" s="36"/>
      <c r="K1006" s="137"/>
      <c r="L1006" s="138"/>
      <c r="M1006" s="122"/>
      <c r="N1006" s="122"/>
      <c r="O1006" s="122"/>
      <c r="P1006" s="39"/>
      <c r="Q1006" s="40"/>
      <c r="R1006" s="39">
        <f t="shared" ref="R1006:S1006" si="468">R1007+R1020</f>
        <v>3674400</v>
      </c>
      <c r="S1006" s="39">
        <f t="shared" si="468"/>
        <v>0</v>
      </c>
      <c r="T1006" s="39"/>
      <c r="U1006" s="45"/>
      <c r="V1006" s="45"/>
      <c r="W1006" s="45"/>
      <c r="X1006" s="45"/>
      <c r="Y1006" s="45"/>
      <c r="Z1006" s="45"/>
      <c r="AA1006" s="39"/>
      <c r="AB1006" s="39"/>
      <c r="AC1006" s="39"/>
      <c r="AD1006" s="86"/>
      <c r="AE1006" s="86"/>
      <c r="AF1006" s="86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</row>
    <row r="1007" spans="1:57" ht="15.75" customHeight="1">
      <c r="A1007" s="1" t="s">
        <v>1301</v>
      </c>
      <c r="B1007" s="1" t="s">
        <v>280</v>
      </c>
      <c r="C1007" s="1" t="s">
        <v>281</v>
      </c>
      <c r="D1007" s="1"/>
      <c r="E1007" s="1" t="s">
        <v>698</v>
      </c>
      <c r="F1007" s="41"/>
      <c r="G1007" s="42"/>
      <c r="H1007" s="42"/>
      <c r="I1007" s="42"/>
      <c r="J1007" s="42" t="s">
        <v>698</v>
      </c>
      <c r="K1007" s="139"/>
      <c r="L1007" s="140"/>
      <c r="M1007" s="127"/>
      <c r="N1007" s="127"/>
      <c r="O1007" s="127"/>
      <c r="P1007" s="45"/>
      <c r="Q1007" s="46"/>
      <c r="R1007" s="45">
        <f t="shared" ref="R1007:S1007" si="469">SUM(R1008:R1019)</f>
        <v>1920000</v>
      </c>
      <c r="S1007" s="45">
        <f t="shared" si="469"/>
        <v>0</v>
      </c>
      <c r="T1007" s="45"/>
      <c r="U1007" s="172"/>
      <c r="V1007" s="172"/>
      <c r="W1007" s="174"/>
      <c r="X1007" s="172"/>
      <c r="Y1007" s="172"/>
      <c r="Z1007" s="174"/>
      <c r="AA1007" s="45"/>
      <c r="AB1007" s="45"/>
      <c r="AC1007" s="45"/>
      <c r="AD1007" s="82"/>
      <c r="AE1007" s="82"/>
      <c r="AF1007" s="82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/>
      <c r="BD1007" s="45"/>
      <c r="BE1007" s="45"/>
    </row>
    <row r="1008" spans="1:57" ht="15.75" customHeight="1">
      <c r="A1008" s="1" t="s">
        <v>1301</v>
      </c>
      <c r="B1008" s="1" t="s">
        <v>280</v>
      </c>
      <c r="C1008" s="1" t="s">
        <v>281</v>
      </c>
      <c r="D1008" s="1" t="s">
        <v>275</v>
      </c>
      <c r="E1008" s="1" t="s">
        <v>698</v>
      </c>
      <c r="F1008" s="128"/>
      <c r="G1008" s="129"/>
      <c r="H1008" s="129"/>
      <c r="I1008" s="129"/>
      <c r="J1008" s="129"/>
      <c r="K1008" s="83" t="s">
        <v>1376</v>
      </c>
      <c r="L1008" s="84" t="s">
        <v>1377</v>
      </c>
      <c r="M1008" s="51" t="s">
        <v>127</v>
      </c>
      <c r="N1008" s="51"/>
      <c r="O1008" s="62" t="e">
        <f t="shared" ref="O1008:O1019" si="470">M1008-R1008</f>
        <v>#VALUE!</v>
      </c>
      <c r="P1008" s="53">
        <v>100</v>
      </c>
      <c r="Q1008" s="54" t="s">
        <v>159</v>
      </c>
      <c r="R1008" s="53">
        <v>150000</v>
      </c>
      <c r="S1008" s="53">
        <f t="shared" ref="S1008:S1019" si="471">U1008+X1008+AA1008+AD1008+AG1008+AJ1008+AM1008+AP1008+AS1008+AV1008+AY1008+BB1008</f>
        <v>0</v>
      </c>
      <c r="T1008" s="53"/>
      <c r="U1008" s="53">
        <v>0</v>
      </c>
      <c r="V1008" s="53" t="s">
        <v>129</v>
      </c>
      <c r="W1008" s="55">
        <v>0.01</v>
      </c>
      <c r="X1008" s="53">
        <v>0</v>
      </c>
      <c r="Y1008" s="53" t="s">
        <v>129</v>
      </c>
      <c r="Z1008" s="55">
        <v>0.01</v>
      </c>
      <c r="AA1008" s="53">
        <v>0</v>
      </c>
      <c r="AB1008" s="53" t="s">
        <v>129</v>
      </c>
      <c r="AC1008" s="85">
        <v>0.01</v>
      </c>
      <c r="AD1008" s="53">
        <v>0</v>
      </c>
      <c r="AE1008" s="53" t="s">
        <v>130</v>
      </c>
      <c r="AF1008" s="55">
        <v>0.1</v>
      </c>
      <c r="AG1008" s="102"/>
      <c r="AH1008" s="100"/>
      <c r="AI1008" s="100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ht="15.75" customHeight="1">
      <c r="A1009" s="1" t="s">
        <v>1301</v>
      </c>
      <c r="B1009" s="1" t="s">
        <v>280</v>
      </c>
      <c r="C1009" s="1" t="s">
        <v>281</v>
      </c>
      <c r="D1009" s="1" t="s">
        <v>275</v>
      </c>
      <c r="E1009" s="1" t="s">
        <v>698</v>
      </c>
      <c r="F1009" s="128"/>
      <c r="G1009" s="129"/>
      <c r="H1009" s="129"/>
      <c r="I1009" s="129"/>
      <c r="J1009" s="129"/>
      <c r="K1009" s="83" t="s">
        <v>1378</v>
      </c>
      <c r="L1009" s="84" t="s">
        <v>1379</v>
      </c>
      <c r="M1009" s="51" t="s">
        <v>127</v>
      </c>
      <c r="N1009" s="51"/>
      <c r="O1009" s="62" t="e">
        <f t="shared" si="470"/>
        <v>#VALUE!</v>
      </c>
      <c r="P1009" s="53">
        <v>100</v>
      </c>
      <c r="Q1009" s="54" t="s">
        <v>159</v>
      </c>
      <c r="R1009" s="53">
        <v>150000</v>
      </c>
      <c r="S1009" s="53">
        <f t="shared" si="471"/>
        <v>0</v>
      </c>
      <c r="T1009" s="53"/>
      <c r="U1009" s="53">
        <v>0</v>
      </c>
      <c r="V1009" s="53" t="s">
        <v>129</v>
      </c>
      <c r="W1009" s="55">
        <v>0.01</v>
      </c>
      <c r="X1009" s="53">
        <v>0</v>
      </c>
      <c r="Y1009" s="53" t="s">
        <v>129</v>
      </c>
      <c r="Z1009" s="55">
        <v>0.01</v>
      </c>
      <c r="AA1009" s="53">
        <v>0</v>
      </c>
      <c r="AB1009" s="53" t="s">
        <v>129</v>
      </c>
      <c r="AC1009" s="85">
        <v>0.01</v>
      </c>
      <c r="AD1009" s="53">
        <v>0</v>
      </c>
      <c r="AE1009" s="53" t="s">
        <v>130</v>
      </c>
      <c r="AF1009" s="55">
        <v>0.1</v>
      </c>
      <c r="AG1009" s="102"/>
      <c r="AH1009" s="100"/>
      <c r="AI1009" s="100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ht="15.75" customHeight="1">
      <c r="A1010" s="1" t="s">
        <v>1301</v>
      </c>
      <c r="B1010" s="1" t="s">
        <v>280</v>
      </c>
      <c r="C1010" s="1" t="s">
        <v>281</v>
      </c>
      <c r="D1010" s="1" t="s">
        <v>275</v>
      </c>
      <c r="E1010" s="1" t="s">
        <v>698</v>
      </c>
      <c r="F1010" s="128"/>
      <c r="G1010" s="129"/>
      <c r="H1010" s="129"/>
      <c r="I1010" s="129"/>
      <c r="J1010" s="129"/>
      <c r="K1010" s="83" t="s">
        <v>1380</v>
      </c>
      <c r="L1010" s="84" t="s">
        <v>1381</v>
      </c>
      <c r="M1010" s="51" t="s">
        <v>127</v>
      </c>
      <c r="N1010" s="51"/>
      <c r="O1010" s="62" t="e">
        <f t="shared" si="470"/>
        <v>#VALUE!</v>
      </c>
      <c r="P1010" s="53">
        <v>100</v>
      </c>
      <c r="Q1010" s="54" t="s">
        <v>159</v>
      </c>
      <c r="R1010" s="53">
        <v>150000</v>
      </c>
      <c r="S1010" s="53">
        <f t="shared" si="471"/>
        <v>0</v>
      </c>
      <c r="T1010" s="53"/>
      <c r="U1010" s="53">
        <v>0</v>
      </c>
      <c r="V1010" s="53" t="s">
        <v>129</v>
      </c>
      <c r="W1010" s="55">
        <v>0.01</v>
      </c>
      <c r="X1010" s="53">
        <v>0</v>
      </c>
      <c r="Y1010" s="53" t="s">
        <v>129</v>
      </c>
      <c r="Z1010" s="55">
        <v>0.01</v>
      </c>
      <c r="AA1010" s="53">
        <v>0</v>
      </c>
      <c r="AB1010" s="53" t="s">
        <v>129</v>
      </c>
      <c r="AC1010" s="85">
        <v>0.01</v>
      </c>
      <c r="AD1010" s="53">
        <v>0</v>
      </c>
      <c r="AE1010" s="53" t="s">
        <v>130</v>
      </c>
      <c r="AF1010" s="55">
        <v>0.1</v>
      </c>
      <c r="AG1010" s="102"/>
      <c r="AH1010" s="100"/>
      <c r="AI1010" s="100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ht="15.75" customHeight="1">
      <c r="A1011" s="1" t="s">
        <v>1301</v>
      </c>
      <c r="B1011" s="1" t="s">
        <v>280</v>
      </c>
      <c r="C1011" s="1" t="s">
        <v>281</v>
      </c>
      <c r="D1011" s="1" t="s">
        <v>275</v>
      </c>
      <c r="E1011" s="1" t="s">
        <v>698</v>
      </c>
      <c r="F1011" s="128"/>
      <c r="G1011" s="129"/>
      <c r="H1011" s="129"/>
      <c r="I1011" s="129"/>
      <c r="J1011" s="129"/>
      <c r="K1011" s="83" t="s">
        <v>1382</v>
      </c>
      <c r="L1011" s="84" t="s">
        <v>1383</v>
      </c>
      <c r="M1011" s="51" t="s">
        <v>127</v>
      </c>
      <c r="N1011" s="51"/>
      <c r="O1011" s="62" t="e">
        <f t="shared" si="470"/>
        <v>#VALUE!</v>
      </c>
      <c r="P1011" s="53">
        <v>100</v>
      </c>
      <c r="Q1011" s="54" t="s">
        <v>159</v>
      </c>
      <c r="R1011" s="53">
        <v>150000</v>
      </c>
      <c r="S1011" s="53">
        <f t="shared" si="471"/>
        <v>0</v>
      </c>
      <c r="T1011" s="53"/>
      <c r="U1011" s="53">
        <v>0</v>
      </c>
      <c r="V1011" s="53" t="s">
        <v>129</v>
      </c>
      <c r="W1011" s="55">
        <v>0.01</v>
      </c>
      <c r="X1011" s="53">
        <v>0</v>
      </c>
      <c r="Y1011" s="53" t="s">
        <v>129</v>
      </c>
      <c r="Z1011" s="55">
        <v>0.01</v>
      </c>
      <c r="AA1011" s="53">
        <v>0</v>
      </c>
      <c r="AB1011" s="53" t="s">
        <v>129</v>
      </c>
      <c r="AC1011" s="85">
        <v>0.01</v>
      </c>
      <c r="AD1011" s="53">
        <v>0</v>
      </c>
      <c r="AE1011" s="53" t="s">
        <v>130</v>
      </c>
      <c r="AF1011" s="55">
        <v>0.1</v>
      </c>
      <c r="AG1011" s="102"/>
      <c r="AH1011" s="100"/>
      <c r="AI1011" s="100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ht="15.75" customHeight="1">
      <c r="A1012" s="1" t="s">
        <v>1301</v>
      </c>
      <c r="B1012" s="1" t="s">
        <v>280</v>
      </c>
      <c r="C1012" s="1" t="s">
        <v>281</v>
      </c>
      <c r="D1012" s="1" t="s">
        <v>275</v>
      </c>
      <c r="E1012" s="1" t="s">
        <v>698</v>
      </c>
      <c r="F1012" s="128"/>
      <c r="G1012" s="129"/>
      <c r="H1012" s="129"/>
      <c r="I1012" s="129"/>
      <c r="J1012" s="129"/>
      <c r="K1012" s="83" t="s">
        <v>1384</v>
      </c>
      <c r="L1012" s="84" t="s">
        <v>1385</v>
      </c>
      <c r="M1012" s="51" t="s">
        <v>127</v>
      </c>
      <c r="N1012" s="51"/>
      <c r="O1012" s="62" t="e">
        <f t="shared" si="470"/>
        <v>#VALUE!</v>
      </c>
      <c r="P1012" s="53">
        <v>100</v>
      </c>
      <c r="Q1012" s="54" t="s">
        <v>159</v>
      </c>
      <c r="R1012" s="53">
        <v>150000</v>
      </c>
      <c r="S1012" s="53">
        <f t="shared" si="471"/>
        <v>0</v>
      </c>
      <c r="T1012" s="53"/>
      <c r="U1012" s="53">
        <v>0</v>
      </c>
      <c r="V1012" s="53" t="s">
        <v>129</v>
      </c>
      <c r="W1012" s="55">
        <v>0.01</v>
      </c>
      <c r="X1012" s="53">
        <v>0</v>
      </c>
      <c r="Y1012" s="53" t="s">
        <v>129</v>
      </c>
      <c r="Z1012" s="55">
        <v>0.01</v>
      </c>
      <c r="AA1012" s="53">
        <v>0</v>
      </c>
      <c r="AB1012" s="53" t="s">
        <v>129</v>
      </c>
      <c r="AC1012" s="85">
        <v>0.01</v>
      </c>
      <c r="AD1012" s="53">
        <v>0</v>
      </c>
      <c r="AE1012" s="53" t="s">
        <v>130</v>
      </c>
      <c r="AF1012" s="55">
        <v>0.1</v>
      </c>
      <c r="AG1012" s="102"/>
      <c r="AH1012" s="100"/>
      <c r="AI1012" s="100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ht="15.75" customHeight="1">
      <c r="A1013" s="1" t="s">
        <v>1301</v>
      </c>
      <c r="B1013" s="1" t="s">
        <v>280</v>
      </c>
      <c r="C1013" s="1" t="s">
        <v>281</v>
      </c>
      <c r="D1013" s="1" t="s">
        <v>275</v>
      </c>
      <c r="E1013" s="1" t="s">
        <v>698</v>
      </c>
      <c r="F1013" s="128"/>
      <c r="G1013" s="129"/>
      <c r="H1013" s="129"/>
      <c r="I1013" s="129"/>
      <c r="J1013" s="129"/>
      <c r="K1013" s="83" t="s">
        <v>1386</v>
      </c>
      <c r="L1013" s="84" t="s">
        <v>1387</v>
      </c>
      <c r="M1013" s="51" t="s">
        <v>127</v>
      </c>
      <c r="N1013" s="51"/>
      <c r="O1013" s="62" t="e">
        <f t="shared" si="470"/>
        <v>#VALUE!</v>
      </c>
      <c r="P1013" s="53">
        <v>1040</v>
      </c>
      <c r="Q1013" s="54" t="s">
        <v>159</v>
      </c>
      <c r="R1013" s="53">
        <v>832000</v>
      </c>
      <c r="S1013" s="53">
        <f t="shared" si="471"/>
        <v>0</v>
      </c>
      <c r="T1013" s="53"/>
      <c r="U1013" s="53">
        <v>0</v>
      </c>
      <c r="V1013" s="53" t="s">
        <v>129</v>
      </c>
      <c r="W1013" s="55">
        <v>0.01</v>
      </c>
      <c r="X1013" s="53">
        <v>0</v>
      </c>
      <c r="Y1013" s="53" t="s">
        <v>129</v>
      </c>
      <c r="Z1013" s="55">
        <v>0.01</v>
      </c>
      <c r="AA1013" s="53">
        <v>0</v>
      </c>
      <c r="AB1013" s="53" t="s">
        <v>129</v>
      </c>
      <c r="AC1013" s="85">
        <v>0.01</v>
      </c>
      <c r="AD1013" s="53">
        <v>0</v>
      </c>
      <c r="AE1013" s="53" t="s">
        <v>130</v>
      </c>
      <c r="AF1013" s="55">
        <v>0.1</v>
      </c>
      <c r="AG1013" s="102"/>
      <c r="AH1013" s="100"/>
      <c r="AI1013" s="100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ht="15.75" customHeight="1">
      <c r="A1014" s="1" t="s">
        <v>1301</v>
      </c>
      <c r="B1014" s="1" t="s">
        <v>280</v>
      </c>
      <c r="C1014" s="1" t="s">
        <v>281</v>
      </c>
      <c r="D1014" s="1" t="s">
        <v>275</v>
      </c>
      <c r="E1014" s="1" t="s">
        <v>698</v>
      </c>
      <c r="F1014" s="128"/>
      <c r="G1014" s="129"/>
      <c r="H1014" s="129"/>
      <c r="I1014" s="129"/>
      <c r="J1014" s="129"/>
      <c r="K1014" s="83" t="s">
        <v>1388</v>
      </c>
      <c r="L1014" s="84" t="s">
        <v>1389</v>
      </c>
      <c r="M1014" s="51" t="s">
        <v>127</v>
      </c>
      <c r="N1014" s="51"/>
      <c r="O1014" s="62" t="e">
        <f t="shared" si="470"/>
        <v>#VALUE!</v>
      </c>
      <c r="P1014" s="53">
        <v>40</v>
      </c>
      <c r="Q1014" s="54" t="s">
        <v>159</v>
      </c>
      <c r="R1014" s="53">
        <v>32000</v>
      </c>
      <c r="S1014" s="53">
        <f t="shared" si="471"/>
        <v>0</v>
      </c>
      <c r="T1014" s="53"/>
      <c r="U1014" s="53">
        <v>0</v>
      </c>
      <c r="V1014" s="53" t="s">
        <v>129</v>
      </c>
      <c r="W1014" s="55">
        <v>0.01</v>
      </c>
      <c r="X1014" s="53">
        <v>0</v>
      </c>
      <c r="Y1014" s="53" t="s">
        <v>129</v>
      </c>
      <c r="Z1014" s="55">
        <v>0.01</v>
      </c>
      <c r="AA1014" s="53">
        <v>0</v>
      </c>
      <c r="AB1014" s="53" t="s">
        <v>129</v>
      </c>
      <c r="AC1014" s="85">
        <v>0.01</v>
      </c>
      <c r="AD1014" s="53">
        <v>0</v>
      </c>
      <c r="AE1014" s="53" t="s">
        <v>130</v>
      </c>
      <c r="AF1014" s="55">
        <v>0.1</v>
      </c>
      <c r="AG1014" s="102"/>
      <c r="AH1014" s="100"/>
      <c r="AI1014" s="100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ht="15.75" customHeight="1">
      <c r="A1015" s="1" t="s">
        <v>1301</v>
      </c>
      <c r="B1015" s="1" t="s">
        <v>280</v>
      </c>
      <c r="C1015" s="1" t="s">
        <v>281</v>
      </c>
      <c r="D1015" s="1" t="s">
        <v>275</v>
      </c>
      <c r="E1015" s="1" t="s">
        <v>698</v>
      </c>
      <c r="F1015" s="128"/>
      <c r="G1015" s="129"/>
      <c r="H1015" s="129"/>
      <c r="I1015" s="129"/>
      <c r="J1015" s="129"/>
      <c r="K1015" s="83" t="s">
        <v>1390</v>
      </c>
      <c r="L1015" s="84" t="s">
        <v>1391</v>
      </c>
      <c r="M1015" s="51" t="s">
        <v>127</v>
      </c>
      <c r="N1015" s="51"/>
      <c r="O1015" s="62" t="e">
        <f t="shared" si="470"/>
        <v>#VALUE!</v>
      </c>
      <c r="P1015" s="53">
        <v>40</v>
      </c>
      <c r="Q1015" s="54" t="s">
        <v>159</v>
      </c>
      <c r="R1015" s="53">
        <v>32000</v>
      </c>
      <c r="S1015" s="53">
        <f t="shared" si="471"/>
        <v>0</v>
      </c>
      <c r="T1015" s="53"/>
      <c r="U1015" s="53">
        <v>0</v>
      </c>
      <c r="V1015" s="53" t="s">
        <v>129</v>
      </c>
      <c r="W1015" s="55">
        <v>0.01</v>
      </c>
      <c r="X1015" s="53">
        <v>0</v>
      </c>
      <c r="Y1015" s="53" t="s">
        <v>129</v>
      </c>
      <c r="Z1015" s="55">
        <v>0.01</v>
      </c>
      <c r="AA1015" s="53">
        <v>0</v>
      </c>
      <c r="AB1015" s="53" t="s">
        <v>129</v>
      </c>
      <c r="AC1015" s="85">
        <v>0.01</v>
      </c>
      <c r="AD1015" s="53">
        <v>0</v>
      </c>
      <c r="AE1015" s="53" t="s">
        <v>130</v>
      </c>
      <c r="AF1015" s="55">
        <v>0.1</v>
      </c>
      <c r="AG1015" s="102"/>
      <c r="AH1015" s="100"/>
      <c r="AI1015" s="100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ht="15.75" customHeight="1">
      <c r="A1016" s="1" t="s">
        <v>1301</v>
      </c>
      <c r="B1016" s="1" t="s">
        <v>280</v>
      </c>
      <c r="C1016" s="1" t="s">
        <v>281</v>
      </c>
      <c r="D1016" s="1" t="s">
        <v>275</v>
      </c>
      <c r="E1016" s="1" t="s">
        <v>698</v>
      </c>
      <c r="F1016" s="128"/>
      <c r="G1016" s="129"/>
      <c r="H1016" s="129"/>
      <c r="I1016" s="129"/>
      <c r="J1016" s="129"/>
      <c r="K1016" s="83" t="s">
        <v>1392</v>
      </c>
      <c r="L1016" s="84" t="s">
        <v>1393</v>
      </c>
      <c r="M1016" s="51" t="s">
        <v>127</v>
      </c>
      <c r="N1016" s="51"/>
      <c r="O1016" s="62" t="e">
        <f t="shared" si="470"/>
        <v>#VALUE!</v>
      </c>
      <c r="P1016" s="53">
        <v>40</v>
      </c>
      <c r="Q1016" s="54" t="s">
        <v>159</v>
      </c>
      <c r="R1016" s="53">
        <v>32000</v>
      </c>
      <c r="S1016" s="53">
        <f t="shared" si="471"/>
        <v>0</v>
      </c>
      <c r="T1016" s="53"/>
      <c r="U1016" s="53">
        <v>0</v>
      </c>
      <c r="V1016" s="53" t="s">
        <v>129</v>
      </c>
      <c r="W1016" s="55">
        <v>0.01</v>
      </c>
      <c r="X1016" s="53">
        <v>0</v>
      </c>
      <c r="Y1016" s="53" t="s">
        <v>129</v>
      </c>
      <c r="Z1016" s="55">
        <v>0.01</v>
      </c>
      <c r="AA1016" s="53">
        <v>0</v>
      </c>
      <c r="AB1016" s="53" t="s">
        <v>129</v>
      </c>
      <c r="AC1016" s="85">
        <v>0.01</v>
      </c>
      <c r="AD1016" s="53">
        <v>0</v>
      </c>
      <c r="AE1016" s="53" t="s">
        <v>130</v>
      </c>
      <c r="AF1016" s="55">
        <v>0.1</v>
      </c>
      <c r="AG1016" s="102"/>
      <c r="AH1016" s="100"/>
      <c r="AI1016" s="100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ht="15.75" customHeight="1">
      <c r="A1017" s="1" t="s">
        <v>1301</v>
      </c>
      <c r="B1017" s="1" t="s">
        <v>280</v>
      </c>
      <c r="C1017" s="1" t="s">
        <v>281</v>
      </c>
      <c r="D1017" s="1" t="s">
        <v>275</v>
      </c>
      <c r="E1017" s="1" t="s">
        <v>698</v>
      </c>
      <c r="F1017" s="128"/>
      <c r="G1017" s="129"/>
      <c r="H1017" s="129"/>
      <c r="I1017" s="129"/>
      <c r="J1017" s="129"/>
      <c r="K1017" s="83" t="s">
        <v>1394</v>
      </c>
      <c r="L1017" s="84" t="s">
        <v>1395</v>
      </c>
      <c r="M1017" s="51" t="s">
        <v>127</v>
      </c>
      <c r="N1017" s="51"/>
      <c r="O1017" s="62" t="e">
        <f t="shared" si="470"/>
        <v>#VALUE!</v>
      </c>
      <c r="P1017" s="53">
        <v>40</v>
      </c>
      <c r="Q1017" s="54" t="s">
        <v>159</v>
      </c>
      <c r="R1017" s="53">
        <v>32000</v>
      </c>
      <c r="S1017" s="53">
        <f t="shared" si="471"/>
        <v>0</v>
      </c>
      <c r="T1017" s="53"/>
      <c r="U1017" s="53">
        <v>0</v>
      </c>
      <c r="V1017" s="53" t="s">
        <v>129</v>
      </c>
      <c r="W1017" s="55">
        <v>0.01</v>
      </c>
      <c r="X1017" s="53">
        <v>0</v>
      </c>
      <c r="Y1017" s="53" t="s">
        <v>129</v>
      </c>
      <c r="Z1017" s="55">
        <v>0.01</v>
      </c>
      <c r="AA1017" s="53">
        <v>0</v>
      </c>
      <c r="AB1017" s="53" t="s">
        <v>129</v>
      </c>
      <c r="AC1017" s="85">
        <v>0.01</v>
      </c>
      <c r="AD1017" s="53">
        <v>0</v>
      </c>
      <c r="AE1017" s="53" t="s">
        <v>130</v>
      </c>
      <c r="AF1017" s="55">
        <v>0.1</v>
      </c>
      <c r="AG1017" s="102"/>
      <c r="AH1017" s="100"/>
      <c r="AI1017" s="100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ht="15.75" customHeight="1">
      <c r="A1018" s="1" t="s">
        <v>1301</v>
      </c>
      <c r="B1018" s="1" t="s">
        <v>280</v>
      </c>
      <c r="C1018" s="1" t="s">
        <v>281</v>
      </c>
      <c r="D1018" s="1" t="s">
        <v>275</v>
      </c>
      <c r="E1018" s="1" t="s">
        <v>698</v>
      </c>
      <c r="F1018" s="128"/>
      <c r="G1018" s="129"/>
      <c r="H1018" s="129"/>
      <c r="I1018" s="129"/>
      <c r="J1018" s="129"/>
      <c r="K1018" s="83" t="s">
        <v>1396</v>
      </c>
      <c r="L1018" s="84" t="s">
        <v>1397</v>
      </c>
      <c r="M1018" s="51" t="s">
        <v>127</v>
      </c>
      <c r="N1018" s="51"/>
      <c r="O1018" s="62" t="e">
        <f t="shared" si="470"/>
        <v>#VALUE!</v>
      </c>
      <c r="P1018" s="53">
        <v>100</v>
      </c>
      <c r="Q1018" s="54" t="s">
        <v>159</v>
      </c>
      <c r="R1018" s="53">
        <v>70000</v>
      </c>
      <c r="S1018" s="53">
        <f t="shared" si="471"/>
        <v>0</v>
      </c>
      <c r="T1018" s="53"/>
      <c r="U1018" s="53">
        <v>0</v>
      </c>
      <c r="V1018" s="53" t="s">
        <v>129</v>
      </c>
      <c r="W1018" s="55">
        <v>0.01</v>
      </c>
      <c r="X1018" s="53">
        <v>0</v>
      </c>
      <c r="Y1018" s="53" t="s">
        <v>129</v>
      </c>
      <c r="Z1018" s="55">
        <v>0.01</v>
      </c>
      <c r="AA1018" s="53">
        <v>0</v>
      </c>
      <c r="AB1018" s="53" t="s">
        <v>129</v>
      </c>
      <c r="AC1018" s="85">
        <v>0.01</v>
      </c>
      <c r="AD1018" s="53">
        <v>0</v>
      </c>
      <c r="AE1018" s="53" t="s">
        <v>130</v>
      </c>
      <c r="AF1018" s="55">
        <v>0.1</v>
      </c>
      <c r="AG1018" s="102"/>
      <c r="AH1018" s="100"/>
      <c r="AI1018" s="100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ht="15.75" customHeight="1">
      <c r="A1019" s="1" t="s">
        <v>1301</v>
      </c>
      <c r="B1019" s="1" t="s">
        <v>280</v>
      </c>
      <c r="C1019" s="1" t="s">
        <v>281</v>
      </c>
      <c r="D1019" s="1" t="s">
        <v>275</v>
      </c>
      <c r="E1019" s="1" t="s">
        <v>698</v>
      </c>
      <c r="F1019" s="128"/>
      <c r="G1019" s="129"/>
      <c r="H1019" s="129"/>
      <c r="I1019" s="129"/>
      <c r="J1019" s="129"/>
      <c r="K1019" s="83" t="s">
        <v>1398</v>
      </c>
      <c r="L1019" s="84" t="s">
        <v>1399</v>
      </c>
      <c r="M1019" s="51" t="s">
        <v>127</v>
      </c>
      <c r="N1019" s="51"/>
      <c r="O1019" s="62" t="e">
        <f t="shared" si="470"/>
        <v>#VALUE!</v>
      </c>
      <c r="P1019" s="53">
        <v>200</v>
      </c>
      <c r="Q1019" s="54" t="s">
        <v>159</v>
      </c>
      <c r="R1019" s="53">
        <v>140000</v>
      </c>
      <c r="S1019" s="53">
        <f t="shared" si="471"/>
        <v>0</v>
      </c>
      <c r="T1019" s="53"/>
      <c r="U1019" s="53">
        <v>0</v>
      </c>
      <c r="V1019" s="53" t="s">
        <v>129</v>
      </c>
      <c r="W1019" s="55">
        <v>0.01</v>
      </c>
      <c r="X1019" s="53">
        <v>0</v>
      </c>
      <c r="Y1019" s="53" t="s">
        <v>129</v>
      </c>
      <c r="Z1019" s="55">
        <v>0.01</v>
      </c>
      <c r="AA1019" s="53">
        <v>0</v>
      </c>
      <c r="AB1019" s="53" t="s">
        <v>129</v>
      </c>
      <c r="AC1019" s="85">
        <v>0.01</v>
      </c>
      <c r="AD1019" s="53">
        <v>0</v>
      </c>
      <c r="AE1019" s="53" t="s">
        <v>130</v>
      </c>
      <c r="AF1019" s="55">
        <v>0.1</v>
      </c>
      <c r="AG1019" s="102"/>
      <c r="AH1019" s="100"/>
      <c r="AI1019" s="100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ht="15.75" customHeight="1">
      <c r="A1020" s="1" t="s">
        <v>1301</v>
      </c>
      <c r="B1020" s="1" t="s">
        <v>280</v>
      </c>
      <c r="C1020" s="1" t="s">
        <v>281</v>
      </c>
      <c r="D1020" s="1"/>
      <c r="E1020" s="1" t="s">
        <v>701</v>
      </c>
      <c r="F1020" s="41"/>
      <c r="G1020" s="42"/>
      <c r="H1020" s="42"/>
      <c r="I1020" s="42"/>
      <c r="J1020" s="42" t="s">
        <v>701</v>
      </c>
      <c r="K1020" s="139"/>
      <c r="L1020" s="140"/>
      <c r="M1020" s="127"/>
      <c r="N1020" s="127"/>
      <c r="O1020" s="127"/>
      <c r="P1020" s="45"/>
      <c r="Q1020" s="46"/>
      <c r="R1020" s="45">
        <f t="shared" ref="R1020:S1020" si="472">SUM(R1021:R1035)</f>
        <v>1754400</v>
      </c>
      <c r="S1020" s="45">
        <f t="shared" si="472"/>
        <v>0</v>
      </c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91"/>
      <c r="AE1020" s="91"/>
      <c r="AF1020" s="91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  <c r="AT1020" s="45"/>
      <c r="AU1020" s="45"/>
      <c r="AV1020" s="45"/>
      <c r="AW1020" s="45"/>
      <c r="AX1020" s="45"/>
      <c r="AY1020" s="45"/>
      <c r="AZ1020" s="45"/>
      <c r="BA1020" s="45"/>
      <c r="BB1020" s="45"/>
      <c r="BC1020" s="45"/>
      <c r="BD1020" s="45"/>
      <c r="BE1020" s="45"/>
    </row>
    <row r="1021" spans="1:57" ht="15.75" customHeight="1">
      <c r="A1021" s="1" t="s">
        <v>1301</v>
      </c>
      <c r="B1021" s="1" t="s">
        <v>280</v>
      </c>
      <c r="C1021" s="1" t="s">
        <v>281</v>
      </c>
      <c r="D1021" s="1" t="s">
        <v>275</v>
      </c>
      <c r="E1021" s="1" t="s">
        <v>701</v>
      </c>
      <c r="F1021" s="128"/>
      <c r="G1021" s="129"/>
      <c r="H1021" s="129"/>
      <c r="I1021" s="129"/>
      <c r="J1021" s="129"/>
      <c r="K1021" s="83" t="s">
        <v>1400</v>
      </c>
      <c r="L1021" s="84" t="s">
        <v>1401</v>
      </c>
      <c r="M1021" s="51" t="s">
        <v>127</v>
      </c>
      <c r="N1021" s="51"/>
      <c r="O1021" s="62" t="e">
        <f t="shared" ref="O1021:O1035" si="473">M1021-R1021</f>
        <v>#VALUE!</v>
      </c>
      <c r="P1021" s="53">
        <v>100</v>
      </c>
      <c r="Q1021" s="54" t="s">
        <v>159</v>
      </c>
      <c r="R1021" s="53">
        <v>100000</v>
      </c>
      <c r="S1021" s="53">
        <f t="shared" ref="S1021:S1035" si="474">U1021+X1021+AA1021+AD1021+AG1021+AJ1021+AM1021+AP1021+AS1021+AV1021+AY1021+BB1021</f>
        <v>0</v>
      </c>
      <c r="T1021" s="53"/>
      <c r="U1021" s="53">
        <v>0</v>
      </c>
      <c r="V1021" s="53" t="s">
        <v>129</v>
      </c>
      <c r="W1021" s="55">
        <v>0.01</v>
      </c>
      <c r="X1021" s="53">
        <v>0</v>
      </c>
      <c r="Y1021" s="53" t="s">
        <v>129</v>
      </c>
      <c r="Z1021" s="55">
        <v>0.01</v>
      </c>
      <c r="AA1021" s="53">
        <v>0</v>
      </c>
      <c r="AB1021" s="53" t="s">
        <v>129</v>
      </c>
      <c r="AC1021" s="85">
        <v>0.01</v>
      </c>
      <c r="AD1021" s="53">
        <v>0</v>
      </c>
      <c r="AE1021" s="53" t="s">
        <v>130</v>
      </c>
      <c r="AF1021" s="55">
        <v>0.1</v>
      </c>
      <c r="AG1021" s="102"/>
      <c r="AH1021" s="100"/>
      <c r="AI1021" s="100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ht="15.75" customHeight="1">
      <c r="A1022" s="1" t="s">
        <v>1301</v>
      </c>
      <c r="B1022" s="1" t="s">
        <v>280</v>
      </c>
      <c r="C1022" s="1" t="s">
        <v>281</v>
      </c>
      <c r="D1022" s="1" t="s">
        <v>275</v>
      </c>
      <c r="E1022" s="1" t="s">
        <v>701</v>
      </c>
      <c r="F1022" s="128"/>
      <c r="G1022" s="129"/>
      <c r="H1022" s="129"/>
      <c r="I1022" s="129"/>
      <c r="J1022" s="129"/>
      <c r="K1022" s="83" t="s">
        <v>1402</v>
      </c>
      <c r="L1022" s="84" t="s">
        <v>1403</v>
      </c>
      <c r="M1022" s="51" t="s">
        <v>127</v>
      </c>
      <c r="N1022" s="51"/>
      <c r="O1022" s="62" t="e">
        <f t="shared" si="473"/>
        <v>#VALUE!</v>
      </c>
      <c r="P1022" s="53">
        <v>100</v>
      </c>
      <c r="Q1022" s="54" t="s">
        <v>159</v>
      </c>
      <c r="R1022" s="53">
        <v>100000</v>
      </c>
      <c r="S1022" s="53">
        <f t="shared" si="474"/>
        <v>0</v>
      </c>
      <c r="T1022" s="53"/>
      <c r="U1022" s="53">
        <v>0</v>
      </c>
      <c r="V1022" s="53" t="s">
        <v>129</v>
      </c>
      <c r="W1022" s="55">
        <v>0.01</v>
      </c>
      <c r="X1022" s="53">
        <v>0</v>
      </c>
      <c r="Y1022" s="53" t="s">
        <v>129</v>
      </c>
      <c r="Z1022" s="55">
        <v>0.01</v>
      </c>
      <c r="AA1022" s="53">
        <v>0</v>
      </c>
      <c r="AB1022" s="53" t="s">
        <v>129</v>
      </c>
      <c r="AC1022" s="85">
        <v>0.01</v>
      </c>
      <c r="AD1022" s="53">
        <v>0</v>
      </c>
      <c r="AE1022" s="53" t="s">
        <v>130</v>
      </c>
      <c r="AF1022" s="55">
        <v>0.1</v>
      </c>
      <c r="AG1022" s="102"/>
      <c r="AH1022" s="100"/>
      <c r="AI1022" s="100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ht="15.75" customHeight="1">
      <c r="A1023" s="1" t="s">
        <v>1301</v>
      </c>
      <c r="B1023" s="1" t="s">
        <v>280</v>
      </c>
      <c r="C1023" s="1" t="s">
        <v>281</v>
      </c>
      <c r="D1023" s="1" t="s">
        <v>275</v>
      </c>
      <c r="E1023" s="1" t="s">
        <v>701</v>
      </c>
      <c r="F1023" s="128"/>
      <c r="G1023" s="129"/>
      <c r="H1023" s="129"/>
      <c r="I1023" s="129"/>
      <c r="J1023" s="129"/>
      <c r="K1023" s="83" t="s">
        <v>1404</v>
      </c>
      <c r="L1023" s="84" t="s">
        <v>1405</v>
      </c>
      <c r="M1023" s="51" t="s">
        <v>127</v>
      </c>
      <c r="N1023" s="51"/>
      <c r="O1023" s="62" t="e">
        <f t="shared" si="473"/>
        <v>#VALUE!</v>
      </c>
      <c r="P1023" s="53">
        <v>100</v>
      </c>
      <c r="Q1023" s="54" t="s">
        <v>159</v>
      </c>
      <c r="R1023" s="53">
        <v>100000</v>
      </c>
      <c r="S1023" s="53">
        <f t="shared" si="474"/>
        <v>0</v>
      </c>
      <c r="T1023" s="53"/>
      <c r="U1023" s="53">
        <v>0</v>
      </c>
      <c r="V1023" s="53" t="s">
        <v>129</v>
      </c>
      <c r="W1023" s="55">
        <v>0.01</v>
      </c>
      <c r="X1023" s="53">
        <v>0</v>
      </c>
      <c r="Y1023" s="53" t="s">
        <v>129</v>
      </c>
      <c r="Z1023" s="55">
        <v>0.01</v>
      </c>
      <c r="AA1023" s="53">
        <v>0</v>
      </c>
      <c r="AB1023" s="53" t="s">
        <v>129</v>
      </c>
      <c r="AC1023" s="85">
        <v>0.01</v>
      </c>
      <c r="AD1023" s="53">
        <v>0</v>
      </c>
      <c r="AE1023" s="53" t="s">
        <v>130</v>
      </c>
      <c r="AF1023" s="55">
        <v>0.1</v>
      </c>
      <c r="AG1023" s="102"/>
      <c r="AH1023" s="100"/>
      <c r="AI1023" s="100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ht="15.75" customHeight="1">
      <c r="A1024" s="1" t="s">
        <v>1301</v>
      </c>
      <c r="B1024" s="1" t="s">
        <v>280</v>
      </c>
      <c r="C1024" s="1" t="s">
        <v>281</v>
      </c>
      <c r="D1024" s="1" t="s">
        <v>275</v>
      </c>
      <c r="E1024" s="1" t="s">
        <v>701</v>
      </c>
      <c r="F1024" s="128"/>
      <c r="G1024" s="129"/>
      <c r="H1024" s="129"/>
      <c r="I1024" s="129"/>
      <c r="J1024" s="129"/>
      <c r="K1024" s="83" t="s">
        <v>1406</v>
      </c>
      <c r="L1024" s="84" t="s">
        <v>1407</v>
      </c>
      <c r="M1024" s="51" t="s">
        <v>127</v>
      </c>
      <c r="N1024" s="51"/>
      <c r="O1024" s="62" t="e">
        <f t="shared" si="473"/>
        <v>#VALUE!</v>
      </c>
      <c r="P1024" s="53">
        <v>200</v>
      </c>
      <c r="Q1024" s="54" t="s">
        <v>159</v>
      </c>
      <c r="R1024" s="53">
        <v>200000</v>
      </c>
      <c r="S1024" s="53">
        <f t="shared" si="474"/>
        <v>0</v>
      </c>
      <c r="T1024" s="53"/>
      <c r="U1024" s="53">
        <v>0</v>
      </c>
      <c r="V1024" s="53" t="s">
        <v>129</v>
      </c>
      <c r="W1024" s="55">
        <v>0.01</v>
      </c>
      <c r="X1024" s="53">
        <v>0</v>
      </c>
      <c r="Y1024" s="53" t="s">
        <v>129</v>
      </c>
      <c r="Z1024" s="55">
        <v>0.01</v>
      </c>
      <c r="AA1024" s="53">
        <v>0</v>
      </c>
      <c r="AB1024" s="53" t="s">
        <v>129</v>
      </c>
      <c r="AC1024" s="85">
        <v>0.01</v>
      </c>
      <c r="AD1024" s="53">
        <v>0</v>
      </c>
      <c r="AE1024" s="53" t="s">
        <v>130</v>
      </c>
      <c r="AF1024" s="55">
        <v>0.1</v>
      </c>
      <c r="AG1024" s="102"/>
      <c r="AH1024" s="100"/>
      <c r="AI1024" s="100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ht="15.75" customHeight="1">
      <c r="A1025" s="1" t="s">
        <v>1301</v>
      </c>
      <c r="B1025" s="1" t="s">
        <v>280</v>
      </c>
      <c r="C1025" s="1" t="s">
        <v>281</v>
      </c>
      <c r="D1025" s="1" t="s">
        <v>275</v>
      </c>
      <c r="E1025" s="1" t="s">
        <v>701</v>
      </c>
      <c r="F1025" s="128"/>
      <c r="G1025" s="129"/>
      <c r="H1025" s="129"/>
      <c r="I1025" s="129"/>
      <c r="J1025" s="129"/>
      <c r="K1025" s="83" t="s">
        <v>1408</v>
      </c>
      <c r="L1025" s="84" t="s">
        <v>1409</v>
      </c>
      <c r="M1025" s="51" t="s">
        <v>127</v>
      </c>
      <c r="N1025" s="51"/>
      <c r="O1025" s="62" t="e">
        <f t="shared" si="473"/>
        <v>#VALUE!</v>
      </c>
      <c r="P1025" s="53">
        <v>200</v>
      </c>
      <c r="Q1025" s="54" t="s">
        <v>159</v>
      </c>
      <c r="R1025" s="53">
        <v>200000</v>
      </c>
      <c r="S1025" s="53">
        <f t="shared" si="474"/>
        <v>0</v>
      </c>
      <c r="T1025" s="53"/>
      <c r="U1025" s="53">
        <v>0</v>
      </c>
      <c r="V1025" s="53" t="s">
        <v>129</v>
      </c>
      <c r="W1025" s="55">
        <v>0.01</v>
      </c>
      <c r="X1025" s="53">
        <v>0</v>
      </c>
      <c r="Y1025" s="53" t="s">
        <v>129</v>
      </c>
      <c r="Z1025" s="55">
        <v>0.01</v>
      </c>
      <c r="AA1025" s="53">
        <v>0</v>
      </c>
      <c r="AB1025" s="53" t="s">
        <v>129</v>
      </c>
      <c r="AC1025" s="85">
        <v>0.01</v>
      </c>
      <c r="AD1025" s="53">
        <v>0</v>
      </c>
      <c r="AE1025" s="53" t="s">
        <v>130</v>
      </c>
      <c r="AF1025" s="55">
        <v>0.1</v>
      </c>
      <c r="AG1025" s="102"/>
      <c r="AH1025" s="100"/>
      <c r="AI1025" s="100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ht="15.75" customHeight="1">
      <c r="A1026" s="1" t="s">
        <v>1301</v>
      </c>
      <c r="B1026" s="1" t="s">
        <v>280</v>
      </c>
      <c r="C1026" s="1" t="s">
        <v>281</v>
      </c>
      <c r="D1026" s="1" t="s">
        <v>275</v>
      </c>
      <c r="E1026" s="1" t="s">
        <v>701</v>
      </c>
      <c r="F1026" s="128"/>
      <c r="G1026" s="129"/>
      <c r="H1026" s="129"/>
      <c r="I1026" s="129"/>
      <c r="J1026" s="129"/>
      <c r="K1026" s="83" t="s">
        <v>1410</v>
      </c>
      <c r="L1026" s="84" t="s">
        <v>1411</v>
      </c>
      <c r="M1026" s="51" t="s">
        <v>127</v>
      </c>
      <c r="N1026" s="51"/>
      <c r="O1026" s="62" t="e">
        <f t="shared" si="473"/>
        <v>#VALUE!</v>
      </c>
      <c r="P1026" s="53">
        <v>100</v>
      </c>
      <c r="Q1026" s="54" t="s">
        <v>159</v>
      </c>
      <c r="R1026" s="53">
        <v>90000</v>
      </c>
      <c r="S1026" s="53">
        <f t="shared" si="474"/>
        <v>0</v>
      </c>
      <c r="T1026" s="53"/>
      <c r="U1026" s="53">
        <v>0</v>
      </c>
      <c r="V1026" s="53" t="s">
        <v>129</v>
      </c>
      <c r="W1026" s="55">
        <v>0.01</v>
      </c>
      <c r="X1026" s="53">
        <v>0</v>
      </c>
      <c r="Y1026" s="53" t="s">
        <v>129</v>
      </c>
      <c r="Z1026" s="55">
        <v>0.01</v>
      </c>
      <c r="AA1026" s="53">
        <v>0</v>
      </c>
      <c r="AB1026" s="53" t="s">
        <v>129</v>
      </c>
      <c r="AC1026" s="85">
        <v>0.01</v>
      </c>
      <c r="AD1026" s="53">
        <v>0</v>
      </c>
      <c r="AE1026" s="53" t="s">
        <v>130</v>
      </c>
      <c r="AF1026" s="55">
        <v>0.1</v>
      </c>
      <c r="AG1026" s="102"/>
      <c r="AH1026" s="100"/>
      <c r="AI1026" s="100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ht="15.75" customHeight="1">
      <c r="A1027" s="1" t="s">
        <v>1301</v>
      </c>
      <c r="B1027" s="1" t="s">
        <v>280</v>
      </c>
      <c r="C1027" s="1" t="s">
        <v>281</v>
      </c>
      <c r="D1027" s="1" t="s">
        <v>275</v>
      </c>
      <c r="E1027" s="1" t="s">
        <v>701</v>
      </c>
      <c r="F1027" s="128"/>
      <c r="G1027" s="129"/>
      <c r="H1027" s="129"/>
      <c r="I1027" s="129"/>
      <c r="J1027" s="129"/>
      <c r="K1027" s="83" t="s">
        <v>1412</v>
      </c>
      <c r="L1027" s="84" t="s">
        <v>1413</v>
      </c>
      <c r="M1027" s="51" t="s">
        <v>127</v>
      </c>
      <c r="N1027" s="51"/>
      <c r="O1027" s="62" t="e">
        <f t="shared" si="473"/>
        <v>#VALUE!</v>
      </c>
      <c r="P1027" s="53">
        <v>80</v>
      </c>
      <c r="Q1027" s="54" t="s">
        <v>159</v>
      </c>
      <c r="R1027" s="53">
        <v>72000</v>
      </c>
      <c r="S1027" s="53">
        <f t="shared" si="474"/>
        <v>0</v>
      </c>
      <c r="T1027" s="53"/>
      <c r="U1027" s="53">
        <v>0</v>
      </c>
      <c r="V1027" s="53" t="s">
        <v>129</v>
      </c>
      <c r="W1027" s="55">
        <v>0.01</v>
      </c>
      <c r="X1027" s="53">
        <v>0</v>
      </c>
      <c r="Y1027" s="53" t="s">
        <v>129</v>
      </c>
      <c r="Z1027" s="55">
        <v>0.01</v>
      </c>
      <c r="AA1027" s="53">
        <v>0</v>
      </c>
      <c r="AB1027" s="53" t="s">
        <v>129</v>
      </c>
      <c r="AC1027" s="85">
        <v>0.01</v>
      </c>
      <c r="AD1027" s="53">
        <v>0</v>
      </c>
      <c r="AE1027" s="53" t="s">
        <v>130</v>
      </c>
      <c r="AF1027" s="55">
        <v>0.1</v>
      </c>
      <c r="AG1027" s="102"/>
      <c r="AH1027" s="100"/>
      <c r="AI1027" s="100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ht="15.75" customHeight="1">
      <c r="A1028" s="1" t="s">
        <v>1301</v>
      </c>
      <c r="B1028" s="1" t="s">
        <v>280</v>
      </c>
      <c r="C1028" s="1" t="s">
        <v>281</v>
      </c>
      <c r="D1028" s="1" t="s">
        <v>275</v>
      </c>
      <c r="E1028" s="1" t="s">
        <v>701</v>
      </c>
      <c r="F1028" s="128"/>
      <c r="G1028" s="129"/>
      <c r="H1028" s="129"/>
      <c r="I1028" s="129"/>
      <c r="J1028" s="129"/>
      <c r="K1028" s="83" t="s">
        <v>1414</v>
      </c>
      <c r="L1028" s="84" t="s">
        <v>1415</v>
      </c>
      <c r="M1028" s="51" t="s">
        <v>127</v>
      </c>
      <c r="N1028" s="51"/>
      <c r="O1028" s="62" t="e">
        <f t="shared" si="473"/>
        <v>#VALUE!</v>
      </c>
      <c r="P1028" s="53">
        <v>100</v>
      </c>
      <c r="Q1028" s="54" t="s">
        <v>159</v>
      </c>
      <c r="R1028" s="53">
        <v>90000</v>
      </c>
      <c r="S1028" s="53">
        <f t="shared" si="474"/>
        <v>0</v>
      </c>
      <c r="T1028" s="53"/>
      <c r="U1028" s="53">
        <v>0</v>
      </c>
      <c r="V1028" s="53" t="s">
        <v>129</v>
      </c>
      <c r="W1028" s="55">
        <v>0.01</v>
      </c>
      <c r="X1028" s="53">
        <v>0</v>
      </c>
      <c r="Y1028" s="53" t="s">
        <v>129</v>
      </c>
      <c r="Z1028" s="55">
        <v>0.01</v>
      </c>
      <c r="AA1028" s="53">
        <v>0</v>
      </c>
      <c r="AB1028" s="53" t="s">
        <v>129</v>
      </c>
      <c r="AC1028" s="85">
        <v>0.01</v>
      </c>
      <c r="AD1028" s="53">
        <v>0</v>
      </c>
      <c r="AE1028" s="53" t="s">
        <v>130</v>
      </c>
      <c r="AF1028" s="55">
        <v>0.1</v>
      </c>
      <c r="AG1028" s="102"/>
      <c r="AH1028" s="100"/>
      <c r="AI1028" s="100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ht="15.75" customHeight="1">
      <c r="A1029" s="1" t="s">
        <v>1301</v>
      </c>
      <c r="B1029" s="1" t="s">
        <v>280</v>
      </c>
      <c r="C1029" s="1" t="s">
        <v>281</v>
      </c>
      <c r="D1029" s="1" t="s">
        <v>275</v>
      </c>
      <c r="E1029" s="1" t="s">
        <v>701</v>
      </c>
      <c r="F1029" s="128"/>
      <c r="G1029" s="129"/>
      <c r="H1029" s="129"/>
      <c r="I1029" s="129"/>
      <c r="J1029" s="129"/>
      <c r="K1029" s="83" t="s">
        <v>1416</v>
      </c>
      <c r="L1029" s="84" t="s">
        <v>1417</v>
      </c>
      <c r="M1029" s="51" t="s">
        <v>127</v>
      </c>
      <c r="N1029" s="51"/>
      <c r="O1029" s="62" t="e">
        <f t="shared" si="473"/>
        <v>#VALUE!</v>
      </c>
      <c r="P1029" s="53">
        <v>100</v>
      </c>
      <c r="Q1029" s="54" t="s">
        <v>159</v>
      </c>
      <c r="R1029" s="53">
        <v>90000</v>
      </c>
      <c r="S1029" s="53">
        <f t="shared" si="474"/>
        <v>0</v>
      </c>
      <c r="T1029" s="53"/>
      <c r="U1029" s="53">
        <v>0</v>
      </c>
      <c r="V1029" s="53" t="s">
        <v>129</v>
      </c>
      <c r="W1029" s="55">
        <v>0.01</v>
      </c>
      <c r="X1029" s="53">
        <v>0</v>
      </c>
      <c r="Y1029" s="53" t="s">
        <v>129</v>
      </c>
      <c r="Z1029" s="55">
        <v>0.01</v>
      </c>
      <c r="AA1029" s="53">
        <v>0</v>
      </c>
      <c r="AB1029" s="53" t="s">
        <v>129</v>
      </c>
      <c r="AC1029" s="85">
        <v>0.01</v>
      </c>
      <c r="AD1029" s="53">
        <v>0</v>
      </c>
      <c r="AE1029" s="53" t="s">
        <v>130</v>
      </c>
      <c r="AF1029" s="55">
        <v>0.1</v>
      </c>
      <c r="AG1029" s="102"/>
      <c r="AH1029" s="100"/>
      <c r="AI1029" s="100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ht="15.75" customHeight="1">
      <c r="A1030" s="1" t="s">
        <v>1301</v>
      </c>
      <c r="B1030" s="1" t="s">
        <v>280</v>
      </c>
      <c r="C1030" s="1" t="s">
        <v>281</v>
      </c>
      <c r="D1030" s="1" t="s">
        <v>275</v>
      </c>
      <c r="E1030" s="1" t="s">
        <v>701</v>
      </c>
      <c r="F1030" s="128"/>
      <c r="G1030" s="129"/>
      <c r="H1030" s="129"/>
      <c r="I1030" s="129"/>
      <c r="J1030" s="129"/>
      <c r="K1030" s="83" t="s">
        <v>1418</v>
      </c>
      <c r="L1030" s="84" t="s">
        <v>1419</v>
      </c>
      <c r="M1030" s="51" t="s">
        <v>127</v>
      </c>
      <c r="N1030" s="51"/>
      <c r="O1030" s="62" t="e">
        <f t="shared" si="473"/>
        <v>#VALUE!</v>
      </c>
      <c r="P1030" s="53">
        <v>100</v>
      </c>
      <c r="Q1030" s="54" t="s">
        <v>159</v>
      </c>
      <c r="R1030" s="53">
        <v>90000</v>
      </c>
      <c r="S1030" s="53">
        <f t="shared" si="474"/>
        <v>0</v>
      </c>
      <c r="T1030" s="53"/>
      <c r="U1030" s="53">
        <v>0</v>
      </c>
      <c r="V1030" s="53" t="s">
        <v>129</v>
      </c>
      <c r="W1030" s="55">
        <v>0.01</v>
      </c>
      <c r="X1030" s="53">
        <v>0</v>
      </c>
      <c r="Y1030" s="53" t="s">
        <v>129</v>
      </c>
      <c r="Z1030" s="55">
        <v>0.01</v>
      </c>
      <c r="AA1030" s="53">
        <v>0</v>
      </c>
      <c r="AB1030" s="53" t="s">
        <v>129</v>
      </c>
      <c r="AC1030" s="85">
        <v>0.01</v>
      </c>
      <c r="AD1030" s="53">
        <v>0</v>
      </c>
      <c r="AE1030" s="53" t="s">
        <v>130</v>
      </c>
      <c r="AF1030" s="55">
        <v>0.1</v>
      </c>
      <c r="AG1030" s="102"/>
      <c r="AH1030" s="100"/>
      <c r="AI1030" s="100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ht="15.75" customHeight="1">
      <c r="A1031" s="1" t="s">
        <v>1301</v>
      </c>
      <c r="B1031" s="1" t="s">
        <v>280</v>
      </c>
      <c r="C1031" s="1" t="s">
        <v>281</v>
      </c>
      <c r="D1031" s="1" t="s">
        <v>275</v>
      </c>
      <c r="E1031" s="1" t="s">
        <v>701</v>
      </c>
      <c r="F1031" s="128"/>
      <c r="G1031" s="129"/>
      <c r="H1031" s="129"/>
      <c r="I1031" s="129"/>
      <c r="J1031" s="129"/>
      <c r="K1031" s="83" t="s">
        <v>1420</v>
      </c>
      <c r="L1031" s="84" t="s">
        <v>1421</v>
      </c>
      <c r="M1031" s="51" t="s">
        <v>127</v>
      </c>
      <c r="N1031" s="51"/>
      <c r="O1031" s="62" t="e">
        <f t="shared" si="473"/>
        <v>#VALUE!</v>
      </c>
      <c r="P1031" s="53">
        <v>80</v>
      </c>
      <c r="Q1031" s="54" t="s">
        <v>159</v>
      </c>
      <c r="R1031" s="53">
        <v>128000</v>
      </c>
      <c r="S1031" s="53">
        <f t="shared" si="474"/>
        <v>0</v>
      </c>
      <c r="T1031" s="53"/>
      <c r="U1031" s="53">
        <v>0</v>
      </c>
      <c r="V1031" s="53" t="s">
        <v>129</v>
      </c>
      <c r="W1031" s="55">
        <v>0.01</v>
      </c>
      <c r="X1031" s="53">
        <v>0</v>
      </c>
      <c r="Y1031" s="53" t="s">
        <v>129</v>
      </c>
      <c r="Z1031" s="55">
        <v>0.01</v>
      </c>
      <c r="AA1031" s="53">
        <v>0</v>
      </c>
      <c r="AB1031" s="53" t="s">
        <v>129</v>
      </c>
      <c r="AC1031" s="85">
        <v>0.01</v>
      </c>
      <c r="AD1031" s="53">
        <v>0</v>
      </c>
      <c r="AE1031" s="53" t="s">
        <v>130</v>
      </c>
      <c r="AF1031" s="55">
        <v>0.1</v>
      </c>
      <c r="AG1031" s="102"/>
      <c r="AH1031" s="100"/>
      <c r="AI1031" s="100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ht="15.75" customHeight="1">
      <c r="A1032" s="1" t="s">
        <v>1301</v>
      </c>
      <c r="B1032" s="1" t="s">
        <v>280</v>
      </c>
      <c r="C1032" s="1" t="s">
        <v>281</v>
      </c>
      <c r="D1032" s="1" t="s">
        <v>275</v>
      </c>
      <c r="E1032" s="1" t="s">
        <v>701</v>
      </c>
      <c r="F1032" s="128"/>
      <c r="G1032" s="129"/>
      <c r="H1032" s="129"/>
      <c r="I1032" s="129"/>
      <c r="J1032" s="129"/>
      <c r="K1032" s="83" t="s">
        <v>1422</v>
      </c>
      <c r="L1032" s="84" t="s">
        <v>1423</v>
      </c>
      <c r="M1032" s="51" t="s">
        <v>127</v>
      </c>
      <c r="N1032" s="51"/>
      <c r="O1032" s="62" t="e">
        <f t="shared" si="473"/>
        <v>#VALUE!</v>
      </c>
      <c r="P1032" s="53">
        <v>80</v>
      </c>
      <c r="Q1032" s="54" t="s">
        <v>159</v>
      </c>
      <c r="R1032" s="53">
        <v>128000</v>
      </c>
      <c r="S1032" s="53">
        <f t="shared" si="474"/>
        <v>0</v>
      </c>
      <c r="T1032" s="53"/>
      <c r="U1032" s="53">
        <v>0</v>
      </c>
      <c r="V1032" s="53" t="s">
        <v>129</v>
      </c>
      <c r="W1032" s="55">
        <v>0.01</v>
      </c>
      <c r="X1032" s="53">
        <v>0</v>
      </c>
      <c r="Y1032" s="53" t="s">
        <v>129</v>
      </c>
      <c r="Z1032" s="55">
        <v>0.01</v>
      </c>
      <c r="AA1032" s="53">
        <v>0</v>
      </c>
      <c r="AB1032" s="53" t="s">
        <v>129</v>
      </c>
      <c r="AC1032" s="85">
        <v>0.01</v>
      </c>
      <c r="AD1032" s="53">
        <v>0</v>
      </c>
      <c r="AE1032" s="53" t="s">
        <v>130</v>
      </c>
      <c r="AF1032" s="55">
        <v>0.1</v>
      </c>
      <c r="AG1032" s="102"/>
      <c r="AH1032" s="100"/>
      <c r="AI1032" s="100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ht="15.75" customHeight="1">
      <c r="A1033" s="1" t="s">
        <v>1301</v>
      </c>
      <c r="B1033" s="1" t="s">
        <v>280</v>
      </c>
      <c r="C1033" s="1" t="s">
        <v>281</v>
      </c>
      <c r="D1033" s="1" t="s">
        <v>275</v>
      </c>
      <c r="E1033" s="1" t="s">
        <v>701</v>
      </c>
      <c r="F1033" s="128"/>
      <c r="G1033" s="129"/>
      <c r="H1033" s="129"/>
      <c r="I1033" s="129"/>
      <c r="J1033" s="129"/>
      <c r="K1033" s="83" t="s">
        <v>1424</v>
      </c>
      <c r="L1033" s="84" t="s">
        <v>1425</v>
      </c>
      <c r="M1033" s="51" t="s">
        <v>127</v>
      </c>
      <c r="N1033" s="51"/>
      <c r="O1033" s="62" t="e">
        <f t="shared" si="473"/>
        <v>#VALUE!</v>
      </c>
      <c r="P1033" s="53">
        <v>78</v>
      </c>
      <c r="Q1033" s="54" t="s">
        <v>159</v>
      </c>
      <c r="R1033" s="53">
        <v>124800</v>
      </c>
      <c r="S1033" s="53">
        <f t="shared" si="474"/>
        <v>0</v>
      </c>
      <c r="T1033" s="53"/>
      <c r="U1033" s="53">
        <v>0</v>
      </c>
      <c r="V1033" s="53" t="s">
        <v>129</v>
      </c>
      <c r="W1033" s="55">
        <v>0.01</v>
      </c>
      <c r="X1033" s="53">
        <v>0</v>
      </c>
      <c r="Y1033" s="53" t="s">
        <v>129</v>
      </c>
      <c r="Z1033" s="55">
        <v>0.01</v>
      </c>
      <c r="AA1033" s="53">
        <v>0</v>
      </c>
      <c r="AB1033" s="53" t="s">
        <v>129</v>
      </c>
      <c r="AC1033" s="85">
        <v>0.01</v>
      </c>
      <c r="AD1033" s="53">
        <v>0</v>
      </c>
      <c r="AE1033" s="53" t="s">
        <v>130</v>
      </c>
      <c r="AF1033" s="55">
        <v>0.1</v>
      </c>
      <c r="AG1033" s="102"/>
      <c r="AH1033" s="100"/>
      <c r="AI1033" s="100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ht="15.75" customHeight="1">
      <c r="A1034" s="1" t="s">
        <v>1301</v>
      </c>
      <c r="B1034" s="1" t="s">
        <v>280</v>
      </c>
      <c r="C1034" s="1" t="s">
        <v>281</v>
      </c>
      <c r="D1034" s="1" t="s">
        <v>275</v>
      </c>
      <c r="E1034" s="1" t="s">
        <v>701</v>
      </c>
      <c r="F1034" s="128"/>
      <c r="G1034" s="129"/>
      <c r="H1034" s="129"/>
      <c r="I1034" s="129"/>
      <c r="J1034" s="129"/>
      <c r="K1034" s="83" t="s">
        <v>1426</v>
      </c>
      <c r="L1034" s="84" t="s">
        <v>1427</v>
      </c>
      <c r="M1034" s="51" t="s">
        <v>127</v>
      </c>
      <c r="N1034" s="51"/>
      <c r="O1034" s="62" t="e">
        <f t="shared" si="473"/>
        <v>#VALUE!</v>
      </c>
      <c r="P1034" s="53">
        <v>80</v>
      </c>
      <c r="Q1034" s="54" t="s">
        <v>159</v>
      </c>
      <c r="R1034" s="53">
        <v>128000</v>
      </c>
      <c r="S1034" s="53">
        <f t="shared" si="474"/>
        <v>0</v>
      </c>
      <c r="T1034" s="53"/>
      <c r="U1034" s="53">
        <v>0</v>
      </c>
      <c r="V1034" s="53" t="s">
        <v>129</v>
      </c>
      <c r="W1034" s="55">
        <v>0.01</v>
      </c>
      <c r="X1034" s="53">
        <v>0</v>
      </c>
      <c r="Y1034" s="53" t="s">
        <v>129</v>
      </c>
      <c r="Z1034" s="55">
        <v>0.01</v>
      </c>
      <c r="AA1034" s="53">
        <v>0</v>
      </c>
      <c r="AB1034" s="53" t="s">
        <v>129</v>
      </c>
      <c r="AC1034" s="85">
        <v>0.01</v>
      </c>
      <c r="AD1034" s="53">
        <v>0</v>
      </c>
      <c r="AE1034" s="53" t="s">
        <v>130</v>
      </c>
      <c r="AF1034" s="55">
        <v>0.1</v>
      </c>
      <c r="AG1034" s="102"/>
      <c r="AH1034" s="100"/>
      <c r="AI1034" s="100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ht="15.75" customHeight="1">
      <c r="A1035" s="1" t="s">
        <v>1301</v>
      </c>
      <c r="B1035" s="1" t="s">
        <v>280</v>
      </c>
      <c r="C1035" s="1" t="s">
        <v>281</v>
      </c>
      <c r="D1035" s="1" t="s">
        <v>275</v>
      </c>
      <c r="E1035" s="1" t="s">
        <v>701</v>
      </c>
      <c r="F1035" s="128"/>
      <c r="G1035" s="129"/>
      <c r="H1035" s="129"/>
      <c r="I1035" s="129"/>
      <c r="J1035" s="129"/>
      <c r="K1035" s="83" t="s">
        <v>1428</v>
      </c>
      <c r="L1035" s="84" t="s">
        <v>1429</v>
      </c>
      <c r="M1035" s="51" t="s">
        <v>127</v>
      </c>
      <c r="N1035" s="51"/>
      <c r="O1035" s="62" t="e">
        <f t="shared" si="473"/>
        <v>#VALUE!</v>
      </c>
      <c r="P1035" s="53">
        <v>71</v>
      </c>
      <c r="Q1035" s="54" t="s">
        <v>159</v>
      </c>
      <c r="R1035" s="53">
        <v>113600</v>
      </c>
      <c r="S1035" s="53">
        <f t="shared" si="474"/>
        <v>0</v>
      </c>
      <c r="T1035" s="53"/>
      <c r="U1035" s="53">
        <v>0</v>
      </c>
      <c r="V1035" s="53" t="s">
        <v>129</v>
      </c>
      <c r="W1035" s="55">
        <v>0.01</v>
      </c>
      <c r="X1035" s="53">
        <v>0</v>
      </c>
      <c r="Y1035" s="53" t="s">
        <v>129</v>
      </c>
      <c r="Z1035" s="55">
        <v>0.01</v>
      </c>
      <c r="AA1035" s="53">
        <v>0</v>
      </c>
      <c r="AB1035" s="53" t="s">
        <v>129</v>
      </c>
      <c r="AC1035" s="85">
        <v>0.01</v>
      </c>
      <c r="AD1035" s="53">
        <v>0</v>
      </c>
      <c r="AE1035" s="53" t="s">
        <v>130</v>
      </c>
      <c r="AF1035" s="55">
        <v>0.1</v>
      </c>
      <c r="AG1035" s="102"/>
      <c r="AH1035" s="100"/>
      <c r="AI1035" s="100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ht="15.75" customHeight="1">
      <c r="A1036" s="1" t="s">
        <v>1301</v>
      </c>
      <c r="B1036" s="1" t="s">
        <v>280</v>
      </c>
      <c r="C1036" s="1" t="s">
        <v>281</v>
      </c>
      <c r="D1036" s="1" t="s">
        <v>899</v>
      </c>
      <c r="E1036" s="1"/>
      <c r="F1036" s="35"/>
      <c r="G1036" s="36"/>
      <c r="H1036" s="36"/>
      <c r="I1036" s="36" t="s">
        <v>899</v>
      </c>
      <c r="J1036" s="36"/>
      <c r="K1036" s="137"/>
      <c r="L1036" s="138"/>
      <c r="M1036" s="122"/>
      <c r="N1036" s="122"/>
      <c r="O1036" s="122"/>
      <c r="P1036" s="39"/>
      <c r="Q1036" s="40"/>
      <c r="R1036" s="39">
        <f t="shared" ref="R1036:S1036" si="475">R1037</f>
        <v>150000</v>
      </c>
      <c r="S1036" s="39">
        <f t="shared" si="475"/>
        <v>0</v>
      </c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86"/>
      <c r="AE1036" s="86"/>
      <c r="AF1036" s="86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</row>
    <row r="1037" spans="1:57" ht="15.75" customHeight="1">
      <c r="A1037" s="1" t="s">
        <v>1301</v>
      </c>
      <c r="B1037" s="1" t="s">
        <v>280</v>
      </c>
      <c r="C1037" s="1" t="s">
        <v>281</v>
      </c>
      <c r="D1037" s="1"/>
      <c r="E1037" s="1" t="s">
        <v>905</v>
      </c>
      <c r="F1037" s="41"/>
      <c r="G1037" s="42"/>
      <c r="H1037" s="42"/>
      <c r="I1037" s="42"/>
      <c r="J1037" s="42" t="s">
        <v>905</v>
      </c>
      <c r="K1037" s="139"/>
      <c r="L1037" s="140"/>
      <c r="M1037" s="127"/>
      <c r="N1037" s="127"/>
      <c r="O1037" s="127"/>
      <c r="P1037" s="45"/>
      <c r="Q1037" s="46"/>
      <c r="R1037" s="45">
        <f t="shared" ref="R1037:S1037" si="476">R1038</f>
        <v>150000</v>
      </c>
      <c r="S1037" s="45">
        <f t="shared" si="476"/>
        <v>0</v>
      </c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82"/>
      <c r="AE1037" s="82"/>
      <c r="AF1037" s="82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/>
      <c r="AW1037" s="45"/>
      <c r="AX1037" s="45"/>
      <c r="AY1037" s="45"/>
      <c r="AZ1037" s="45"/>
      <c r="BA1037" s="45"/>
      <c r="BB1037" s="45"/>
      <c r="BC1037" s="45"/>
      <c r="BD1037" s="45"/>
      <c r="BE1037" s="45"/>
    </row>
    <row r="1038" spans="1:57" ht="15.75" customHeight="1">
      <c r="A1038" s="1" t="s">
        <v>1301</v>
      </c>
      <c r="B1038" s="1" t="s">
        <v>280</v>
      </c>
      <c r="C1038" s="1" t="s">
        <v>281</v>
      </c>
      <c r="D1038" s="1" t="s">
        <v>899</v>
      </c>
      <c r="E1038" s="1" t="s">
        <v>905</v>
      </c>
      <c r="F1038" s="128"/>
      <c r="G1038" s="129"/>
      <c r="H1038" s="129"/>
      <c r="I1038" s="129"/>
      <c r="J1038" s="129"/>
      <c r="K1038" s="83" t="s">
        <v>1430</v>
      </c>
      <c r="L1038" s="84" t="s">
        <v>1431</v>
      </c>
      <c r="M1038" s="51" t="s">
        <v>127</v>
      </c>
      <c r="N1038" s="51"/>
      <c r="O1038" s="62" t="e">
        <f>M1038-R1038</f>
        <v>#VALUE!</v>
      </c>
      <c r="P1038" s="53">
        <v>3</v>
      </c>
      <c r="Q1038" s="54" t="s">
        <v>908</v>
      </c>
      <c r="R1038" s="53">
        <v>150000</v>
      </c>
      <c r="S1038" s="53">
        <f>U1038+X1038+AA1038+AD1038+AG1038+AJ1038+AM1038+AP1038+AS1038+AV1038+AY1038+BB1038</f>
        <v>0</v>
      </c>
      <c r="T1038" s="53"/>
      <c r="U1038" s="53">
        <v>0</v>
      </c>
      <c r="V1038" s="53" t="s">
        <v>129</v>
      </c>
      <c r="W1038" s="55">
        <v>0.01</v>
      </c>
      <c r="X1038" s="53">
        <v>0</v>
      </c>
      <c r="Y1038" s="53" t="s">
        <v>129</v>
      </c>
      <c r="Z1038" s="55">
        <v>0.01</v>
      </c>
      <c r="AA1038" s="53">
        <v>0</v>
      </c>
      <c r="AB1038" s="53" t="s">
        <v>129</v>
      </c>
      <c r="AC1038" s="85">
        <v>0.01</v>
      </c>
      <c r="AD1038" s="100"/>
      <c r="AE1038" s="100"/>
      <c r="AF1038" s="100"/>
      <c r="AG1038" s="102"/>
      <c r="AH1038" s="100"/>
      <c r="AI1038" s="100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ht="15.75" customHeight="1">
      <c r="A1039" s="1" t="s">
        <v>1432</v>
      </c>
      <c r="B1039" s="1" t="s">
        <v>280</v>
      </c>
      <c r="C1039" s="1" t="s">
        <v>281</v>
      </c>
      <c r="D1039" s="1"/>
      <c r="E1039" s="1"/>
      <c r="F1039" s="15" t="s">
        <v>1432</v>
      </c>
      <c r="G1039" s="16"/>
      <c r="H1039" s="16"/>
      <c r="I1039" s="16"/>
      <c r="J1039" s="16"/>
      <c r="K1039" s="151"/>
      <c r="L1039" s="109"/>
      <c r="M1039" s="110"/>
      <c r="N1039" s="110"/>
      <c r="O1039" s="110"/>
      <c r="P1039" s="21"/>
      <c r="Q1039" s="22"/>
      <c r="R1039" s="21">
        <f t="shared" ref="R1039:S1039" si="477">R1040+R1090</f>
        <v>51325300</v>
      </c>
      <c r="S1039" s="21">
        <f t="shared" si="477"/>
        <v>2828496.66</v>
      </c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97"/>
      <c r="AE1039" s="97"/>
      <c r="AF1039" s="97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</row>
    <row r="1040" spans="1:57" ht="15.75" customHeight="1">
      <c r="A1040" s="1" t="s">
        <v>1432</v>
      </c>
      <c r="B1040" s="1" t="s">
        <v>121</v>
      </c>
      <c r="C1040" s="1" t="s">
        <v>281</v>
      </c>
      <c r="D1040" s="1"/>
      <c r="E1040" s="1"/>
      <c r="F1040" s="23"/>
      <c r="G1040" s="24" t="s">
        <v>121</v>
      </c>
      <c r="H1040" s="24"/>
      <c r="I1040" s="24"/>
      <c r="J1040" s="24"/>
      <c r="K1040" s="152"/>
      <c r="L1040" s="114"/>
      <c r="M1040" s="134"/>
      <c r="N1040" s="134"/>
      <c r="O1040" s="134"/>
      <c r="P1040" s="27"/>
      <c r="Q1040" s="28"/>
      <c r="R1040" s="27">
        <f t="shared" ref="R1040:S1040" si="478">R1041</f>
        <v>24101100</v>
      </c>
      <c r="S1040" s="27">
        <f t="shared" si="478"/>
        <v>0</v>
      </c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</row>
    <row r="1041" spans="1:57" ht="15.75" customHeight="1">
      <c r="A1041" s="1" t="s">
        <v>1432</v>
      </c>
      <c r="B1041" s="1" t="s">
        <v>121</v>
      </c>
      <c r="C1041" s="1" t="s">
        <v>122</v>
      </c>
      <c r="D1041" s="1"/>
      <c r="E1041" s="1"/>
      <c r="F1041" s="29"/>
      <c r="G1041" s="30"/>
      <c r="H1041" s="30" t="s">
        <v>122</v>
      </c>
      <c r="I1041" s="30"/>
      <c r="J1041" s="30"/>
      <c r="K1041" s="117"/>
      <c r="L1041" s="118"/>
      <c r="M1041" s="119"/>
      <c r="N1041" s="119"/>
      <c r="O1041" s="119"/>
      <c r="P1041" s="33"/>
      <c r="Q1041" s="34"/>
      <c r="R1041" s="33">
        <f t="shared" ref="R1041:S1041" si="479">R1042+R1047</f>
        <v>24101100</v>
      </c>
      <c r="S1041" s="33">
        <f t="shared" si="479"/>
        <v>0</v>
      </c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  <c r="BC1041" s="33"/>
      <c r="BD1041" s="33"/>
      <c r="BE1041" s="33"/>
    </row>
    <row r="1042" spans="1:57" ht="15.75" customHeight="1">
      <c r="A1042" s="1" t="s">
        <v>1432</v>
      </c>
      <c r="B1042" s="1" t="s">
        <v>121</v>
      </c>
      <c r="C1042" s="1" t="s">
        <v>122</v>
      </c>
      <c r="D1042" s="1" t="s">
        <v>808</v>
      </c>
      <c r="E1042" s="1"/>
      <c r="F1042" s="35"/>
      <c r="G1042" s="36"/>
      <c r="H1042" s="36"/>
      <c r="I1042" s="36" t="s">
        <v>808</v>
      </c>
      <c r="J1042" s="36"/>
      <c r="K1042" s="120"/>
      <c r="L1042" s="121"/>
      <c r="M1042" s="122"/>
      <c r="N1042" s="122"/>
      <c r="O1042" s="122"/>
      <c r="P1042" s="39"/>
      <c r="Q1042" s="40"/>
      <c r="R1042" s="39">
        <f t="shared" ref="R1042:S1042" si="480">R1043</f>
        <v>376100</v>
      </c>
      <c r="S1042" s="39">
        <f t="shared" si="480"/>
        <v>0</v>
      </c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39"/>
      <c r="AW1042" s="39"/>
      <c r="AX1042" s="39"/>
      <c r="AY1042" s="39"/>
      <c r="AZ1042" s="39"/>
      <c r="BA1042" s="39"/>
      <c r="BB1042" s="39"/>
      <c r="BC1042" s="39"/>
      <c r="BD1042" s="39"/>
      <c r="BE1042" s="39"/>
    </row>
    <row r="1043" spans="1:57" ht="15.75" customHeight="1">
      <c r="A1043" s="1" t="s">
        <v>1432</v>
      </c>
      <c r="B1043" s="1" t="s">
        <v>121</v>
      </c>
      <c r="C1043" s="1" t="s">
        <v>122</v>
      </c>
      <c r="D1043" s="1"/>
      <c r="E1043" s="1" t="s">
        <v>809</v>
      </c>
      <c r="F1043" s="41"/>
      <c r="G1043" s="42"/>
      <c r="H1043" s="42"/>
      <c r="I1043" s="42"/>
      <c r="J1043" s="42" t="s">
        <v>809</v>
      </c>
      <c r="K1043" s="130"/>
      <c r="L1043" s="126"/>
      <c r="M1043" s="127"/>
      <c r="N1043" s="127"/>
      <c r="O1043" s="127"/>
      <c r="P1043" s="45"/>
      <c r="Q1043" s="46"/>
      <c r="R1043" s="45">
        <f t="shared" ref="R1043:S1043" si="481">R1044+R1045+R1046</f>
        <v>376100</v>
      </c>
      <c r="S1043" s="45">
        <f t="shared" si="481"/>
        <v>0</v>
      </c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82"/>
      <c r="AE1043" s="82"/>
      <c r="AF1043" s="82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/>
      <c r="BD1043" s="45"/>
      <c r="BE1043" s="45"/>
    </row>
    <row r="1044" spans="1:57" ht="15.75" customHeight="1">
      <c r="A1044" s="1" t="s">
        <v>1432</v>
      </c>
      <c r="B1044" s="1" t="s">
        <v>121</v>
      </c>
      <c r="C1044" s="1" t="s">
        <v>122</v>
      </c>
      <c r="D1044" s="1" t="s">
        <v>808</v>
      </c>
      <c r="E1044" s="1" t="s">
        <v>809</v>
      </c>
      <c r="F1044" s="128"/>
      <c r="G1044" s="129"/>
      <c r="H1044" s="129"/>
      <c r="I1044" s="129"/>
      <c r="J1044" s="129"/>
      <c r="K1044" s="49" t="s">
        <v>1433</v>
      </c>
      <c r="L1044" s="61" t="s">
        <v>1434</v>
      </c>
      <c r="M1044" s="51" t="s">
        <v>127</v>
      </c>
      <c r="N1044" s="51"/>
      <c r="O1044" s="62" t="e">
        <f t="shared" ref="O1044:O1046" si="482">M1044-R1044</f>
        <v>#VALUE!</v>
      </c>
      <c r="P1044" s="53">
        <v>4</v>
      </c>
      <c r="Q1044" s="54" t="s">
        <v>400</v>
      </c>
      <c r="R1044" s="53">
        <v>21300</v>
      </c>
      <c r="S1044" s="53">
        <f t="shared" ref="S1044:S1046" si="483">U1044+X1044+AA1044+AD1044+AG1044+AJ1044+AM1044+AP1044+AS1044+AV1044+AY1044+BB1044</f>
        <v>0</v>
      </c>
      <c r="T1044" s="53"/>
      <c r="U1044" s="100"/>
      <c r="V1044" s="100"/>
      <c r="W1044" s="100"/>
      <c r="X1044" s="100"/>
      <c r="Y1044" s="100"/>
      <c r="Z1044" s="100"/>
      <c r="AA1044" s="100"/>
      <c r="AB1044" s="100"/>
      <c r="AC1044" s="101"/>
      <c r="AD1044" s="100"/>
      <c r="AE1044" s="100"/>
      <c r="AF1044" s="100"/>
      <c r="AG1044" s="102"/>
      <c r="AH1044" s="100"/>
      <c r="AI1044" s="100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ht="15.75" customHeight="1">
      <c r="A1045" s="1" t="s">
        <v>1432</v>
      </c>
      <c r="B1045" s="1" t="s">
        <v>121</v>
      </c>
      <c r="C1045" s="1" t="s">
        <v>122</v>
      </c>
      <c r="D1045" s="1" t="s">
        <v>808</v>
      </c>
      <c r="E1045" s="1" t="s">
        <v>809</v>
      </c>
      <c r="F1045" s="128"/>
      <c r="G1045" s="129"/>
      <c r="H1045" s="129"/>
      <c r="I1045" s="129"/>
      <c r="J1045" s="129"/>
      <c r="K1045" s="49" t="s">
        <v>1435</v>
      </c>
      <c r="L1045" s="61" t="s">
        <v>1436</v>
      </c>
      <c r="M1045" s="51" t="s">
        <v>127</v>
      </c>
      <c r="N1045" s="51"/>
      <c r="O1045" s="62" t="e">
        <f t="shared" si="482"/>
        <v>#VALUE!</v>
      </c>
      <c r="P1045" s="53">
        <v>37</v>
      </c>
      <c r="Q1045" s="54" t="s">
        <v>400</v>
      </c>
      <c r="R1045" s="53">
        <v>196800</v>
      </c>
      <c r="S1045" s="53">
        <f t="shared" si="483"/>
        <v>0</v>
      </c>
      <c r="T1045" s="53"/>
      <c r="U1045" s="100"/>
      <c r="V1045" s="100"/>
      <c r="W1045" s="100"/>
      <c r="X1045" s="100"/>
      <c r="Y1045" s="100"/>
      <c r="Z1045" s="100"/>
      <c r="AA1045" s="100"/>
      <c r="AB1045" s="100"/>
      <c r="AC1045" s="101"/>
      <c r="AD1045" s="100"/>
      <c r="AE1045" s="100"/>
      <c r="AF1045" s="100"/>
      <c r="AG1045" s="102"/>
      <c r="AH1045" s="100"/>
      <c r="AI1045" s="100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ht="15.75" customHeight="1">
      <c r="A1046" s="1" t="s">
        <v>1432</v>
      </c>
      <c r="B1046" s="1" t="s">
        <v>121</v>
      </c>
      <c r="C1046" s="1" t="s">
        <v>122</v>
      </c>
      <c r="D1046" s="1" t="s">
        <v>808</v>
      </c>
      <c r="E1046" s="1" t="s">
        <v>809</v>
      </c>
      <c r="F1046" s="128"/>
      <c r="G1046" s="129"/>
      <c r="H1046" s="129"/>
      <c r="I1046" s="129"/>
      <c r="J1046" s="129"/>
      <c r="K1046" s="49" t="s">
        <v>1437</v>
      </c>
      <c r="L1046" s="61" t="s">
        <v>1438</v>
      </c>
      <c r="M1046" s="51" t="s">
        <v>127</v>
      </c>
      <c r="N1046" s="51"/>
      <c r="O1046" s="62" t="e">
        <f t="shared" si="482"/>
        <v>#VALUE!</v>
      </c>
      <c r="P1046" s="53">
        <v>100</v>
      </c>
      <c r="Q1046" s="54" t="s">
        <v>159</v>
      </c>
      <c r="R1046" s="53">
        <v>158000</v>
      </c>
      <c r="S1046" s="53">
        <f t="shared" si="483"/>
        <v>0</v>
      </c>
      <c r="T1046" s="53"/>
      <c r="U1046" s="100"/>
      <c r="V1046" s="100"/>
      <c r="W1046" s="100"/>
      <c r="X1046" s="100"/>
      <c r="Y1046" s="100"/>
      <c r="Z1046" s="100"/>
      <c r="AA1046" s="100"/>
      <c r="AB1046" s="100"/>
      <c r="AC1046" s="101"/>
      <c r="AD1046" s="100"/>
      <c r="AE1046" s="100"/>
      <c r="AF1046" s="100"/>
      <c r="AG1046" s="102"/>
      <c r="AH1046" s="100"/>
      <c r="AI1046" s="100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ht="15.75" customHeight="1">
      <c r="A1047" s="1" t="s">
        <v>1432</v>
      </c>
      <c r="B1047" s="1" t="s">
        <v>121</v>
      </c>
      <c r="C1047" s="1" t="s">
        <v>122</v>
      </c>
      <c r="D1047" s="1" t="s">
        <v>123</v>
      </c>
      <c r="E1047" s="1"/>
      <c r="F1047" s="35"/>
      <c r="G1047" s="36"/>
      <c r="H1047" s="36"/>
      <c r="I1047" s="36" t="s">
        <v>123</v>
      </c>
      <c r="J1047" s="36"/>
      <c r="K1047" s="120"/>
      <c r="L1047" s="121"/>
      <c r="M1047" s="122"/>
      <c r="N1047" s="122"/>
      <c r="O1047" s="122"/>
      <c r="P1047" s="39"/>
      <c r="Q1047" s="40"/>
      <c r="R1047" s="39">
        <f t="shared" ref="R1047:S1047" si="484">R1048+R1060+R1067+R1069+R1071+R1074+R1077</f>
        <v>23725000</v>
      </c>
      <c r="S1047" s="39">
        <f t="shared" si="484"/>
        <v>0</v>
      </c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86"/>
      <c r="AE1047" s="86"/>
      <c r="AF1047" s="86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</row>
    <row r="1048" spans="1:57" ht="15.75" customHeight="1">
      <c r="A1048" s="1" t="s">
        <v>1432</v>
      </c>
      <c r="B1048" s="1" t="s">
        <v>121</v>
      </c>
      <c r="C1048" s="1" t="s">
        <v>122</v>
      </c>
      <c r="D1048" s="1"/>
      <c r="E1048" s="1" t="s">
        <v>632</v>
      </c>
      <c r="F1048" s="41"/>
      <c r="G1048" s="42"/>
      <c r="H1048" s="42"/>
      <c r="I1048" s="42"/>
      <c r="J1048" s="42" t="s">
        <v>632</v>
      </c>
      <c r="K1048" s="130"/>
      <c r="L1048" s="126"/>
      <c r="M1048" s="127"/>
      <c r="N1048" s="127"/>
      <c r="O1048" s="127"/>
      <c r="P1048" s="45"/>
      <c r="Q1048" s="46"/>
      <c r="R1048" s="45">
        <f t="shared" ref="R1048:S1048" si="485">SUM(R1049:R1059)</f>
        <v>13894500</v>
      </c>
      <c r="S1048" s="45">
        <f t="shared" si="485"/>
        <v>0</v>
      </c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82"/>
      <c r="AE1048" s="82"/>
      <c r="AF1048" s="82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</row>
    <row r="1049" spans="1:57" ht="15.75" customHeight="1">
      <c r="A1049" s="1" t="s">
        <v>1432</v>
      </c>
      <c r="B1049" s="1" t="s">
        <v>121</v>
      </c>
      <c r="C1049" s="1" t="s">
        <v>122</v>
      </c>
      <c r="D1049" s="1" t="s">
        <v>123</v>
      </c>
      <c r="E1049" s="1" t="s">
        <v>632</v>
      </c>
      <c r="F1049" s="128"/>
      <c r="G1049" s="129"/>
      <c r="H1049" s="129"/>
      <c r="I1049" s="129"/>
      <c r="J1049" s="129"/>
      <c r="K1049" s="49" t="s">
        <v>1439</v>
      </c>
      <c r="L1049" s="61" t="s">
        <v>1440</v>
      </c>
      <c r="M1049" s="51" t="s">
        <v>127</v>
      </c>
      <c r="N1049" s="51"/>
      <c r="O1049" s="62" t="e">
        <f t="shared" ref="O1049:O1059" si="486">M1049-R1049</f>
        <v>#VALUE!</v>
      </c>
      <c r="P1049" s="53">
        <v>150000</v>
      </c>
      <c r="Q1049" s="54" t="s">
        <v>128</v>
      </c>
      <c r="R1049" s="53">
        <v>327000</v>
      </c>
      <c r="S1049" s="53">
        <f t="shared" ref="S1049:S1059" si="487">U1049+X1049+AA1049+AD1049+AG1049+AJ1049+AM1049+AP1049+AS1049+AV1049+AY1049+BB1049</f>
        <v>0</v>
      </c>
      <c r="T1049" s="53"/>
      <c r="U1049" s="100"/>
      <c r="V1049" s="100"/>
      <c r="W1049" s="100"/>
      <c r="X1049" s="100"/>
      <c r="Y1049" s="100"/>
      <c r="Z1049" s="100"/>
      <c r="AA1049" s="100"/>
      <c r="AB1049" s="100"/>
      <c r="AC1049" s="101"/>
      <c r="AD1049" s="100"/>
      <c r="AE1049" s="100"/>
      <c r="AF1049" s="100"/>
      <c r="AG1049" s="102"/>
      <c r="AH1049" s="100"/>
      <c r="AI1049" s="100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ht="15.75" customHeight="1">
      <c r="A1050" s="1" t="s">
        <v>1432</v>
      </c>
      <c r="B1050" s="1" t="s">
        <v>121</v>
      </c>
      <c r="C1050" s="1" t="s">
        <v>122</v>
      </c>
      <c r="D1050" s="1" t="s">
        <v>123</v>
      </c>
      <c r="E1050" s="1" t="s">
        <v>632</v>
      </c>
      <c r="F1050" s="128"/>
      <c r="G1050" s="129"/>
      <c r="H1050" s="129"/>
      <c r="I1050" s="129"/>
      <c r="J1050" s="129"/>
      <c r="K1050" s="49" t="s">
        <v>1441</v>
      </c>
      <c r="L1050" s="61" t="s">
        <v>1442</v>
      </c>
      <c r="M1050" s="51" t="s">
        <v>127</v>
      </c>
      <c r="N1050" s="51"/>
      <c r="O1050" s="62" t="e">
        <f t="shared" si="486"/>
        <v>#VALUE!</v>
      </c>
      <c r="P1050" s="53">
        <v>782500</v>
      </c>
      <c r="Q1050" s="54" t="s">
        <v>128</v>
      </c>
      <c r="R1050" s="53">
        <v>2316200</v>
      </c>
      <c r="S1050" s="53">
        <f t="shared" si="487"/>
        <v>0</v>
      </c>
      <c r="T1050" s="53"/>
      <c r="U1050" s="100"/>
      <c r="V1050" s="100"/>
      <c r="W1050" s="100"/>
      <c r="X1050" s="100"/>
      <c r="Y1050" s="100"/>
      <c r="Z1050" s="100"/>
      <c r="AA1050" s="100"/>
      <c r="AB1050" s="100"/>
      <c r="AC1050" s="101"/>
      <c r="AD1050" s="100"/>
      <c r="AE1050" s="100"/>
      <c r="AF1050" s="100"/>
      <c r="AG1050" s="102"/>
      <c r="AH1050" s="100"/>
      <c r="AI1050" s="100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ht="15.75" customHeight="1">
      <c r="A1051" s="1" t="s">
        <v>1432</v>
      </c>
      <c r="B1051" s="1" t="s">
        <v>121</v>
      </c>
      <c r="C1051" s="1" t="s">
        <v>122</v>
      </c>
      <c r="D1051" s="1" t="s">
        <v>123</v>
      </c>
      <c r="E1051" s="1" t="s">
        <v>632</v>
      </c>
      <c r="F1051" s="128"/>
      <c r="G1051" s="129"/>
      <c r="H1051" s="129"/>
      <c r="I1051" s="129"/>
      <c r="J1051" s="129"/>
      <c r="K1051" s="49" t="s">
        <v>136</v>
      </c>
      <c r="L1051" s="61" t="s">
        <v>137</v>
      </c>
      <c r="M1051" s="51" t="s">
        <v>127</v>
      </c>
      <c r="N1051" s="51">
        <v>3</v>
      </c>
      <c r="O1051" s="52" t="e">
        <f t="shared" si="486"/>
        <v>#VALUE!</v>
      </c>
      <c r="P1051" s="53">
        <v>1305000</v>
      </c>
      <c r="Q1051" s="54" t="s">
        <v>128</v>
      </c>
      <c r="R1051" s="53">
        <v>3862800</v>
      </c>
      <c r="S1051" s="53">
        <f t="shared" si="487"/>
        <v>0</v>
      </c>
      <c r="T1051" s="53"/>
      <c r="U1051" s="100"/>
      <c r="V1051" s="100"/>
      <c r="W1051" s="100"/>
      <c r="X1051" s="100"/>
      <c r="Y1051" s="100"/>
      <c r="Z1051" s="100"/>
      <c r="AA1051" s="100"/>
      <c r="AB1051" s="100"/>
      <c r="AC1051" s="101"/>
      <c r="AD1051" s="100"/>
      <c r="AE1051" s="100"/>
      <c r="AF1051" s="100"/>
      <c r="AG1051" s="102"/>
      <c r="AH1051" s="100"/>
      <c r="AI1051" s="100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ht="15.75" customHeight="1">
      <c r="A1052" s="1" t="s">
        <v>1432</v>
      </c>
      <c r="B1052" s="1" t="s">
        <v>121</v>
      </c>
      <c r="C1052" s="1" t="s">
        <v>122</v>
      </c>
      <c r="D1052" s="1" t="s">
        <v>123</v>
      </c>
      <c r="E1052" s="1" t="s">
        <v>632</v>
      </c>
      <c r="F1052" s="128"/>
      <c r="G1052" s="129"/>
      <c r="H1052" s="129"/>
      <c r="I1052" s="129"/>
      <c r="J1052" s="129"/>
      <c r="K1052" s="49" t="s">
        <v>1443</v>
      </c>
      <c r="L1052" s="61" t="s">
        <v>1444</v>
      </c>
      <c r="M1052" s="51" t="s">
        <v>127</v>
      </c>
      <c r="N1052" s="51"/>
      <c r="O1052" s="62" t="e">
        <f t="shared" si="486"/>
        <v>#VALUE!</v>
      </c>
      <c r="P1052" s="53">
        <v>707500</v>
      </c>
      <c r="Q1052" s="54" t="s">
        <v>128</v>
      </c>
      <c r="R1052" s="53">
        <v>2094200</v>
      </c>
      <c r="S1052" s="53">
        <f t="shared" si="487"/>
        <v>0</v>
      </c>
      <c r="T1052" s="53"/>
      <c r="U1052" s="100"/>
      <c r="V1052" s="100"/>
      <c r="W1052" s="100"/>
      <c r="X1052" s="100"/>
      <c r="Y1052" s="100"/>
      <c r="Z1052" s="100"/>
      <c r="AA1052" s="100"/>
      <c r="AB1052" s="100"/>
      <c r="AC1052" s="101"/>
      <c r="AD1052" s="100"/>
      <c r="AE1052" s="100"/>
      <c r="AF1052" s="100"/>
      <c r="AG1052" s="102"/>
      <c r="AH1052" s="100"/>
      <c r="AI1052" s="100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ht="15.75" customHeight="1">
      <c r="A1053" s="1" t="s">
        <v>1432</v>
      </c>
      <c r="B1053" s="1" t="s">
        <v>121</v>
      </c>
      <c r="C1053" s="1" t="s">
        <v>122</v>
      </c>
      <c r="D1053" s="1" t="s">
        <v>123</v>
      </c>
      <c r="E1053" s="1" t="s">
        <v>632</v>
      </c>
      <c r="F1053" s="128"/>
      <c r="G1053" s="129"/>
      <c r="H1053" s="129"/>
      <c r="I1053" s="129"/>
      <c r="J1053" s="129"/>
      <c r="K1053" s="49" t="s">
        <v>686</v>
      </c>
      <c r="L1053" s="61" t="s">
        <v>1445</v>
      </c>
      <c r="M1053" s="51" t="s">
        <v>127</v>
      </c>
      <c r="N1053" s="51">
        <v>2</v>
      </c>
      <c r="O1053" s="105" t="e">
        <f t="shared" si="486"/>
        <v>#VALUE!</v>
      </c>
      <c r="P1053" s="53">
        <v>262500</v>
      </c>
      <c r="Q1053" s="54" t="s">
        <v>128</v>
      </c>
      <c r="R1053" s="53">
        <v>777000</v>
      </c>
      <c r="S1053" s="53">
        <f t="shared" si="487"/>
        <v>0</v>
      </c>
      <c r="T1053" s="53"/>
      <c r="U1053" s="100"/>
      <c r="V1053" s="100"/>
      <c r="W1053" s="100"/>
      <c r="X1053" s="100"/>
      <c r="Y1053" s="100"/>
      <c r="Z1053" s="100"/>
      <c r="AA1053" s="100"/>
      <c r="AB1053" s="100"/>
      <c r="AC1053" s="101"/>
      <c r="AD1053" s="100"/>
      <c r="AE1053" s="100"/>
      <c r="AF1053" s="100"/>
      <c r="AG1053" s="102"/>
      <c r="AH1053" s="100"/>
      <c r="AI1053" s="100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ht="15.75" customHeight="1">
      <c r="A1054" s="1" t="s">
        <v>1432</v>
      </c>
      <c r="B1054" s="1" t="s">
        <v>121</v>
      </c>
      <c r="C1054" s="1" t="s">
        <v>122</v>
      </c>
      <c r="D1054" s="1" t="s">
        <v>123</v>
      </c>
      <c r="E1054" s="1" t="s">
        <v>632</v>
      </c>
      <c r="F1054" s="128"/>
      <c r="G1054" s="129"/>
      <c r="H1054" s="129"/>
      <c r="I1054" s="129"/>
      <c r="J1054" s="129"/>
      <c r="K1054" s="49" t="s">
        <v>688</v>
      </c>
      <c r="L1054" s="61" t="s">
        <v>1446</v>
      </c>
      <c r="M1054" s="51" t="s">
        <v>127</v>
      </c>
      <c r="N1054" s="51">
        <v>2</v>
      </c>
      <c r="O1054" s="56" t="e">
        <f t="shared" si="486"/>
        <v>#VALUE!</v>
      </c>
      <c r="P1054" s="53">
        <v>525000</v>
      </c>
      <c r="Q1054" s="54" t="s">
        <v>128</v>
      </c>
      <c r="R1054" s="53">
        <v>1554000</v>
      </c>
      <c r="S1054" s="53">
        <f t="shared" si="487"/>
        <v>0</v>
      </c>
      <c r="T1054" s="53"/>
      <c r="U1054" s="100"/>
      <c r="V1054" s="100"/>
      <c r="W1054" s="100"/>
      <c r="X1054" s="100"/>
      <c r="Y1054" s="100"/>
      <c r="Z1054" s="100"/>
      <c r="AA1054" s="100"/>
      <c r="AB1054" s="100"/>
      <c r="AC1054" s="101"/>
      <c r="AD1054" s="100"/>
      <c r="AE1054" s="100"/>
      <c r="AF1054" s="100"/>
      <c r="AG1054" s="102"/>
      <c r="AH1054" s="100"/>
      <c r="AI1054" s="100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ht="15.75" customHeight="1">
      <c r="A1055" s="1" t="s">
        <v>1432</v>
      </c>
      <c r="B1055" s="1" t="s">
        <v>121</v>
      </c>
      <c r="C1055" s="1" t="s">
        <v>122</v>
      </c>
      <c r="D1055" s="1" t="s">
        <v>123</v>
      </c>
      <c r="E1055" s="1" t="s">
        <v>632</v>
      </c>
      <c r="F1055" s="128"/>
      <c r="G1055" s="129"/>
      <c r="H1055" s="129"/>
      <c r="I1055" s="129"/>
      <c r="J1055" s="129"/>
      <c r="K1055" s="49" t="s">
        <v>1447</v>
      </c>
      <c r="L1055" s="61" t="s">
        <v>1448</v>
      </c>
      <c r="M1055" s="51" t="s">
        <v>127</v>
      </c>
      <c r="N1055" s="51"/>
      <c r="O1055" s="62" t="e">
        <f t="shared" si="486"/>
        <v>#VALUE!</v>
      </c>
      <c r="P1055" s="53">
        <v>38000</v>
      </c>
      <c r="Q1055" s="54" t="s">
        <v>128</v>
      </c>
      <c r="R1055" s="53">
        <v>299500</v>
      </c>
      <c r="S1055" s="53">
        <f t="shared" si="487"/>
        <v>0</v>
      </c>
      <c r="T1055" s="53"/>
      <c r="U1055" s="100"/>
      <c r="V1055" s="100"/>
      <c r="W1055" s="100"/>
      <c r="X1055" s="100"/>
      <c r="Y1055" s="100"/>
      <c r="Z1055" s="100"/>
      <c r="AA1055" s="100"/>
      <c r="AB1055" s="100"/>
      <c r="AC1055" s="101"/>
      <c r="AD1055" s="100"/>
      <c r="AE1055" s="100"/>
      <c r="AF1055" s="100"/>
      <c r="AG1055" s="102"/>
      <c r="AH1055" s="100"/>
      <c r="AI1055" s="100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ht="15.75" customHeight="1">
      <c r="A1056" s="1" t="s">
        <v>1432</v>
      </c>
      <c r="B1056" s="1" t="s">
        <v>121</v>
      </c>
      <c r="C1056" s="1" t="s">
        <v>122</v>
      </c>
      <c r="D1056" s="1" t="s">
        <v>123</v>
      </c>
      <c r="E1056" s="1" t="s">
        <v>632</v>
      </c>
      <c r="F1056" s="128"/>
      <c r="G1056" s="129"/>
      <c r="H1056" s="129"/>
      <c r="I1056" s="129"/>
      <c r="J1056" s="129"/>
      <c r="K1056" s="49" t="s">
        <v>1449</v>
      </c>
      <c r="L1056" s="61" t="s">
        <v>1450</v>
      </c>
      <c r="M1056" s="51" t="s">
        <v>127</v>
      </c>
      <c r="N1056" s="51"/>
      <c r="O1056" s="62" t="e">
        <f t="shared" si="486"/>
        <v>#VALUE!</v>
      </c>
      <c r="P1056" s="53">
        <v>76000</v>
      </c>
      <c r="Q1056" s="54" t="s">
        <v>128</v>
      </c>
      <c r="R1056" s="53">
        <v>599000</v>
      </c>
      <c r="S1056" s="53">
        <f t="shared" si="487"/>
        <v>0</v>
      </c>
      <c r="T1056" s="53"/>
      <c r="U1056" s="100"/>
      <c r="V1056" s="100"/>
      <c r="W1056" s="100"/>
      <c r="X1056" s="100"/>
      <c r="Y1056" s="100"/>
      <c r="Z1056" s="100"/>
      <c r="AA1056" s="100"/>
      <c r="AB1056" s="100"/>
      <c r="AC1056" s="101"/>
      <c r="AD1056" s="100"/>
      <c r="AE1056" s="100"/>
      <c r="AF1056" s="100"/>
      <c r="AG1056" s="102"/>
      <c r="AH1056" s="100"/>
      <c r="AI1056" s="100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ht="15.75" customHeight="1">
      <c r="A1057" s="1" t="s">
        <v>1432</v>
      </c>
      <c r="B1057" s="1" t="s">
        <v>121</v>
      </c>
      <c r="C1057" s="1" t="s">
        <v>122</v>
      </c>
      <c r="D1057" s="1" t="s">
        <v>123</v>
      </c>
      <c r="E1057" s="1" t="s">
        <v>632</v>
      </c>
      <c r="F1057" s="128"/>
      <c r="G1057" s="129"/>
      <c r="H1057" s="129"/>
      <c r="I1057" s="129"/>
      <c r="J1057" s="129"/>
      <c r="K1057" s="49" t="s">
        <v>1451</v>
      </c>
      <c r="L1057" s="61" t="s">
        <v>1452</v>
      </c>
      <c r="M1057" s="51" t="s">
        <v>127</v>
      </c>
      <c r="N1057" s="51"/>
      <c r="O1057" s="62" t="e">
        <f t="shared" si="486"/>
        <v>#VALUE!</v>
      </c>
      <c r="P1057" s="53">
        <v>148000</v>
      </c>
      <c r="Q1057" s="54" t="s">
        <v>128</v>
      </c>
      <c r="R1057" s="53">
        <v>1166300</v>
      </c>
      <c r="S1057" s="53">
        <f t="shared" si="487"/>
        <v>0</v>
      </c>
      <c r="T1057" s="53"/>
      <c r="U1057" s="100"/>
      <c r="V1057" s="100"/>
      <c r="W1057" s="100"/>
      <c r="X1057" s="100"/>
      <c r="Y1057" s="100"/>
      <c r="Z1057" s="100"/>
      <c r="AA1057" s="100"/>
      <c r="AB1057" s="100"/>
      <c r="AC1057" s="101"/>
      <c r="AD1057" s="100"/>
      <c r="AE1057" s="100"/>
      <c r="AF1057" s="100"/>
      <c r="AG1057" s="102"/>
      <c r="AH1057" s="100"/>
      <c r="AI1057" s="100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ht="15.75" customHeight="1">
      <c r="A1058" s="1" t="s">
        <v>1432</v>
      </c>
      <c r="B1058" s="1" t="s">
        <v>121</v>
      </c>
      <c r="C1058" s="1" t="s">
        <v>122</v>
      </c>
      <c r="D1058" s="1" t="s">
        <v>123</v>
      </c>
      <c r="E1058" s="1" t="s">
        <v>632</v>
      </c>
      <c r="F1058" s="128"/>
      <c r="G1058" s="129"/>
      <c r="H1058" s="129"/>
      <c r="I1058" s="129"/>
      <c r="J1058" s="129"/>
      <c r="K1058" s="49" t="s">
        <v>1453</v>
      </c>
      <c r="L1058" s="61" t="s">
        <v>1454</v>
      </c>
      <c r="M1058" s="51" t="s">
        <v>127</v>
      </c>
      <c r="N1058" s="51"/>
      <c r="O1058" s="62" t="e">
        <f t="shared" si="486"/>
        <v>#VALUE!</v>
      </c>
      <c r="P1058" s="53">
        <v>38000</v>
      </c>
      <c r="Q1058" s="54" t="s">
        <v>128</v>
      </c>
      <c r="R1058" s="53">
        <v>299500</v>
      </c>
      <c r="S1058" s="53">
        <f t="shared" si="487"/>
        <v>0</v>
      </c>
      <c r="T1058" s="53"/>
      <c r="U1058" s="100"/>
      <c r="V1058" s="100"/>
      <c r="W1058" s="100"/>
      <c r="X1058" s="100"/>
      <c r="Y1058" s="100"/>
      <c r="Z1058" s="100"/>
      <c r="AA1058" s="100"/>
      <c r="AB1058" s="100"/>
      <c r="AC1058" s="101"/>
      <c r="AD1058" s="100"/>
      <c r="AE1058" s="100"/>
      <c r="AF1058" s="100"/>
      <c r="AG1058" s="102"/>
      <c r="AH1058" s="100"/>
      <c r="AI1058" s="100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ht="15.75" customHeight="1">
      <c r="A1059" s="1" t="s">
        <v>1432</v>
      </c>
      <c r="B1059" s="1" t="s">
        <v>121</v>
      </c>
      <c r="C1059" s="1" t="s">
        <v>122</v>
      </c>
      <c r="D1059" s="1" t="s">
        <v>123</v>
      </c>
      <c r="E1059" s="1" t="s">
        <v>632</v>
      </c>
      <c r="F1059" s="128"/>
      <c r="G1059" s="129"/>
      <c r="H1059" s="129"/>
      <c r="I1059" s="129"/>
      <c r="J1059" s="129"/>
      <c r="K1059" s="49" t="s">
        <v>1455</v>
      </c>
      <c r="L1059" s="61" t="s">
        <v>1456</v>
      </c>
      <c r="M1059" s="51" t="s">
        <v>127</v>
      </c>
      <c r="N1059" s="51"/>
      <c r="O1059" s="62" t="e">
        <f t="shared" si="486"/>
        <v>#VALUE!</v>
      </c>
      <c r="P1059" s="53">
        <v>76000</v>
      </c>
      <c r="Q1059" s="54" t="s">
        <v>128</v>
      </c>
      <c r="R1059" s="53">
        <v>599000</v>
      </c>
      <c r="S1059" s="53">
        <f t="shared" si="487"/>
        <v>0</v>
      </c>
      <c r="T1059" s="53"/>
      <c r="U1059" s="100"/>
      <c r="V1059" s="100"/>
      <c r="W1059" s="100"/>
      <c r="X1059" s="100"/>
      <c r="Y1059" s="100"/>
      <c r="Z1059" s="100"/>
      <c r="AA1059" s="100"/>
      <c r="AB1059" s="100"/>
      <c r="AC1059" s="101"/>
      <c r="AD1059" s="100"/>
      <c r="AE1059" s="100"/>
      <c r="AF1059" s="100"/>
      <c r="AG1059" s="102"/>
      <c r="AH1059" s="100"/>
      <c r="AI1059" s="100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ht="15.75" customHeight="1">
      <c r="A1060" s="1" t="s">
        <v>1432</v>
      </c>
      <c r="B1060" s="1" t="s">
        <v>121</v>
      </c>
      <c r="C1060" s="1" t="s">
        <v>122</v>
      </c>
      <c r="D1060" s="1"/>
      <c r="E1060" s="1" t="s">
        <v>822</v>
      </c>
      <c r="F1060" s="41"/>
      <c r="G1060" s="42"/>
      <c r="H1060" s="42"/>
      <c r="I1060" s="42"/>
      <c r="J1060" s="42" t="s">
        <v>822</v>
      </c>
      <c r="K1060" s="130"/>
      <c r="L1060" s="126"/>
      <c r="M1060" s="127"/>
      <c r="N1060" s="127"/>
      <c r="O1060" s="127"/>
      <c r="P1060" s="45"/>
      <c r="Q1060" s="46"/>
      <c r="R1060" s="45">
        <f t="shared" ref="R1060:S1060" si="488">SUM(R1061:R1066)</f>
        <v>1081800</v>
      </c>
      <c r="S1060" s="45">
        <f t="shared" si="488"/>
        <v>0</v>
      </c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91"/>
      <c r="AE1060" s="91"/>
      <c r="AF1060" s="91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  <c r="AW1060" s="45"/>
      <c r="AX1060" s="45"/>
      <c r="AY1060" s="45"/>
      <c r="AZ1060" s="45"/>
      <c r="BA1060" s="45"/>
      <c r="BB1060" s="45"/>
      <c r="BC1060" s="45"/>
      <c r="BD1060" s="45"/>
      <c r="BE1060" s="45"/>
    </row>
    <row r="1061" spans="1:57" ht="15.75" customHeight="1">
      <c r="A1061" s="1" t="s">
        <v>1432</v>
      </c>
      <c r="B1061" s="1" t="s">
        <v>121</v>
      </c>
      <c r="C1061" s="1" t="s">
        <v>122</v>
      </c>
      <c r="D1061" s="1" t="s">
        <v>123</v>
      </c>
      <c r="E1061" s="1" t="s">
        <v>822</v>
      </c>
      <c r="F1061" s="128"/>
      <c r="G1061" s="129"/>
      <c r="H1061" s="129"/>
      <c r="I1061" s="129"/>
      <c r="J1061" s="129"/>
      <c r="K1061" s="49" t="s">
        <v>686</v>
      </c>
      <c r="L1061" s="61" t="s">
        <v>1445</v>
      </c>
      <c r="M1061" s="51" t="s">
        <v>127</v>
      </c>
      <c r="N1061" s="51">
        <v>2</v>
      </c>
      <c r="O1061" s="105" t="e">
        <f t="shared" ref="O1061:O1066" si="489">M1061-R1061</f>
        <v>#VALUE!</v>
      </c>
      <c r="P1061" s="53">
        <v>50000</v>
      </c>
      <c r="Q1061" s="54" t="s">
        <v>128</v>
      </c>
      <c r="R1061" s="53">
        <v>148000</v>
      </c>
      <c r="S1061" s="53">
        <f t="shared" ref="S1061:S1066" si="490">U1061+X1061+AA1061+AD1061+AG1061+AJ1061+AM1061+AP1061+AS1061+AV1061+AY1061+BB1061</f>
        <v>0</v>
      </c>
      <c r="T1061" s="53"/>
      <c r="U1061" s="100"/>
      <c r="V1061" s="100"/>
      <c r="W1061" s="100"/>
      <c r="X1061" s="100"/>
      <c r="Y1061" s="100"/>
      <c r="Z1061" s="100"/>
      <c r="AA1061" s="100"/>
      <c r="AB1061" s="100"/>
      <c r="AC1061" s="101"/>
      <c r="AD1061" s="100"/>
      <c r="AE1061" s="100"/>
      <c r="AF1061" s="100"/>
      <c r="AG1061" s="102"/>
      <c r="AH1061" s="100"/>
      <c r="AI1061" s="100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ht="15.75" customHeight="1">
      <c r="A1062" s="1" t="s">
        <v>1432</v>
      </c>
      <c r="B1062" s="1" t="s">
        <v>121</v>
      </c>
      <c r="C1062" s="1" t="s">
        <v>122</v>
      </c>
      <c r="D1062" s="1" t="s">
        <v>123</v>
      </c>
      <c r="E1062" s="1" t="s">
        <v>822</v>
      </c>
      <c r="F1062" s="128"/>
      <c r="G1062" s="129"/>
      <c r="H1062" s="129"/>
      <c r="I1062" s="129"/>
      <c r="J1062" s="129"/>
      <c r="K1062" s="49" t="s">
        <v>688</v>
      </c>
      <c r="L1062" s="61" t="s">
        <v>1446</v>
      </c>
      <c r="M1062" s="51" t="s">
        <v>127</v>
      </c>
      <c r="N1062" s="51">
        <v>2</v>
      </c>
      <c r="O1062" s="56" t="e">
        <f t="shared" si="489"/>
        <v>#VALUE!</v>
      </c>
      <c r="P1062" s="53">
        <v>100000</v>
      </c>
      <c r="Q1062" s="54" t="s">
        <v>128</v>
      </c>
      <c r="R1062" s="53">
        <v>296000</v>
      </c>
      <c r="S1062" s="53">
        <f t="shared" si="490"/>
        <v>0</v>
      </c>
      <c r="T1062" s="53"/>
      <c r="U1062" s="100"/>
      <c r="V1062" s="100"/>
      <c r="W1062" s="100"/>
      <c r="X1062" s="100"/>
      <c r="Y1062" s="100"/>
      <c r="Z1062" s="100"/>
      <c r="AA1062" s="100"/>
      <c r="AB1062" s="100"/>
      <c r="AC1062" s="101"/>
      <c r="AD1062" s="100"/>
      <c r="AE1062" s="100"/>
      <c r="AF1062" s="100"/>
      <c r="AG1062" s="102"/>
      <c r="AH1062" s="100"/>
      <c r="AI1062" s="100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ht="15.75" customHeight="1">
      <c r="A1063" s="1" t="s">
        <v>1432</v>
      </c>
      <c r="B1063" s="1" t="s">
        <v>121</v>
      </c>
      <c r="C1063" s="1" t="s">
        <v>122</v>
      </c>
      <c r="D1063" s="1" t="s">
        <v>123</v>
      </c>
      <c r="E1063" s="1" t="s">
        <v>822</v>
      </c>
      <c r="F1063" s="128"/>
      <c r="G1063" s="129"/>
      <c r="H1063" s="129"/>
      <c r="I1063" s="129"/>
      <c r="J1063" s="129"/>
      <c r="K1063" s="49" t="s">
        <v>1457</v>
      </c>
      <c r="L1063" s="61" t="s">
        <v>1458</v>
      </c>
      <c r="M1063" s="51" t="s">
        <v>127</v>
      </c>
      <c r="N1063" s="51"/>
      <c r="O1063" s="62" t="e">
        <f t="shared" si="489"/>
        <v>#VALUE!</v>
      </c>
      <c r="P1063" s="53">
        <v>40000</v>
      </c>
      <c r="Q1063" s="54" t="s">
        <v>128</v>
      </c>
      <c r="R1063" s="53">
        <v>315200</v>
      </c>
      <c r="S1063" s="53">
        <f t="shared" si="490"/>
        <v>0</v>
      </c>
      <c r="T1063" s="53"/>
      <c r="U1063" s="100"/>
      <c r="V1063" s="100"/>
      <c r="W1063" s="100"/>
      <c r="X1063" s="100"/>
      <c r="Y1063" s="100"/>
      <c r="Z1063" s="100"/>
      <c r="AA1063" s="100"/>
      <c r="AB1063" s="100"/>
      <c r="AC1063" s="101"/>
      <c r="AD1063" s="100"/>
      <c r="AE1063" s="100"/>
      <c r="AF1063" s="100"/>
      <c r="AG1063" s="102"/>
      <c r="AH1063" s="100"/>
      <c r="AI1063" s="100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ht="15.75" customHeight="1">
      <c r="A1064" s="1" t="s">
        <v>1432</v>
      </c>
      <c r="B1064" s="1" t="s">
        <v>121</v>
      </c>
      <c r="C1064" s="1" t="s">
        <v>122</v>
      </c>
      <c r="D1064" s="1" t="s">
        <v>123</v>
      </c>
      <c r="E1064" s="1" t="s">
        <v>822</v>
      </c>
      <c r="F1064" s="128"/>
      <c r="G1064" s="129"/>
      <c r="H1064" s="129"/>
      <c r="I1064" s="129"/>
      <c r="J1064" s="129"/>
      <c r="K1064" s="49" t="s">
        <v>1459</v>
      </c>
      <c r="L1064" s="61" t="s">
        <v>1460</v>
      </c>
      <c r="M1064" s="51" t="s">
        <v>127</v>
      </c>
      <c r="N1064" s="51"/>
      <c r="O1064" s="62" t="e">
        <f t="shared" si="489"/>
        <v>#VALUE!</v>
      </c>
      <c r="P1064" s="53">
        <v>20000</v>
      </c>
      <c r="Q1064" s="54" t="s">
        <v>128</v>
      </c>
      <c r="R1064" s="53">
        <v>157600</v>
      </c>
      <c r="S1064" s="53">
        <f t="shared" si="490"/>
        <v>0</v>
      </c>
      <c r="T1064" s="53"/>
      <c r="U1064" s="100"/>
      <c r="V1064" s="100"/>
      <c r="W1064" s="100"/>
      <c r="X1064" s="100"/>
      <c r="Y1064" s="100"/>
      <c r="Z1064" s="100"/>
      <c r="AA1064" s="100"/>
      <c r="AB1064" s="100"/>
      <c r="AC1064" s="101"/>
      <c r="AD1064" s="100"/>
      <c r="AE1064" s="100"/>
      <c r="AF1064" s="100"/>
      <c r="AG1064" s="102"/>
      <c r="AH1064" s="100"/>
      <c r="AI1064" s="100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ht="15.75" customHeight="1">
      <c r="A1065" s="1" t="s">
        <v>1432</v>
      </c>
      <c r="B1065" s="1" t="s">
        <v>121</v>
      </c>
      <c r="C1065" s="1" t="s">
        <v>122</v>
      </c>
      <c r="D1065" s="1" t="s">
        <v>123</v>
      </c>
      <c r="E1065" s="1" t="s">
        <v>822</v>
      </c>
      <c r="F1065" s="128"/>
      <c r="G1065" s="129"/>
      <c r="H1065" s="129"/>
      <c r="I1065" s="129"/>
      <c r="J1065" s="129"/>
      <c r="K1065" s="49" t="s">
        <v>1461</v>
      </c>
      <c r="L1065" s="61" t="s">
        <v>1462</v>
      </c>
      <c r="M1065" s="51" t="s">
        <v>127</v>
      </c>
      <c r="N1065" s="51"/>
      <c r="O1065" s="62" t="e">
        <f t="shared" si="489"/>
        <v>#VALUE!</v>
      </c>
      <c r="P1065" s="53">
        <v>50000</v>
      </c>
      <c r="Q1065" s="54" t="s">
        <v>128</v>
      </c>
      <c r="R1065" s="53">
        <v>82500</v>
      </c>
      <c r="S1065" s="53">
        <f t="shared" si="490"/>
        <v>0</v>
      </c>
      <c r="T1065" s="53"/>
      <c r="U1065" s="100"/>
      <c r="V1065" s="100"/>
      <c r="W1065" s="100"/>
      <c r="X1065" s="100"/>
      <c r="Y1065" s="100"/>
      <c r="Z1065" s="100"/>
      <c r="AA1065" s="100"/>
      <c r="AB1065" s="100"/>
      <c r="AC1065" s="101"/>
      <c r="AD1065" s="100"/>
      <c r="AE1065" s="100"/>
      <c r="AF1065" s="100"/>
      <c r="AG1065" s="102"/>
      <c r="AH1065" s="100"/>
      <c r="AI1065" s="100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ht="15.75" customHeight="1">
      <c r="A1066" s="1" t="s">
        <v>1432</v>
      </c>
      <c r="B1066" s="1" t="s">
        <v>121</v>
      </c>
      <c r="C1066" s="1" t="s">
        <v>122</v>
      </c>
      <c r="D1066" s="1" t="s">
        <v>123</v>
      </c>
      <c r="E1066" s="1" t="s">
        <v>822</v>
      </c>
      <c r="F1066" s="128"/>
      <c r="G1066" s="129"/>
      <c r="H1066" s="129"/>
      <c r="I1066" s="129"/>
      <c r="J1066" s="129"/>
      <c r="K1066" s="49" t="s">
        <v>1463</v>
      </c>
      <c r="L1066" s="61" t="s">
        <v>1464</v>
      </c>
      <c r="M1066" s="51" t="s">
        <v>127</v>
      </c>
      <c r="N1066" s="51"/>
      <c r="O1066" s="62" t="e">
        <f t="shared" si="489"/>
        <v>#VALUE!</v>
      </c>
      <c r="P1066" s="53">
        <v>50000</v>
      </c>
      <c r="Q1066" s="54" t="s">
        <v>128</v>
      </c>
      <c r="R1066" s="53">
        <v>82500</v>
      </c>
      <c r="S1066" s="53">
        <f t="shared" si="490"/>
        <v>0</v>
      </c>
      <c r="T1066" s="53"/>
      <c r="U1066" s="100"/>
      <c r="V1066" s="100"/>
      <c r="W1066" s="100"/>
      <c r="X1066" s="100"/>
      <c r="Y1066" s="100"/>
      <c r="Z1066" s="100"/>
      <c r="AA1066" s="100"/>
      <c r="AB1066" s="100"/>
      <c r="AC1066" s="101"/>
      <c r="AD1066" s="100"/>
      <c r="AE1066" s="100"/>
      <c r="AF1066" s="100"/>
      <c r="AG1066" s="102"/>
      <c r="AH1066" s="100"/>
      <c r="AI1066" s="100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ht="15.75" customHeight="1">
      <c r="A1067" s="1" t="s">
        <v>1432</v>
      </c>
      <c r="B1067" s="1" t="s">
        <v>121</v>
      </c>
      <c r="C1067" s="1" t="s">
        <v>122</v>
      </c>
      <c r="D1067" s="1"/>
      <c r="E1067" s="1" t="s">
        <v>935</v>
      </c>
      <c r="F1067" s="41"/>
      <c r="G1067" s="42"/>
      <c r="H1067" s="42"/>
      <c r="I1067" s="42"/>
      <c r="J1067" s="42" t="s">
        <v>935</v>
      </c>
      <c r="K1067" s="130"/>
      <c r="L1067" s="126"/>
      <c r="M1067" s="127"/>
      <c r="N1067" s="127"/>
      <c r="O1067" s="127"/>
      <c r="P1067" s="45"/>
      <c r="Q1067" s="46"/>
      <c r="R1067" s="45">
        <f t="shared" ref="R1067:S1067" si="491">R1068</f>
        <v>44400</v>
      </c>
      <c r="S1067" s="45">
        <f t="shared" si="491"/>
        <v>0</v>
      </c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91"/>
      <c r="AE1067" s="91"/>
      <c r="AF1067" s="91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</row>
    <row r="1068" spans="1:57" ht="15.75" customHeight="1">
      <c r="A1068" s="1" t="s">
        <v>1432</v>
      </c>
      <c r="B1068" s="1" t="s">
        <v>121</v>
      </c>
      <c r="C1068" s="1" t="s">
        <v>122</v>
      </c>
      <c r="D1068" s="1" t="s">
        <v>123</v>
      </c>
      <c r="E1068" s="1" t="s">
        <v>935</v>
      </c>
      <c r="F1068" s="128"/>
      <c r="G1068" s="129"/>
      <c r="H1068" s="129"/>
      <c r="I1068" s="129"/>
      <c r="J1068" s="129"/>
      <c r="K1068" s="49" t="s">
        <v>136</v>
      </c>
      <c r="L1068" s="61" t="s">
        <v>137</v>
      </c>
      <c r="M1068" s="51" t="s">
        <v>127</v>
      </c>
      <c r="N1068" s="51">
        <v>3</v>
      </c>
      <c r="O1068" s="52" t="e">
        <f>M1068-R1068</f>
        <v>#VALUE!</v>
      </c>
      <c r="P1068" s="53">
        <v>15000</v>
      </c>
      <c r="Q1068" s="54" t="s">
        <v>128</v>
      </c>
      <c r="R1068" s="53">
        <v>44400</v>
      </c>
      <c r="S1068" s="53">
        <f>U1068+X1068+AA1068+AD1068+AG1068+AJ1068+AM1068+AP1068+AS1068+AV1068+AY1068+BB1068</f>
        <v>0</v>
      </c>
      <c r="T1068" s="53"/>
      <c r="U1068" s="100"/>
      <c r="V1068" s="100"/>
      <c r="W1068" s="100"/>
      <c r="X1068" s="100"/>
      <c r="Y1068" s="100"/>
      <c r="Z1068" s="100"/>
      <c r="AA1068" s="100"/>
      <c r="AB1068" s="100"/>
      <c r="AC1068" s="101"/>
      <c r="AD1068" s="100"/>
      <c r="AE1068" s="100"/>
      <c r="AF1068" s="100"/>
      <c r="AG1068" s="102"/>
      <c r="AH1068" s="100"/>
      <c r="AI1068" s="100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ht="15.75" customHeight="1">
      <c r="A1069" s="1" t="s">
        <v>1432</v>
      </c>
      <c r="B1069" s="1" t="s">
        <v>121</v>
      </c>
      <c r="C1069" s="1" t="s">
        <v>122</v>
      </c>
      <c r="D1069" s="1"/>
      <c r="E1069" s="1" t="s">
        <v>1018</v>
      </c>
      <c r="F1069" s="41"/>
      <c r="G1069" s="42"/>
      <c r="H1069" s="42"/>
      <c r="I1069" s="42"/>
      <c r="J1069" s="42" t="s">
        <v>1018</v>
      </c>
      <c r="K1069" s="130"/>
      <c r="L1069" s="126"/>
      <c r="M1069" s="127"/>
      <c r="N1069" s="127"/>
      <c r="O1069" s="127"/>
      <c r="P1069" s="45"/>
      <c r="Q1069" s="46"/>
      <c r="R1069" s="45">
        <f t="shared" ref="R1069:S1069" si="492">R1070</f>
        <v>165500</v>
      </c>
      <c r="S1069" s="45">
        <f t="shared" si="492"/>
        <v>0</v>
      </c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91"/>
      <c r="AE1069" s="91"/>
      <c r="AF1069" s="91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  <c r="AW1069" s="45"/>
      <c r="AX1069" s="45"/>
      <c r="AY1069" s="45"/>
      <c r="AZ1069" s="45"/>
      <c r="BA1069" s="45"/>
      <c r="BB1069" s="45"/>
      <c r="BC1069" s="45"/>
      <c r="BD1069" s="45"/>
      <c r="BE1069" s="45"/>
    </row>
    <row r="1070" spans="1:57" ht="15.75" customHeight="1">
      <c r="A1070" s="1" t="s">
        <v>1432</v>
      </c>
      <c r="B1070" s="1" t="s">
        <v>121</v>
      </c>
      <c r="C1070" s="1" t="s">
        <v>122</v>
      </c>
      <c r="D1070" s="1" t="s">
        <v>123</v>
      </c>
      <c r="E1070" s="1" t="s">
        <v>1018</v>
      </c>
      <c r="F1070" s="128"/>
      <c r="G1070" s="129"/>
      <c r="H1070" s="129"/>
      <c r="I1070" s="129"/>
      <c r="J1070" s="129"/>
      <c r="K1070" s="49" t="s">
        <v>1465</v>
      </c>
      <c r="L1070" s="61" t="s">
        <v>1466</v>
      </c>
      <c r="M1070" s="51" t="s">
        <v>127</v>
      </c>
      <c r="N1070" s="51"/>
      <c r="O1070" s="62" t="e">
        <f>M1070-R1070</f>
        <v>#VALUE!</v>
      </c>
      <c r="P1070" s="53">
        <v>21000</v>
      </c>
      <c r="Q1070" s="54" t="s">
        <v>128</v>
      </c>
      <c r="R1070" s="53">
        <v>165500</v>
      </c>
      <c r="S1070" s="53">
        <f>U1070+X1070+AA1070+AD1070+AG1070+AJ1070+AM1070+AP1070+AS1070+AV1070+AY1070+BB1070</f>
        <v>0</v>
      </c>
      <c r="T1070" s="53"/>
      <c r="U1070" s="100"/>
      <c r="V1070" s="100"/>
      <c r="W1070" s="100"/>
      <c r="X1070" s="100"/>
      <c r="Y1070" s="100"/>
      <c r="Z1070" s="100"/>
      <c r="AA1070" s="100"/>
      <c r="AB1070" s="100"/>
      <c r="AC1070" s="101"/>
      <c r="AD1070" s="100"/>
      <c r="AE1070" s="100"/>
      <c r="AF1070" s="100"/>
      <c r="AG1070" s="102"/>
      <c r="AH1070" s="100"/>
      <c r="AI1070" s="100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ht="15.75" customHeight="1">
      <c r="A1071" s="1" t="s">
        <v>1432</v>
      </c>
      <c r="B1071" s="1" t="s">
        <v>121</v>
      </c>
      <c r="C1071" s="1" t="s">
        <v>122</v>
      </c>
      <c r="D1071" s="1"/>
      <c r="E1071" s="1" t="s">
        <v>831</v>
      </c>
      <c r="F1071" s="41"/>
      <c r="G1071" s="42"/>
      <c r="H1071" s="42"/>
      <c r="I1071" s="42"/>
      <c r="J1071" s="42" t="s">
        <v>831</v>
      </c>
      <c r="K1071" s="130"/>
      <c r="L1071" s="126"/>
      <c r="M1071" s="127"/>
      <c r="N1071" s="127"/>
      <c r="O1071" s="127"/>
      <c r="P1071" s="45"/>
      <c r="Q1071" s="46"/>
      <c r="R1071" s="45">
        <f t="shared" ref="R1071:S1071" si="493">R1072+R1073</f>
        <v>98000</v>
      </c>
      <c r="S1071" s="45">
        <f t="shared" si="493"/>
        <v>0</v>
      </c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91"/>
      <c r="AE1071" s="91"/>
      <c r="AF1071" s="91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/>
      <c r="BD1071" s="45"/>
      <c r="BE1071" s="45"/>
    </row>
    <row r="1072" spans="1:57" ht="15.75" customHeight="1">
      <c r="A1072" s="1" t="s">
        <v>1432</v>
      </c>
      <c r="B1072" s="1" t="s">
        <v>121</v>
      </c>
      <c r="C1072" s="1" t="s">
        <v>122</v>
      </c>
      <c r="D1072" s="1" t="s">
        <v>123</v>
      </c>
      <c r="E1072" s="1" t="s">
        <v>831</v>
      </c>
      <c r="F1072" s="128"/>
      <c r="G1072" s="129"/>
      <c r="H1072" s="129"/>
      <c r="I1072" s="129"/>
      <c r="J1072" s="129"/>
      <c r="K1072" s="49" t="s">
        <v>1467</v>
      </c>
      <c r="L1072" s="61" t="s">
        <v>1468</v>
      </c>
      <c r="M1072" s="51" t="s">
        <v>127</v>
      </c>
      <c r="N1072" s="51"/>
      <c r="O1072" s="62" t="e">
        <f t="shared" ref="O1072:O1073" si="494">M1072-R1072</f>
        <v>#VALUE!</v>
      </c>
      <c r="P1072" s="53">
        <v>50</v>
      </c>
      <c r="Q1072" s="54" t="s">
        <v>159</v>
      </c>
      <c r="R1072" s="53">
        <v>49000</v>
      </c>
      <c r="S1072" s="53">
        <f t="shared" ref="S1072:S1073" si="495">U1072+X1072+AA1072+AD1072+AG1072+AJ1072+AM1072+AP1072+AS1072+AV1072+AY1072+BB1072</f>
        <v>0</v>
      </c>
      <c r="T1072" s="53"/>
      <c r="U1072" s="100"/>
      <c r="V1072" s="100"/>
      <c r="W1072" s="100"/>
      <c r="X1072" s="100"/>
      <c r="Y1072" s="100"/>
      <c r="Z1072" s="100"/>
      <c r="AA1072" s="100"/>
      <c r="AB1072" s="100"/>
      <c r="AC1072" s="101"/>
      <c r="AD1072" s="100"/>
      <c r="AE1072" s="100"/>
      <c r="AF1072" s="100"/>
      <c r="AG1072" s="102"/>
      <c r="AH1072" s="100"/>
      <c r="AI1072" s="100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ht="15.75" customHeight="1">
      <c r="A1073" s="1" t="s">
        <v>1432</v>
      </c>
      <c r="B1073" s="1" t="s">
        <v>121</v>
      </c>
      <c r="C1073" s="1" t="s">
        <v>122</v>
      </c>
      <c r="D1073" s="1" t="s">
        <v>123</v>
      </c>
      <c r="E1073" s="1" t="s">
        <v>831</v>
      </c>
      <c r="F1073" s="128"/>
      <c r="G1073" s="129"/>
      <c r="H1073" s="129"/>
      <c r="I1073" s="129"/>
      <c r="J1073" s="129"/>
      <c r="K1073" s="49" t="s">
        <v>1469</v>
      </c>
      <c r="L1073" s="61" t="s">
        <v>1470</v>
      </c>
      <c r="M1073" s="51" t="s">
        <v>127</v>
      </c>
      <c r="N1073" s="51"/>
      <c r="O1073" s="62" t="e">
        <f t="shared" si="494"/>
        <v>#VALUE!</v>
      </c>
      <c r="P1073" s="53">
        <v>50</v>
      </c>
      <c r="Q1073" s="54" t="s">
        <v>159</v>
      </c>
      <c r="R1073" s="53">
        <v>49000</v>
      </c>
      <c r="S1073" s="53">
        <f t="shared" si="495"/>
        <v>0</v>
      </c>
      <c r="T1073" s="53"/>
      <c r="U1073" s="100"/>
      <c r="V1073" s="100"/>
      <c r="W1073" s="100"/>
      <c r="X1073" s="100"/>
      <c r="Y1073" s="100"/>
      <c r="Z1073" s="100"/>
      <c r="AA1073" s="100"/>
      <c r="AB1073" s="100"/>
      <c r="AC1073" s="101"/>
      <c r="AD1073" s="100"/>
      <c r="AE1073" s="100"/>
      <c r="AF1073" s="100"/>
      <c r="AG1073" s="102"/>
      <c r="AH1073" s="100"/>
      <c r="AI1073" s="100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ht="15.75" customHeight="1">
      <c r="A1074" s="1" t="s">
        <v>1432</v>
      </c>
      <c r="B1074" s="1" t="s">
        <v>121</v>
      </c>
      <c r="C1074" s="1" t="s">
        <v>122</v>
      </c>
      <c r="D1074" s="1"/>
      <c r="E1074" s="1" t="s">
        <v>838</v>
      </c>
      <c r="F1074" s="41"/>
      <c r="G1074" s="42"/>
      <c r="H1074" s="42"/>
      <c r="I1074" s="42"/>
      <c r="J1074" s="42" t="s">
        <v>838</v>
      </c>
      <c r="K1074" s="130"/>
      <c r="L1074" s="126"/>
      <c r="M1074" s="127"/>
      <c r="N1074" s="127"/>
      <c r="O1074" s="127"/>
      <c r="P1074" s="45"/>
      <c r="Q1074" s="46"/>
      <c r="R1074" s="45">
        <f t="shared" ref="R1074:S1074" si="496">R1075+R1076</f>
        <v>1857900</v>
      </c>
      <c r="S1074" s="45">
        <f t="shared" si="496"/>
        <v>0</v>
      </c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91"/>
      <c r="AE1074" s="91"/>
      <c r="AF1074" s="91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/>
      <c r="BA1074" s="45"/>
      <c r="BB1074" s="45"/>
      <c r="BC1074" s="45"/>
      <c r="BD1074" s="45"/>
      <c r="BE1074" s="45"/>
    </row>
    <row r="1075" spans="1:57" ht="15.75" customHeight="1">
      <c r="A1075" s="1" t="s">
        <v>1432</v>
      </c>
      <c r="B1075" s="1" t="s">
        <v>121</v>
      </c>
      <c r="C1075" s="1" t="s">
        <v>122</v>
      </c>
      <c r="D1075" s="1" t="s">
        <v>123</v>
      </c>
      <c r="E1075" s="1" t="s">
        <v>838</v>
      </c>
      <c r="F1075" s="128"/>
      <c r="G1075" s="129"/>
      <c r="H1075" s="129"/>
      <c r="I1075" s="129"/>
      <c r="J1075" s="129"/>
      <c r="K1075" s="49" t="s">
        <v>1471</v>
      </c>
      <c r="L1075" s="61" t="s">
        <v>1472</v>
      </c>
      <c r="M1075" s="51" t="s">
        <v>127</v>
      </c>
      <c r="N1075" s="51"/>
      <c r="O1075" s="62" t="e">
        <f t="shared" ref="O1075:O1076" si="497">M1075-R1075</f>
        <v>#VALUE!</v>
      </c>
      <c r="P1075" s="53">
        <v>470</v>
      </c>
      <c r="Q1075" s="54" t="s">
        <v>159</v>
      </c>
      <c r="R1075" s="53">
        <v>277300</v>
      </c>
      <c r="S1075" s="53">
        <f t="shared" ref="S1075:S1076" si="498">U1075+X1075+AA1075+AD1075+AG1075+AJ1075+AM1075+AP1075+AS1075+AV1075+AY1075+BB1075</f>
        <v>0</v>
      </c>
      <c r="T1075" s="53"/>
      <c r="U1075" s="100"/>
      <c r="V1075" s="100"/>
      <c r="W1075" s="100"/>
      <c r="X1075" s="100"/>
      <c r="Y1075" s="100"/>
      <c r="Z1075" s="100"/>
      <c r="AA1075" s="100"/>
      <c r="AB1075" s="100"/>
      <c r="AC1075" s="101"/>
      <c r="AD1075" s="100"/>
      <c r="AE1075" s="100"/>
      <c r="AF1075" s="100"/>
      <c r="AG1075" s="102"/>
      <c r="AH1075" s="100"/>
      <c r="AI1075" s="100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ht="15.75" customHeight="1">
      <c r="A1076" s="1" t="s">
        <v>1432</v>
      </c>
      <c r="B1076" s="1" t="s">
        <v>121</v>
      </c>
      <c r="C1076" s="1" t="s">
        <v>122</v>
      </c>
      <c r="D1076" s="1" t="s">
        <v>123</v>
      </c>
      <c r="E1076" s="1" t="s">
        <v>838</v>
      </c>
      <c r="F1076" s="128"/>
      <c r="G1076" s="129"/>
      <c r="H1076" s="129"/>
      <c r="I1076" s="129"/>
      <c r="J1076" s="129"/>
      <c r="K1076" s="49" t="s">
        <v>1473</v>
      </c>
      <c r="L1076" s="61" t="s">
        <v>1474</v>
      </c>
      <c r="M1076" s="51" t="s">
        <v>127</v>
      </c>
      <c r="N1076" s="51"/>
      <c r="O1076" s="62" t="e">
        <f t="shared" si="497"/>
        <v>#VALUE!</v>
      </c>
      <c r="P1076" s="53">
        <v>2679</v>
      </c>
      <c r="Q1076" s="54" t="s">
        <v>159</v>
      </c>
      <c r="R1076" s="53">
        <v>1580600</v>
      </c>
      <c r="S1076" s="53">
        <f t="shared" si="498"/>
        <v>0</v>
      </c>
      <c r="T1076" s="53"/>
      <c r="U1076" s="100"/>
      <c r="V1076" s="100"/>
      <c r="W1076" s="100"/>
      <c r="X1076" s="100"/>
      <c r="Y1076" s="100"/>
      <c r="Z1076" s="100"/>
      <c r="AA1076" s="100"/>
      <c r="AB1076" s="100"/>
      <c r="AC1076" s="101"/>
      <c r="AD1076" s="100"/>
      <c r="AE1076" s="100"/>
      <c r="AF1076" s="100"/>
      <c r="AG1076" s="102"/>
      <c r="AH1076" s="100"/>
      <c r="AI1076" s="100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ht="15.75" customHeight="1">
      <c r="A1077" s="1" t="s">
        <v>1432</v>
      </c>
      <c r="B1077" s="1" t="s">
        <v>121</v>
      </c>
      <c r="C1077" s="1" t="s">
        <v>122</v>
      </c>
      <c r="D1077" s="1"/>
      <c r="E1077" s="1" t="s">
        <v>841</v>
      </c>
      <c r="F1077" s="41"/>
      <c r="G1077" s="42"/>
      <c r="H1077" s="42"/>
      <c r="I1077" s="42"/>
      <c r="J1077" s="42" t="s">
        <v>841</v>
      </c>
      <c r="K1077" s="130"/>
      <c r="L1077" s="126"/>
      <c r="M1077" s="127"/>
      <c r="N1077" s="127"/>
      <c r="O1077" s="127"/>
      <c r="P1077" s="45"/>
      <c r="Q1077" s="46"/>
      <c r="R1077" s="45">
        <f t="shared" ref="R1077:S1077" si="499">SUM(R1078:R1089)</f>
        <v>6582900</v>
      </c>
      <c r="S1077" s="45">
        <f t="shared" si="499"/>
        <v>0</v>
      </c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91"/>
      <c r="AE1077" s="91"/>
      <c r="AF1077" s="91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/>
      <c r="BD1077" s="45"/>
      <c r="BE1077" s="45"/>
    </row>
    <row r="1078" spans="1:57" ht="15.75" customHeight="1">
      <c r="A1078" s="1" t="s">
        <v>1432</v>
      </c>
      <c r="B1078" s="1" t="s">
        <v>121</v>
      </c>
      <c r="C1078" s="1" t="s">
        <v>122</v>
      </c>
      <c r="D1078" s="1" t="s">
        <v>123</v>
      </c>
      <c r="E1078" s="1" t="s">
        <v>841</v>
      </c>
      <c r="F1078" s="128"/>
      <c r="G1078" s="129"/>
      <c r="H1078" s="129"/>
      <c r="I1078" s="129"/>
      <c r="J1078" s="129"/>
      <c r="K1078" s="49" t="s">
        <v>1433</v>
      </c>
      <c r="L1078" s="57" t="s">
        <v>1475</v>
      </c>
      <c r="M1078" s="51" t="s">
        <v>127</v>
      </c>
      <c r="N1078" s="51"/>
      <c r="O1078" s="62" t="e">
        <f t="shared" ref="O1078:O1089" si="500">M1078-R1078</f>
        <v>#VALUE!</v>
      </c>
      <c r="P1078" s="53">
        <v>73</v>
      </c>
      <c r="Q1078" s="54" t="s">
        <v>400</v>
      </c>
      <c r="R1078" s="53">
        <v>388400</v>
      </c>
      <c r="S1078" s="53">
        <f t="shared" ref="S1078:S1089" si="501">U1078+X1078+AA1078+AD1078+AG1078+AJ1078+AM1078+AP1078+AS1078+AV1078+AY1078+BB1078</f>
        <v>0</v>
      </c>
      <c r="T1078" s="53"/>
      <c r="U1078" s="100"/>
      <c r="V1078" s="100"/>
      <c r="W1078" s="100"/>
      <c r="X1078" s="100"/>
      <c r="Y1078" s="100"/>
      <c r="Z1078" s="100"/>
      <c r="AA1078" s="100"/>
      <c r="AB1078" s="100"/>
      <c r="AC1078" s="101"/>
      <c r="AD1078" s="100"/>
      <c r="AE1078" s="100"/>
      <c r="AF1078" s="100"/>
      <c r="AG1078" s="102"/>
      <c r="AH1078" s="100"/>
      <c r="AI1078" s="100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ht="15.75" customHeight="1">
      <c r="A1079" s="1" t="s">
        <v>1432</v>
      </c>
      <c r="B1079" s="1" t="s">
        <v>121</v>
      </c>
      <c r="C1079" s="1" t="s">
        <v>122</v>
      </c>
      <c r="D1079" s="1" t="s">
        <v>123</v>
      </c>
      <c r="E1079" s="1" t="s">
        <v>841</v>
      </c>
      <c r="F1079" s="128"/>
      <c r="G1079" s="129"/>
      <c r="H1079" s="129"/>
      <c r="I1079" s="129"/>
      <c r="J1079" s="129"/>
      <c r="K1079" s="49" t="s">
        <v>1435</v>
      </c>
      <c r="L1079" s="57" t="s">
        <v>1476</v>
      </c>
      <c r="M1079" s="51" t="s">
        <v>127</v>
      </c>
      <c r="N1079" s="51"/>
      <c r="O1079" s="62" t="e">
        <f t="shared" si="500"/>
        <v>#VALUE!</v>
      </c>
      <c r="P1079" s="53">
        <v>105</v>
      </c>
      <c r="Q1079" s="54" t="s">
        <v>400</v>
      </c>
      <c r="R1079" s="53">
        <v>558600</v>
      </c>
      <c r="S1079" s="53">
        <f t="shared" si="501"/>
        <v>0</v>
      </c>
      <c r="T1079" s="53"/>
      <c r="U1079" s="100"/>
      <c r="V1079" s="100"/>
      <c r="W1079" s="100"/>
      <c r="X1079" s="100"/>
      <c r="Y1079" s="100"/>
      <c r="Z1079" s="100"/>
      <c r="AA1079" s="100"/>
      <c r="AB1079" s="100"/>
      <c r="AC1079" s="101"/>
      <c r="AD1079" s="100"/>
      <c r="AE1079" s="100"/>
      <c r="AF1079" s="100"/>
      <c r="AG1079" s="102"/>
      <c r="AH1079" s="100"/>
      <c r="AI1079" s="100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ht="15.75" customHeight="1">
      <c r="A1080" s="1" t="s">
        <v>1432</v>
      </c>
      <c r="B1080" s="1" t="s">
        <v>121</v>
      </c>
      <c r="C1080" s="1" t="s">
        <v>122</v>
      </c>
      <c r="D1080" s="1" t="s">
        <v>123</v>
      </c>
      <c r="E1080" s="1" t="s">
        <v>841</v>
      </c>
      <c r="F1080" s="128"/>
      <c r="G1080" s="129"/>
      <c r="H1080" s="129"/>
      <c r="I1080" s="129"/>
      <c r="J1080" s="129"/>
      <c r="K1080" s="49" t="s">
        <v>1477</v>
      </c>
      <c r="L1080" s="61" t="s">
        <v>1478</v>
      </c>
      <c r="M1080" s="51" t="s">
        <v>127</v>
      </c>
      <c r="N1080" s="51"/>
      <c r="O1080" s="62" t="e">
        <f t="shared" si="500"/>
        <v>#VALUE!</v>
      </c>
      <c r="P1080" s="53">
        <v>20</v>
      </c>
      <c r="Q1080" s="54" t="s">
        <v>400</v>
      </c>
      <c r="R1080" s="53">
        <v>106400</v>
      </c>
      <c r="S1080" s="53">
        <f t="shared" si="501"/>
        <v>0</v>
      </c>
      <c r="T1080" s="53"/>
      <c r="U1080" s="100"/>
      <c r="V1080" s="100"/>
      <c r="W1080" s="100"/>
      <c r="X1080" s="100"/>
      <c r="Y1080" s="100"/>
      <c r="Z1080" s="100"/>
      <c r="AA1080" s="100"/>
      <c r="AB1080" s="100"/>
      <c r="AC1080" s="101"/>
      <c r="AD1080" s="100"/>
      <c r="AE1080" s="100"/>
      <c r="AF1080" s="100"/>
      <c r="AG1080" s="102"/>
      <c r="AH1080" s="100"/>
      <c r="AI1080" s="100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ht="15.75" customHeight="1">
      <c r="A1081" s="1" t="s">
        <v>1432</v>
      </c>
      <c r="B1081" s="1" t="s">
        <v>121</v>
      </c>
      <c r="C1081" s="1" t="s">
        <v>122</v>
      </c>
      <c r="D1081" s="1" t="s">
        <v>123</v>
      </c>
      <c r="E1081" s="1" t="s">
        <v>841</v>
      </c>
      <c r="F1081" s="128"/>
      <c r="G1081" s="129"/>
      <c r="H1081" s="129"/>
      <c r="I1081" s="129"/>
      <c r="J1081" s="129"/>
      <c r="K1081" s="49" t="s">
        <v>1479</v>
      </c>
      <c r="L1081" s="61" t="s">
        <v>1480</v>
      </c>
      <c r="M1081" s="51" t="s">
        <v>127</v>
      </c>
      <c r="N1081" s="51"/>
      <c r="O1081" s="62" t="e">
        <f t="shared" si="500"/>
        <v>#VALUE!</v>
      </c>
      <c r="P1081" s="53">
        <v>10</v>
      </c>
      <c r="Q1081" s="54" t="s">
        <v>400</v>
      </c>
      <c r="R1081" s="53">
        <v>53200</v>
      </c>
      <c r="S1081" s="53">
        <f t="shared" si="501"/>
        <v>0</v>
      </c>
      <c r="T1081" s="53"/>
      <c r="U1081" s="100"/>
      <c r="V1081" s="100"/>
      <c r="W1081" s="100"/>
      <c r="X1081" s="100"/>
      <c r="Y1081" s="100"/>
      <c r="Z1081" s="100"/>
      <c r="AA1081" s="100"/>
      <c r="AB1081" s="100"/>
      <c r="AC1081" s="101"/>
      <c r="AD1081" s="100"/>
      <c r="AE1081" s="100"/>
      <c r="AF1081" s="100"/>
      <c r="AG1081" s="102"/>
      <c r="AH1081" s="100"/>
      <c r="AI1081" s="100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ht="15.75" customHeight="1">
      <c r="A1082" s="1" t="s">
        <v>1432</v>
      </c>
      <c r="B1082" s="1" t="s">
        <v>121</v>
      </c>
      <c r="C1082" s="1" t="s">
        <v>122</v>
      </c>
      <c r="D1082" s="1" t="s">
        <v>123</v>
      </c>
      <c r="E1082" s="1" t="s">
        <v>841</v>
      </c>
      <c r="F1082" s="128"/>
      <c r="G1082" s="129"/>
      <c r="H1082" s="129"/>
      <c r="I1082" s="129"/>
      <c r="J1082" s="129"/>
      <c r="K1082" s="49" t="s">
        <v>1481</v>
      </c>
      <c r="L1082" s="61" t="s">
        <v>1482</v>
      </c>
      <c r="M1082" s="51" t="s">
        <v>127</v>
      </c>
      <c r="N1082" s="51"/>
      <c r="O1082" s="62" t="e">
        <f t="shared" si="500"/>
        <v>#VALUE!</v>
      </c>
      <c r="P1082" s="53">
        <v>29</v>
      </c>
      <c r="Q1082" s="54" t="s">
        <v>400</v>
      </c>
      <c r="R1082" s="53">
        <v>154300</v>
      </c>
      <c r="S1082" s="53">
        <f t="shared" si="501"/>
        <v>0</v>
      </c>
      <c r="T1082" s="53"/>
      <c r="U1082" s="100"/>
      <c r="V1082" s="100"/>
      <c r="W1082" s="100"/>
      <c r="X1082" s="100"/>
      <c r="Y1082" s="100"/>
      <c r="Z1082" s="100"/>
      <c r="AA1082" s="100"/>
      <c r="AB1082" s="100"/>
      <c r="AC1082" s="101"/>
      <c r="AD1082" s="100"/>
      <c r="AE1082" s="100"/>
      <c r="AF1082" s="100"/>
      <c r="AG1082" s="102"/>
      <c r="AH1082" s="100"/>
      <c r="AI1082" s="100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ht="15.75" customHeight="1">
      <c r="A1083" s="1" t="s">
        <v>1432</v>
      </c>
      <c r="B1083" s="1" t="s">
        <v>121</v>
      </c>
      <c r="C1083" s="1" t="s">
        <v>122</v>
      </c>
      <c r="D1083" s="1" t="s">
        <v>123</v>
      </c>
      <c r="E1083" s="1" t="s">
        <v>841</v>
      </c>
      <c r="F1083" s="128"/>
      <c r="G1083" s="129"/>
      <c r="H1083" s="129"/>
      <c r="I1083" s="129"/>
      <c r="J1083" s="129"/>
      <c r="K1083" s="49" t="s">
        <v>1483</v>
      </c>
      <c r="L1083" s="61" t="s">
        <v>1484</v>
      </c>
      <c r="M1083" s="51" t="s">
        <v>127</v>
      </c>
      <c r="N1083" s="51"/>
      <c r="O1083" s="62" t="e">
        <f t="shared" si="500"/>
        <v>#VALUE!</v>
      </c>
      <c r="P1083" s="53">
        <v>700</v>
      </c>
      <c r="Q1083" s="54" t="s">
        <v>159</v>
      </c>
      <c r="R1083" s="53">
        <v>742000</v>
      </c>
      <c r="S1083" s="53">
        <f t="shared" si="501"/>
        <v>0</v>
      </c>
      <c r="T1083" s="53"/>
      <c r="U1083" s="100"/>
      <c r="V1083" s="100"/>
      <c r="W1083" s="100"/>
      <c r="X1083" s="100"/>
      <c r="Y1083" s="100"/>
      <c r="Z1083" s="100"/>
      <c r="AA1083" s="100"/>
      <c r="AB1083" s="100"/>
      <c r="AC1083" s="101"/>
      <c r="AD1083" s="100"/>
      <c r="AE1083" s="100"/>
      <c r="AF1083" s="100"/>
      <c r="AG1083" s="102"/>
      <c r="AH1083" s="100"/>
      <c r="AI1083" s="100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ht="15.75" customHeight="1">
      <c r="A1084" s="1" t="s">
        <v>1432</v>
      </c>
      <c r="B1084" s="1" t="s">
        <v>121</v>
      </c>
      <c r="C1084" s="1" t="s">
        <v>122</v>
      </c>
      <c r="D1084" s="1" t="s">
        <v>123</v>
      </c>
      <c r="E1084" s="1" t="s">
        <v>841</v>
      </c>
      <c r="F1084" s="128"/>
      <c r="G1084" s="129"/>
      <c r="H1084" s="129"/>
      <c r="I1084" s="129"/>
      <c r="J1084" s="129"/>
      <c r="K1084" s="49" t="s">
        <v>1485</v>
      </c>
      <c r="L1084" s="61" t="s">
        <v>1486</v>
      </c>
      <c r="M1084" s="51" t="s">
        <v>127</v>
      </c>
      <c r="N1084" s="51"/>
      <c r="O1084" s="62" t="e">
        <f t="shared" si="500"/>
        <v>#VALUE!</v>
      </c>
      <c r="P1084" s="53">
        <v>1600</v>
      </c>
      <c r="Q1084" s="54" t="s">
        <v>159</v>
      </c>
      <c r="R1084" s="53">
        <v>1696000</v>
      </c>
      <c r="S1084" s="53">
        <f t="shared" si="501"/>
        <v>0</v>
      </c>
      <c r="T1084" s="53"/>
      <c r="U1084" s="100"/>
      <c r="V1084" s="100"/>
      <c r="W1084" s="100"/>
      <c r="X1084" s="100"/>
      <c r="Y1084" s="100"/>
      <c r="Z1084" s="100"/>
      <c r="AA1084" s="100"/>
      <c r="AB1084" s="100"/>
      <c r="AC1084" s="101"/>
      <c r="AD1084" s="100"/>
      <c r="AE1084" s="100"/>
      <c r="AF1084" s="100"/>
      <c r="AG1084" s="102"/>
      <c r="AH1084" s="100"/>
      <c r="AI1084" s="100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ht="15.75" customHeight="1">
      <c r="A1085" s="1" t="s">
        <v>1432</v>
      </c>
      <c r="B1085" s="1" t="s">
        <v>121</v>
      </c>
      <c r="C1085" s="1" t="s">
        <v>122</v>
      </c>
      <c r="D1085" s="1" t="s">
        <v>123</v>
      </c>
      <c r="E1085" s="1" t="s">
        <v>841</v>
      </c>
      <c r="F1085" s="128"/>
      <c r="G1085" s="129"/>
      <c r="H1085" s="129"/>
      <c r="I1085" s="129"/>
      <c r="J1085" s="129"/>
      <c r="K1085" s="49" t="s">
        <v>206</v>
      </c>
      <c r="L1085" s="61" t="s">
        <v>207</v>
      </c>
      <c r="M1085" s="51" t="s">
        <v>127</v>
      </c>
      <c r="N1085" s="51">
        <v>2</v>
      </c>
      <c r="O1085" s="56" t="e">
        <f t="shared" si="500"/>
        <v>#VALUE!</v>
      </c>
      <c r="P1085" s="53">
        <v>700</v>
      </c>
      <c r="Q1085" s="54" t="s">
        <v>159</v>
      </c>
      <c r="R1085" s="53">
        <v>742000</v>
      </c>
      <c r="S1085" s="53">
        <f t="shared" si="501"/>
        <v>0</v>
      </c>
      <c r="T1085" s="53"/>
      <c r="U1085" s="100"/>
      <c r="V1085" s="100"/>
      <c r="W1085" s="100"/>
      <c r="X1085" s="100"/>
      <c r="Y1085" s="100"/>
      <c r="Z1085" s="100"/>
      <c r="AA1085" s="100"/>
      <c r="AB1085" s="100"/>
      <c r="AC1085" s="101"/>
      <c r="AD1085" s="100"/>
      <c r="AE1085" s="100"/>
      <c r="AF1085" s="100"/>
      <c r="AG1085" s="102"/>
      <c r="AH1085" s="100"/>
      <c r="AI1085" s="100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ht="15.75" customHeight="1">
      <c r="A1086" s="1" t="s">
        <v>1432</v>
      </c>
      <c r="B1086" s="1" t="s">
        <v>121</v>
      </c>
      <c r="C1086" s="1" t="s">
        <v>122</v>
      </c>
      <c r="D1086" s="1" t="s">
        <v>123</v>
      </c>
      <c r="E1086" s="1" t="s">
        <v>841</v>
      </c>
      <c r="F1086" s="128"/>
      <c r="G1086" s="129"/>
      <c r="H1086" s="129"/>
      <c r="I1086" s="129"/>
      <c r="J1086" s="129"/>
      <c r="K1086" s="49" t="s">
        <v>1487</v>
      </c>
      <c r="L1086" s="61" t="s">
        <v>1488</v>
      </c>
      <c r="M1086" s="51" t="s">
        <v>127</v>
      </c>
      <c r="N1086" s="51"/>
      <c r="O1086" s="62" t="e">
        <f t="shared" si="500"/>
        <v>#VALUE!</v>
      </c>
      <c r="P1086" s="53">
        <v>2300</v>
      </c>
      <c r="Q1086" s="54" t="s">
        <v>159</v>
      </c>
      <c r="R1086" s="53">
        <v>1173000</v>
      </c>
      <c r="S1086" s="53">
        <f t="shared" si="501"/>
        <v>0</v>
      </c>
      <c r="T1086" s="53"/>
      <c r="U1086" s="100"/>
      <c r="V1086" s="100"/>
      <c r="W1086" s="100"/>
      <c r="X1086" s="100"/>
      <c r="Y1086" s="100"/>
      <c r="Z1086" s="100"/>
      <c r="AA1086" s="100"/>
      <c r="AB1086" s="100"/>
      <c r="AC1086" s="101"/>
      <c r="AD1086" s="100"/>
      <c r="AE1086" s="100"/>
      <c r="AF1086" s="100"/>
      <c r="AG1086" s="102"/>
      <c r="AH1086" s="100"/>
      <c r="AI1086" s="100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ht="15.75" customHeight="1">
      <c r="A1087" s="1" t="s">
        <v>1432</v>
      </c>
      <c r="B1087" s="1" t="s">
        <v>121</v>
      </c>
      <c r="C1087" s="1" t="s">
        <v>122</v>
      </c>
      <c r="D1087" s="1" t="s">
        <v>123</v>
      </c>
      <c r="E1087" s="1" t="s">
        <v>841</v>
      </c>
      <c r="F1087" s="128"/>
      <c r="G1087" s="129"/>
      <c r="H1087" s="129"/>
      <c r="I1087" s="129"/>
      <c r="J1087" s="129"/>
      <c r="K1087" s="49" t="s">
        <v>1489</v>
      </c>
      <c r="L1087" s="61" t="s">
        <v>1490</v>
      </c>
      <c r="M1087" s="51" t="s">
        <v>127</v>
      </c>
      <c r="N1087" s="51"/>
      <c r="O1087" s="62" t="e">
        <f t="shared" si="500"/>
        <v>#VALUE!</v>
      </c>
      <c r="P1087" s="53">
        <v>900</v>
      </c>
      <c r="Q1087" s="54" t="s">
        <v>159</v>
      </c>
      <c r="R1087" s="53">
        <v>459000</v>
      </c>
      <c r="S1087" s="53">
        <f t="shared" si="501"/>
        <v>0</v>
      </c>
      <c r="T1087" s="53"/>
      <c r="U1087" s="100"/>
      <c r="V1087" s="100"/>
      <c r="W1087" s="100"/>
      <c r="X1087" s="100"/>
      <c r="Y1087" s="100"/>
      <c r="Z1087" s="100"/>
      <c r="AA1087" s="100"/>
      <c r="AB1087" s="100"/>
      <c r="AC1087" s="101"/>
      <c r="AD1087" s="100"/>
      <c r="AE1087" s="100"/>
      <c r="AF1087" s="100"/>
      <c r="AG1087" s="102"/>
      <c r="AH1087" s="100"/>
      <c r="AI1087" s="100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ht="15.75" customHeight="1">
      <c r="A1088" s="1" t="s">
        <v>1432</v>
      </c>
      <c r="B1088" s="1" t="s">
        <v>121</v>
      </c>
      <c r="C1088" s="1" t="s">
        <v>122</v>
      </c>
      <c r="D1088" s="1" t="s">
        <v>123</v>
      </c>
      <c r="E1088" s="1" t="s">
        <v>841</v>
      </c>
      <c r="F1088" s="128"/>
      <c r="G1088" s="129"/>
      <c r="H1088" s="129"/>
      <c r="I1088" s="129"/>
      <c r="J1088" s="129"/>
      <c r="K1088" s="49" t="s">
        <v>1491</v>
      </c>
      <c r="L1088" s="61" t="s">
        <v>1492</v>
      </c>
      <c r="M1088" s="51" t="s">
        <v>127</v>
      </c>
      <c r="N1088" s="51"/>
      <c r="O1088" s="62" t="e">
        <f t="shared" si="500"/>
        <v>#VALUE!</v>
      </c>
      <c r="P1088" s="53">
        <v>300</v>
      </c>
      <c r="Q1088" s="54" t="s">
        <v>159</v>
      </c>
      <c r="R1088" s="53">
        <v>153000</v>
      </c>
      <c r="S1088" s="53">
        <f t="shared" si="501"/>
        <v>0</v>
      </c>
      <c r="T1088" s="53"/>
      <c r="U1088" s="100"/>
      <c r="V1088" s="100"/>
      <c r="W1088" s="100"/>
      <c r="X1088" s="100"/>
      <c r="Y1088" s="100"/>
      <c r="Z1088" s="100"/>
      <c r="AA1088" s="100"/>
      <c r="AB1088" s="100"/>
      <c r="AC1088" s="101"/>
      <c r="AD1088" s="100"/>
      <c r="AE1088" s="100"/>
      <c r="AF1088" s="100"/>
      <c r="AG1088" s="102"/>
      <c r="AH1088" s="100"/>
      <c r="AI1088" s="100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ht="15.75" customHeight="1">
      <c r="A1089" s="1" t="s">
        <v>1432</v>
      </c>
      <c r="B1089" s="1" t="s">
        <v>121</v>
      </c>
      <c r="C1089" s="1" t="s">
        <v>122</v>
      </c>
      <c r="D1089" s="1" t="s">
        <v>123</v>
      </c>
      <c r="E1089" s="1" t="s">
        <v>841</v>
      </c>
      <c r="F1089" s="128"/>
      <c r="G1089" s="129"/>
      <c r="H1089" s="129"/>
      <c r="I1089" s="129"/>
      <c r="J1089" s="129"/>
      <c r="K1089" s="49" t="s">
        <v>1493</v>
      </c>
      <c r="L1089" s="61" t="s">
        <v>1494</v>
      </c>
      <c r="M1089" s="51" t="s">
        <v>127</v>
      </c>
      <c r="N1089" s="51"/>
      <c r="O1089" s="62" t="e">
        <f t="shared" si="500"/>
        <v>#VALUE!</v>
      </c>
      <c r="P1089" s="53">
        <v>700</v>
      </c>
      <c r="Q1089" s="54" t="s">
        <v>159</v>
      </c>
      <c r="R1089" s="53">
        <v>357000</v>
      </c>
      <c r="S1089" s="53">
        <f t="shared" si="501"/>
        <v>0</v>
      </c>
      <c r="T1089" s="53"/>
      <c r="U1089" s="100"/>
      <c r="V1089" s="100"/>
      <c r="W1089" s="100"/>
      <c r="X1089" s="100"/>
      <c r="Y1089" s="100"/>
      <c r="Z1089" s="100"/>
      <c r="AA1089" s="100"/>
      <c r="AB1089" s="100"/>
      <c r="AC1089" s="101"/>
      <c r="AD1089" s="100"/>
      <c r="AE1089" s="100"/>
      <c r="AF1089" s="100"/>
      <c r="AG1089" s="102"/>
      <c r="AH1089" s="100"/>
      <c r="AI1089" s="100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ht="15.75" customHeight="1">
      <c r="A1090" s="1" t="s">
        <v>1432</v>
      </c>
      <c r="B1090" s="1" t="s">
        <v>280</v>
      </c>
      <c r="C1090" s="1" t="s">
        <v>122</v>
      </c>
      <c r="D1090" s="1"/>
      <c r="E1090" s="1"/>
      <c r="F1090" s="23"/>
      <c r="G1090" s="24" t="s">
        <v>280</v>
      </c>
      <c r="H1090" s="24"/>
      <c r="I1090" s="24"/>
      <c r="J1090" s="24"/>
      <c r="K1090" s="132"/>
      <c r="L1090" s="133"/>
      <c r="M1090" s="134"/>
      <c r="N1090" s="134"/>
      <c r="O1090" s="134"/>
      <c r="P1090" s="27"/>
      <c r="Q1090" s="28"/>
      <c r="R1090" s="27">
        <f t="shared" ref="R1090:S1090" si="502">R1091+R1097</f>
        <v>27224200</v>
      </c>
      <c r="S1090" s="27">
        <f t="shared" si="502"/>
        <v>2828496.66</v>
      </c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106"/>
      <c r="AE1090" s="106"/>
      <c r="AF1090" s="106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/>
      <c r="BD1090" s="27"/>
      <c r="BE1090" s="27"/>
    </row>
    <row r="1091" spans="1:57" ht="15.75" customHeight="1">
      <c r="A1091" s="1" t="s">
        <v>1432</v>
      </c>
      <c r="B1091" s="1" t="s">
        <v>280</v>
      </c>
      <c r="C1091" s="1" t="s">
        <v>713</v>
      </c>
      <c r="D1091" s="1"/>
      <c r="E1091" s="1"/>
      <c r="F1091" s="29"/>
      <c r="G1091" s="30"/>
      <c r="H1091" s="30" t="s">
        <v>713</v>
      </c>
      <c r="I1091" s="30"/>
      <c r="J1091" s="30"/>
      <c r="K1091" s="135"/>
      <c r="L1091" s="136"/>
      <c r="M1091" s="119"/>
      <c r="N1091" s="119"/>
      <c r="O1091" s="119"/>
      <c r="P1091" s="33"/>
      <c r="Q1091" s="34"/>
      <c r="R1091" s="33">
        <f t="shared" ref="R1091:S1091" si="503">R1092</f>
        <v>7943300</v>
      </c>
      <c r="S1091" s="33">
        <f t="shared" si="503"/>
        <v>1098802.26</v>
      </c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  <c r="BC1091" s="33"/>
      <c r="BD1091" s="33"/>
      <c r="BE1091" s="33"/>
    </row>
    <row r="1092" spans="1:57" ht="15.75" customHeight="1">
      <c r="A1092" s="1" t="s">
        <v>1432</v>
      </c>
      <c r="B1092" s="1" t="s">
        <v>280</v>
      </c>
      <c r="C1092" s="1" t="s">
        <v>713</v>
      </c>
      <c r="D1092" s="1" t="s">
        <v>714</v>
      </c>
      <c r="E1092" s="1"/>
      <c r="F1092" s="35"/>
      <c r="G1092" s="36"/>
      <c r="H1092" s="36"/>
      <c r="I1092" s="36" t="s">
        <v>714</v>
      </c>
      <c r="J1092" s="36"/>
      <c r="K1092" s="137"/>
      <c r="L1092" s="138"/>
      <c r="M1092" s="122"/>
      <c r="N1092" s="122"/>
      <c r="O1092" s="122"/>
      <c r="P1092" s="39"/>
      <c r="Q1092" s="40"/>
      <c r="R1092" s="39">
        <f t="shared" ref="R1092:S1092" si="504">R1093+R1095</f>
        <v>7943300</v>
      </c>
      <c r="S1092" s="39">
        <f t="shared" si="504"/>
        <v>1098802.26</v>
      </c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39"/>
      <c r="AW1092" s="39"/>
      <c r="AX1092" s="39"/>
      <c r="AY1092" s="39"/>
      <c r="AZ1092" s="39"/>
      <c r="BA1092" s="39"/>
      <c r="BB1092" s="39"/>
      <c r="BC1092" s="39"/>
      <c r="BD1092" s="39"/>
      <c r="BE1092" s="39"/>
    </row>
    <row r="1093" spans="1:57" ht="15.75" customHeight="1">
      <c r="A1093" s="1" t="s">
        <v>1432</v>
      </c>
      <c r="B1093" s="1" t="s">
        <v>280</v>
      </c>
      <c r="C1093" s="1" t="s">
        <v>713</v>
      </c>
      <c r="D1093" s="1"/>
      <c r="E1093" s="1" t="s">
        <v>715</v>
      </c>
      <c r="F1093" s="41"/>
      <c r="G1093" s="42"/>
      <c r="H1093" s="42"/>
      <c r="I1093" s="42"/>
      <c r="J1093" s="42" t="s">
        <v>715</v>
      </c>
      <c r="K1093" s="139"/>
      <c r="L1093" s="140"/>
      <c r="M1093" s="127"/>
      <c r="N1093" s="127"/>
      <c r="O1093" s="127"/>
      <c r="P1093" s="45"/>
      <c r="Q1093" s="46"/>
      <c r="R1093" s="45">
        <f t="shared" ref="R1093:S1093" si="505">R1094</f>
        <v>7628800</v>
      </c>
      <c r="S1093" s="45">
        <f t="shared" si="505"/>
        <v>987011.16</v>
      </c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82"/>
      <c r="AE1093" s="82"/>
      <c r="AF1093" s="82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/>
      <c r="BD1093" s="45"/>
      <c r="BE1093" s="45"/>
    </row>
    <row r="1094" spans="1:57" ht="15.75" customHeight="1">
      <c r="A1094" s="1" t="s">
        <v>1432</v>
      </c>
      <c r="B1094" s="1" t="s">
        <v>280</v>
      </c>
      <c r="C1094" s="1" t="s">
        <v>713</v>
      </c>
      <c r="D1094" s="1" t="s">
        <v>714</v>
      </c>
      <c r="E1094" s="1" t="s">
        <v>715</v>
      </c>
      <c r="F1094" s="128"/>
      <c r="G1094" s="129"/>
      <c r="H1094" s="129"/>
      <c r="I1094" s="129"/>
      <c r="J1094" s="129"/>
      <c r="K1094" s="83" t="s">
        <v>729</v>
      </c>
      <c r="L1094" s="84" t="s">
        <v>730</v>
      </c>
      <c r="M1094" s="51" t="s">
        <v>127</v>
      </c>
      <c r="N1094" s="51">
        <v>2</v>
      </c>
      <c r="O1094" s="56" t="e">
        <f>M1094-R1094</f>
        <v>#VALUE!</v>
      </c>
      <c r="P1094" s="53">
        <v>203</v>
      </c>
      <c r="Q1094" s="54" t="s">
        <v>718</v>
      </c>
      <c r="R1094" s="53">
        <v>7628800</v>
      </c>
      <c r="S1094" s="53">
        <f>U1094+X1094+AA1094+AD1094+AG1094+AJ1094+AM1094+AP1094+AS1094+AV1094+AY1094+BB1094</f>
        <v>987011.16</v>
      </c>
      <c r="T1094" s="53"/>
      <c r="U1094" s="53">
        <v>0</v>
      </c>
      <c r="V1094" s="53" t="s">
        <v>129</v>
      </c>
      <c r="W1094" s="53">
        <v>0</v>
      </c>
      <c r="X1094" s="53">
        <v>0</v>
      </c>
      <c r="Y1094" s="53" t="s">
        <v>129</v>
      </c>
      <c r="Z1094" s="53">
        <v>0</v>
      </c>
      <c r="AA1094" s="53">
        <v>0</v>
      </c>
      <c r="AB1094" s="53" t="s">
        <v>129</v>
      </c>
      <c r="AC1094" s="53">
        <v>0</v>
      </c>
      <c r="AD1094" s="53">
        <v>121885.16</v>
      </c>
      <c r="AE1094" s="53" t="s">
        <v>131</v>
      </c>
      <c r="AF1094" s="53">
        <v>5</v>
      </c>
      <c r="AG1094" s="88">
        <v>746083</v>
      </c>
      <c r="AH1094" s="53" t="s">
        <v>131</v>
      </c>
      <c r="AI1094" s="53">
        <v>10</v>
      </c>
      <c r="AJ1094" s="53">
        <v>119043</v>
      </c>
      <c r="AK1094" s="53" t="s">
        <v>131</v>
      </c>
      <c r="AL1094" s="53">
        <v>10</v>
      </c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ht="15.75" customHeight="1">
      <c r="A1095" s="1" t="s">
        <v>1432</v>
      </c>
      <c r="B1095" s="1" t="s">
        <v>280</v>
      </c>
      <c r="C1095" s="1" t="s">
        <v>713</v>
      </c>
      <c r="D1095" s="1"/>
      <c r="E1095" s="1" t="s">
        <v>778</v>
      </c>
      <c r="F1095" s="41"/>
      <c r="G1095" s="42"/>
      <c r="H1095" s="42"/>
      <c r="I1095" s="42"/>
      <c r="J1095" s="42" t="s">
        <v>778</v>
      </c>
      <c r="K1095" s="139"/>
      <c r="L1095" s="140"/>
      <c r="M1095" s="127"/>
      <c r="N1095" s="127"/>
      <c r="O1095" s="127"/>
      <c r="P1095" s="45"/>
      <c r="Q1095" s="46"/>
      <c r="R1095" s="45">
        <f t="shared" ref="R1095:S1095" si="506">R1096</f>
        <v>314500</v>
      </c>
      <c r="S1095" s="45">
        <f t="shared" si="506"/>
        <v>111791.1</v>
      </c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91"/>
      <c r="AE1095" s="91"/>
      <c r="AF1095" s="91"/>
      <c r="AG1095" s="45"/>
      <c r="AH1095" s="91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/>
      <c r="BD1095" s="45"/>
      <c r="BE1095" s="45"/>
    </row>
    <row r="1096" spans="1:57" ht="15.75" customHeight="1">
      <c r="A1096" s="1" t="s">
        <v>1432</v>
      </c>
      <c r="B1096" s="1" t="s">
        <v>280</v>
      </c>
      <c r="C1096" s="1" t="s">
        <v>713</v>
      </c>
      <c r="D1096" s="1" t="s">
        <v>714</v>
      </c>
      <c r="E1096" s="1" t="s">
        <v>778</v>
      </c>
      <c r="F1096" s="128"/>
      <c r="G1096" s="129"/>
      <c r="H1096" s="129"/>
      <c r="I1096" s="129"/>
      <c r="J1096" s="129"/>
      <c r="K1096" s="83" t="s">
        <v>787</v>
      </c>
      <c r="L1096" s="84" t="s">
        <v>788</v>
      </c>
      <c r="M1096" s="51" t="s">
        <v>127</v>
      </c>
      <c r="N1096" s="51">
        <v>2</v>
      </c>
      <c r="O1096" s="56" t="e">
        <f>M1096-R1096</f>
        <v>#VALUE!</v>
      </c>
      <c r="P1096" s="53">
        <v>4100</v>
      </c>
      <c r="Q1096" s="54" t="s">
        <v>159</v>
      </c>
      <c r="R1096" s="53">
        <v>314500</v>
      </c>
      <c r="S1096" s="53">
        <f>U1096+X1096+AA1096+AD1096+AG1096+AJ1096+AM1096+AP1096+AS1096+AV1096+AY1096+BB1096</f>
        <v>111791.1</v>
      </c>
      <c r="T1096" s="53"/>
      <c r="U1096" s="53">
        <v>0</v>
      </c>
      <c r="V1096" s="53" t="s">
        <v>129</v>
      </c>
      <c r="W1096" s="53">
        <v>0</v>
      </c>
      <c r="X1096" s="53">
        <v>0</v>
      </c>
      <c r="Y1096" s="53" t="s">
        <v>129</v>
      </c>
      <c r="Z1096" s="53">
        <v>0</v>
      </c>
      <c r="AA1096" s="53">
        <v>0</v>
      </c>
      <c r="AB1096" s="53" t="s">
        <v>129</v>
      </c>
      <c r="AC1096" s="53">
        <v>0</v>
      </c>
      <c r="AD1096" s="53">
        <v>21291.1</v>
      </c>
      <c r="AE1096" s="53" t="s">
        <v>131</v>
      </c>
      <c r="AF1096" s="53">
        <v>5</v>
      </c>
      <c r="AG1096" s="88">
        <v>90500</v>
      </c>
      <c r="AH1096" s="53" t="s">
        <v>131</v>
      </c>
      <c r="AI1096" s="53">
        <v>30</v>
      </c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ht="15.75" customHeight="1">
      <c r="A1097" s="1" t="s">
        <v>1432</v>
      </c>
      <c r="B1097" s="1" t="s">
        <v>280</v>
      </c>
      <c r="C1097" s="1" t="s">
        <v>281</v>
      </c>
      <c r="D1097" s="1"/>
      <c r="E1097" s="1"/>
      <c r="F1097" s="29"/>
      <c r="G1097" s="30"/>
      <c r="H1097" s="30" t="s">
        <v>281</v>
      </c>
      <c r="I1097" s="30"/>
      <c r="J1097" s="30"/>
      <c r="K1097" s="135"/>
      <c r="L1097" s="136"/>
      <c r="M1097" s="119"/>
      <c r="N1097" s="119"/>
      <c r="O1097" s="119"/>
      <c r="P1097" s="33"/>
      <c r="Q1097" s="34"/>
      <c r="R1097" s="33">
        <f t="shared" ref="R1097:S1097" si="507">R1098+R1107+R1120+R1141+R1169</f>
        <v>19280900</v>
      </c>
      <c r="S1097" s="33">
        <f t="shared" si="507"/>
        <v>1729694.4</v>
      </c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149"/>
      <c r="AE1097" s="149"/>
      <c r="AF1097" s="149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  <c r="BC1097" s="33"/>
      <c r="BD1097" s="33"/>
      <c r="BE1097" s="33"/>
    </row>
    <row r="1098" spans="1:57" ht="15.75" customHeight="1">
      <c r="A1098" s="1" t="s">
        <v>1432</v>
      </c>
      <c r="B1098" s="1" t="s">
        <v>280</v>
      </c>
      <c r="C1098" s="1" t="s">
        <v>281</v>
      </c>
      <c r="D1098" s="1" t="s">
        <v>851</v>
      </c>
      <c r="E1098" s="1"/>
      <c r="F1098" s="35"/>
      <c r="G1098" s="36"/>
      <c r="H1098" s="36"/>
      <c r="I1098" s="36" t="s">
        <v>851</v>
      </c>
      <c r="J1098" s="36"/>
      <c r="K1098" s="137"/>
      <c r="L1098" s="138"/>
      <c r="M1098" s="122"/>
      <c r="N1098" s="122"/>
      <c r="O1098" s="122"/>
      <c r="P1098" s="39"/>
      <c r="Q1098" s="40"/>
      <c r="R1098" s="39">
        <f t="shared" ref="R1098:S1098" si="508">R1099</f>
        <v>2313200</v>
      </c>
      <c r="S1098" s="39">
        <f t="shared" si="508"/>
        <v>965804.4</v>
      </c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39"/>
      <c r="AW1098" s="39"/>
      <c r="AX1098" s="39"/>
      <c r="AY1098" s="39"/>
      <c r="AZ1098" s="39"/>
      <c r="BA1098" s="39"/>
      <c r="BB1098" s="39"/>
      <c r="BC1098" s="39"/>
      <c r="BD1098" s="39"/>
      <c r="BE1098" s="39"/>
    </row>
    <row r="1099" spans="1:57" ht="15.75" customHeight="1">
      <c r="A1099" s="1" t="s">
        <v>1432</v>
      </c>
      <c r="B1099" s="1" t="s">
        <v>280</v>
      </c>
      <c r="C1099" s="1" t="s">
        <v>281</v>
      </c>
      <c r="D1099" s="1"/>
      <c r="E1099" s="1" t="s">
        <v>852</v>
      </c>
      <c r="F1099" s="41"/>
      <c r="G1099" s="42"/>
      <c r="H1099" s="42"/>
      <c r="I1099" s="42"/>
      <c r="J1099" s="42" t="s">
        <v>852</v>
      </c>
      <c r="K1099" s="139"/>
      <c r="L1099" s="140"/>
      <c r="M1099" s="127"/>
      <c r="N1099" s="127"/>
      <c r="O1099" s="127"/>
      <c r="P1099" s="45"/>
      <c r="Q1099" s="46"/>
      <c r="R1099" s="45">
        <f t="shared" ref="R1099:S1099" si="509">SUM(R1100:R1106)</f>
        <v>2313200</v>
      </c>
      <c r="S1099" s="45">
        <f t="shared" si="509"/>
        <v>965804.4</v>
      </c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82"/>
      <c r="AE1099" s="82"/>
      <c r="AF1099" s="82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/>
      <c r="BD1099" s="45"/>
      <c r="BE1099" s="45"/>
    </row>
    <row r="1100" spans="1:57" ht="15.75" customHeight="1">
      <c r="A1100" s="1" t="s">
        <v>1432</v>
      </c>
      <c r="B1100" s="1" t="s">
        <v>280</v>
      </c>
      <c r="C1100" s="1" t="s">
        <v>281</v>
      </c>
      <c r="D1100" s="1" t="s">
        <v>851</v>
      </c>
      <c r="E1100" s="1" t="s">
        <v>852</v>
      </c>
      <c r="F1100" s="128"/>
      <c r="G1100" s="129"/>
      <c r="H1100" s="129"/>
      <c r="I1100" s="129"/>
      <c r="J1100" s="129"/>
      <c r="K1100" s="83" t="s">
        <v>1495</v>
      </c>
      <c r="L1100" s="84" t="s">
        <v>1496</v>
      </c>
      <c r="M1100" s="51" t="s">
        <v>127</v>
      </c>
      <c r="N1100" s="51"/>
      <c r="O1100" s="62" t="e">
        <f t="shared" ref="O1100:O1106" si="510">M1100-R1100</f>
        <v>#VALUE!</v>
      </c>
      <c r="P1100" s="53">
        <v>5</v>
      </c>
      <c r="Q1100" s="54" t="s">
        <v>718</v>
      </c>
      <c r="R1100" s="53">
        <v>150000</v>
      </c>
      <c r="S1100" s="53">
        <f t="shared" ref="S1100:S1106" si="511">U1100+X1100+AA1100+AD1100+AG1100+AJ1100+AM1100+AP1100+AS1100+AV1100+AY1100+BB1100</f>
        <v>0</v>
      </c>
      <c r="T1100" s="53"/>
      <c r="U1100" s="53">
        <v>0</v>
      </c>
      <c r="V1100" s="53" t="s">
        <v>130</v>
      </c>
      <c r="W1100" s="53">
        <v>1</v>
      </c>
      <c r="X1100" s="53">
        <v>0</v>
      </c>
      <c r="Y1100" s="53" t="s">
        <v>130</v>
      </c>
      <c r="Z1100" s="53">
        <v>1</v>
      </c>
      <c r="AA1100" s="53">
        <v>0</v>
      </c>
      <c r="AB1100" s="53" t="s">
        <v>130</v>
      </c>
      <c r="AC1100" s="104">
        <v>25</v>
      </c>
      <c r="AD1100" s="100"/>
      <c r="AE1100" s="100"/>
      <c r="AF1100" s="100"/>
      <c r="AG1100" s="102"/>
      <c r="AH1100" s="100"/>
      <c r="AI1100" s="100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ht="15.75" customHeight="1">
      <c r="A1101" s="1" t="s">
        <v>1432</v>
      </c>
      <c r="B1101" s="1" t="s">
        <v>280</v>
      </c>
      <c r="C1101" s="1" t="s">
        <v>281</v>
      </c>
      <c r="D1101" s="1" t="s">
        <v>851</v>
      </c>
      <c r="E1101" s="1" t="s">
        <v>852</v>
      </c>
      <c r="F1101" s="128"/>
      <c r="G1101" s="129"/>
      <c r="H1101" s="129"/>
      <c r="I1101" s="129"/>
      <c r="J1101" s="129"/>
      <c r="K1101" s="83" t="s">
        <v>1497</v>
      </c>
      <c r="L1101" s="84" t="s">
        <v>1498</v>
      </c>
      <c r="M1101" s="51" t="s">
        <v>127</v>
      </c>
      <c r="N1101" s="51"/>
      <c r="O1101" s="62" t="e">
        <f t="shared" si="510"/>
        <v>#VALUE!</v>
      </c>
      <c r="P1101" s="53">
        <v>6</v>
      </c>
      <c r="Q1101" s="54" t="s">
        <v>718</v>
      </c>
      <c r="R1101" s="53">
        <v>180000</v>
      </c>
      <c r="S1101" s="53">
        <f t="shared" si="511"/>
        <v>0</v>
      </c>
      <c r="T1101" s="53"/>
      <c r="U1101" s="53">
        <v>0</v>
      </c>
      <c r="V1101" s="53" t="s">
        <v>130</v>
      </c>
      <c r="W1101" s="53">
        <v>1</v>
      </c>
      <c r="X1101" s="53">
        <v>0</v>
      </c>
      <c r="Y1101" s="53" t="s">
        <v>130</v>
      </c>
      <c r="Z1101" s="53">
        <v>1</v>
      </c>
      <c r="AA1101" s="53">
        <v>0</v>
      </c>
      <c r="AB1101" s="53" t="s">
        <v>130</v>
      </c>
      <c r="AC1101" s="104">
        <v>25</v>
      </c>
      <c r="AD1101" s="100"/>
      <c r="AE1101" s="100"/>
      <c r="AF1101" s="100"/>
      <c r="AG1101" s="102"/>
      <c r="AH1101" s="100"/>
      <c r="AI1101" s="100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ht="15.75" customHeight="1">
      <c r="A1102" s="1" t="s">
        <v>1432</v>
      </c>
      <c r="B1102" s="1" t="s">
        <v>280</v>
      </c>
      <c r="C1102" s="1" t="s">
        <v>281</v>
      </c>
      <c r="D1102" s="1" t="s">
        <v>851</v>
      </c>
      <c r="E1102" s="1" t="s">
        <v>852</v>
      </c>
      <c r="F1102" s="128"/>
      <c r="G1102" s="129"/>
      <c r="H1102" s="129"/>
      <c r="I1102" s="129"/>
      <c r="J1102" s="129"/>
      <c r="K1102" s="83" t="s">
        <v>1499</v>
      </c>
      <c r="L1102" s="84" t="s">
        <v>1500</v>
      </c>
      <c r="M1102" s="51" t="s">
        <v>127</v>
      </c>
      <c r="N1102" s="51"/>
      <c r="O1102" s="62" t="e">
        <f t="shared" si="510"/>
        <v>#VALUE!</v>
      </c>
      <c r="P1102" s="53">
        <v>15</v>
      </c>
      <c r="Q1102" s="54" t="s">
        <v>718</v>
      </c>
      <c r="R1102" s="53">
        <v>450000</v>
      </c>
      <c r="S1102" s="53">
        <f t="shared" si="511"/>
        <v>0</v>
      </c>
      <c r="T1102" s="53"/>
      <c r="U1102" s="53">
        <v>0</v>
      </c>
      <c r="V1102" s="53" t="s">
        <v>130</v>
      </c>
      <c r="W1102" s="53">
        <v>1</v>
      </c>
      <c r="X1102" s="53">
        <v>0</v>
      </c>
      <c r="Y1102" s="53" t="s">
        <v>130</v>
      </c>
      <c r="Z1102" s="53">
        <v>1</v>
      </c>
      <c r="AA1102" s="53">
        <v>0</v>
      </c>
      <c r="AB1102" s="53" t="s">
        <v>130</v>
      </c>
      <c r="AC1102" s="104">
        <v>25</v>
      </c>
      <c r="AD1102" s="100"/>
      <c r="AE1102" s="100"/>
      <c r="AF1102" s="100"/>
      <c r="AG1102" s="102"/>
      <c r="AH1102" s="100"/>
      <c r="AI1102" s="100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ht="15.75" customHeight="1">
      <c r="A1103" s="1" t="s">
        <v>1432</v>
      </c>
      <c r="B1103" s="1" t="s">
        <v>280</v>
      </c>
      <c r="C1103" s="1" t="s">
        <v>281</v>
      </c>
      <c r="D1103" s="1" t="s">
        <v>851</v>
      </c>
      <c r="E1103" s="1" t="s">
        <v>852</v>
      </c>
      <c r="F1103" s="128"/>
      <c r="G1103" s="129"/>
      <c r="H1103" s="129"/>
      <c r="I1103" s="129"/>
      <c r="J1103" s="129"/>
      <c r="K1103" s="83" t="s">
        <v>1501</v>
      </c>
      <c r="L1103" s="84" t="s">
        <v>1502</v>
      </c>
      <c r="M1103" s="51" t="s">
        <v>127</v>
      </c>
      <c r="N1103" s="51"/>
      <c r="O1103" s="62" t="e">
        <f t="shared" si="510"/>
        <v>#VALUE!</v>
      </c>
      <c r="P1103" s="53">
        <v>5</v>
      </c>
      <c r="Q1103" s="54" t="s">
        <v>718</v>
      </c>
      <c r="R1103" s="53">
        <v>150000</v>
      </c>
      <c r="S1103" s="53">
        <f t="shared" si="511"/>
        <v>0</v>
      </c>
      <c r="T1103" s="53"/>
      <c r="U1103" s="53">
        <v>0</v>
      </c>
      <c r="V1103" s="53" t="s">
        <v>130</v>
      </c>
      <c r="W1103" s="53">
        <v>1</v>
      </c>
      <c r="X1103" s="53">
        <v>0</v>
      </c>
      <c r="Y1103" s="53" t="s">
        <v>130</v>
      </c>
      <c r="Z1103" s="53">
        <v>1</v>
      </c>
      <c r="AA1103" s="53">
        <v>0</v>
      </c>
      <c r="AB1103" s="53" t="s">
        <v>130</v>
      </c>
      <c r="AC1103" s="104">
        <v>25</v>
      </c>
      <c r="AD1103" s="100"/>
      <c r="AE1103" s="100"/>
      <c r="AF1103" s="100"/>
      <c r="AG1103" s="102"/>
      <c r="AH1103" s="100"/>
      <c r="AI1103" s="100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ht="15.75" customHeight="1">
      <c r="A1104" s="1" t="s">
        <v>1432</v>
      </c>
      <c r="B1104" s="1" t="s">
        <v>280</v>
      </c>
      <c r="C1104" s="1" t="s">
        <v>281</v>
      </c>
      <c r="D1104" s="1" t="s">
        <v>851</v>
      </c>
      <c r="E1104" s="1" t="s">
        <v>852</v>
      </c>
      <c r="F1104" s="128"/>
      <c r="G1104" s="129"/>
      <c r="H1104" s="129"/>
      <c r="I1104" s="129"/>
      <c r="J1104" s="129"/>
      <c r="K1104" s="83" t="s">
        <v>1433</v>
      </c>
      <c r="L1104" s="84" t="s">
        <v>1503</v>
      </c>
      <c r="M1104" s="51" t="s">
        <v>127</v>
      </c>
      <c r="N1104" s="51"/>
      <c r="O1104" s="62" t="e">
        <f t="shared" si="510"/>
        <v>#VALUE!</v>
      </c>
      <c r="P1104" s="53">
        <v>80</v>
      </c>
      <c r="Q1104" s="54" t="s">
        <v>400</v>
      </c>
      <c r="R1104" s="53">
        <v>425600</v>
      </c>
      <c r="S1104" s="53">
        <f t="shared" si="511"/>
        <v>0</v>
      </c>
      <c r="T1104" s="53"/>
      <c r="U1104" s="53">
        <v>0</v>
      </c>
      <c r="V1104" s="53" t="s">
        <v>130</v>
      </c>
      <c r="W1104" s="53">
        <v>1</v>
      </c>
      <c r="X1104" s="53">
        <v>0</v>
      </c>
      <c r="Y1104" s="53" t="s">
        <v>130</v>
      </c>
      <c r="Z1104" s="53">
        <v>1</v>
      </c>
      <c r="AA1104" s="53">
        <v>0</v>
      </c>
      <c r="AB1104" s="53" t="s">
        <v>130</v>
      </c>
      <c r="AC1104" s="104">
        <v>25</v>
      </c>
      <c r="AD1104" s="100"/>
      <c r="AE1104" s="100"/>
      <c r="AF1104" s="100"/>
      <c r="AG1104" s="102"/>
      <c r="AH1104" s="100"/>
      <c r="AI1104" s="100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ht="15.75" customHeight="1">
      <c r="A1105" s="1" t="s">
        <v>1432</v>
      </c>
      <c r="B1105" s="1" t="s">
        <v>280</v>
      </c>
      <c r="C1105" s="1" t="s">
        <v>281</v>
      </c>
      <c r="D1105" s="1" t="s">
        <v>851</v>
      </c>
      <c r="E1105" s="1" t="s">
        <v>852</v>
      </c>
      <c r="F1105" s="128"/>
      <c r="G1105" s="129"/>
      <c r="H1105" s="129"/>
      <c r="I1105" s="129"/>
      <c r="J1105" s="129"/>
      <c r="K1105" s="83" t="s">
        <v>1435</v>
      </c>
      <c r="L1105" s="84" t="s">
        <v>1504</v>
      </c>
      <c r="M1105" s="51" t="s">
        <v>127</v>
      </c>
      <c r="N1105" s="51"/>
      <c r="O1105" s="62" t="e">
        <f t="shared" si="510"/>
        <v>#VALUE!</v>
      </c>
      <c r="P1105" s="53">
        <v>90</v>
      </c>
      <c r="Q1105" s="54" t="s">
        <v>400</v>
      </c>
      <c r="R1105" s="53">
        <v>478800</v>
      </c>
      <c r="S1105" s="53">
        <f t="shared" si="511"/>
        <v>478402.2</v>
      </c>
      <c r="T1105" s="53"/>
      <c r="U1105" s="53">
        <v>0</v>
      </c>
      <c r="V1105" s="53" t="s">
        <v>131</v>
      </c>
      <c r="W1105" s="53">
        <v>50</v>
      </c>
      <c r="X1105" s="53">
        <v>478402.2</v>
      </c>
      <c r="Y1105" s="53" t="s">
        <v>131</v>
      </c>
      <c r="Z1105" s="53">
        <v>100</v>
      </c>
      <c r="AA1105" s="53">
        <v>0</v>
      </c>
      <c r="AB1105" s="53" t="s">
        <v>131</v>
      </c>
      <c r="AC1105" s="104">
        <v>100</v>
      </c>
      <c r="AD1105" s="100"/>
      <c r="AE1105" s="100"/>
      <c r="AF1105" s="100"/>
      <c r="AG1105" s="102"/>
      <c r="AH1105" s="100"/>
      <c r="AI1105" s="100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ht="15.75" customHeight="1">
      <c r="A1106" s="1" t="s">
        <v>1432</v>
      </c>
      <c r="B1106" s="1" t="s">
        <v>280</v>
      </c>
      <c r="C1106" s="1" t="s">
        <v>281</v>
      </c>
      <c r="D1106" s="1" t="s">
        <v>851</v>
      </c>
      <c r="E1106" s="1" t="s">
        <v>852</v>
      </c>
      <c r="F1106" s="128"/>
      <c r="G1106" s="129"/>
      <c r="H1106" s="129"/>
      <c r="I1106" s="129"/>
      <c r="J1106" s="129"/>
      <c r="K1106" s="83" t="s">
        <v>1479</v>
      </c>
      <c r="L1106" s="84" t="s">
        <v>1505</v>
      </c>
      <c r="M1106" s="51" t="s">
        <v>127</v>
      </c>
      <c r="N1106" s="51"/>
      <c r="O1106" s="62" t="e">
        <f t="shared" si="510"/>
        <v>#VALUE!</v>
      </c>
      <c r="P1106" s="53">
        <v>90</v>
      </c>
      <c r="Q1106" s="54" t="s">
        <v>400</v>
      </c>
      <c r="R1106" s="53">
        <v>478800</v>
      </c>
      <c r="S1106" s="53">
        <f t="shared" si="511"/>
        <v>487402.2</v>
      </c>
      <c r="T1106" s="53"/>
      <c r="U1106" s="53">
        <v>0</v>
      </c>
      <c r="V1106" s="53" t="s">
        <v>131</v>
      </c>
      <c r="W1106" s="53">
        <v>50</v>
      </c>
      <c r="X1106" s="53">
        <v>0</v>
      </c>
      <c r="Y1106" s="53" t="s">
        <v>131</v>
      </c>
      <c r="Z1106" s="53">
        <v>50</v>
      </c>
      <c r="AA1106" s="53">
        <v>487402.2</v>
      </c>
      <c r="AB1106" s="53" t="s">
        <v>131</v>
      </c>
      <c r="AC1106" s="104">
        <v>100</v>
      </c>
      <c r="AD1106" s="100"/>
      <c r="AE1106" s="100"/>
      <c r="AF1106" s="100"/>
      <c r="AG1106" s="102"/>
      <c r="AH1106" s="100"/>
      <c r="AI1106" s="100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ht="15.75" customHeight="1">
      <c r="A1107" s="1" t="s">
        <v>1432</v>
      </c>
      <c r="B1107" s="1" t="s">
        <v>280</v>
      </c>
      <c r="C1107" s="1" t="s">
        <v>281</v>
      </c>
      <c r="D1107" s="1" t="s">
        <v>658</v>
      </c>
      <c r="E1107" s="1"/>
      <c r="F1107" s="35"/>
      <c r="G1107" s="36"/>
      <c r="H1107" s="36"/>
      <c r="I1107" s="36" t="s">
        <v>658</v>
      </c>
      <c r="J1107" s="36"/>
      <c r="K1107" s="137"/>
      <c r="L1107" s="138"/>
      <c r="M1107" s="122"/>
      <c r="N1107" s="122"/>
      <c r="O1107" s="122"/>
      <c r="P1107" s="39"/>
      <c r="Q1107" s="40"/>
      <c r="R1107" s="39">
        <f t="shared" ref="R1107:S1107" si="512">R1108+R1111+R1117</f>
        <v>8431300</v>
      </c>
      <c r="S1107" s="39">
        <f t="shared" si="512"/>
        <v>0</v>
      </c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86"/>
      <c r="AE1107" s="86"/>
      <c r="AF1107" s="86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9"/>
      <c r="AV1107" s="39"/>
      <c r="AW1107" s="39"/>
      <c r="AX1107" s="39"/>
      <c r="AY1107" s="39"/>
      <c r="AZ1107" s="39"/>
      <c r="BA1107" s="39"/>
      <c r="BB1107" s="39"/>
      <c r="BC1107" s="39"/>
      <c r="BD1107" s="39"/>
      <c r="BE1107" s="39"/>
    </row>
    <row r="1108" spans="1:57" ht="15.75" customHeight="1">
      <c r="A1108" s="1" t="s">
        <v>1432</v>
      </c>
      <c r="B1108" s="1" t="s">
        <v>280</v>
      </c>
      <c r="C1108" s="1" t="s">
        <v>281</v>
      </c>
      <c r="D1108" s="1"/>
      <c r="E1108" s="1" t="s">
        <v>868</v>
      </c>
      <c r="F1108" s="41"/>
      <c r="G1108" s="42"/>
      <c r="H1108" s="42"/>
      <c r="I1108" s="42"/>
      <c r="J1108" s="42" t="s">
        <v>868</v>
      </c>
      <c r="K1108" s="139"/>
      <c r="L1108" s="140"/>
      <c r="M1108" s="127"/>
      <c r="N1108" s="127"/>
      <c r="O1108" s="127"/>
      <c r="P1108" s="45"/>
      <c r="Q1108" s="46"/>
      <c r="R1108" s="45">
        <f t="shared" ref="R1108:S1108" si="513">R1109+R1110</f>
        <v>577500</v>
      </c>
      <c r="S1108" s="45">
        <f t="shared" si="513"/>
        <v>0</v>
      </c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82"/>
      <c r="AE1108" s="82"/>
      <c r="AF1108" s="82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</row>
    <row r="1109" spans="1:57" ht="15.75" customHeight="1">
      <c r="A1109" s="1" t="s">
        <v>1432</v>
      </c>
      <c r="B1109" s="1" t="s">
        <v>280</v>
      </c>
      <c r="C1109" s="1" t="s">
        <v>281</v>
      </c>
      <c r="D1109" s="1" t="s">
        <v>658</v>
      </c>
      <c r="E1109" s="1" t="s">
        <v>868</v>
      </c>
      <c r="F1109" s="128"/>
      <c r="G1109" s="129"/>
      <c r="H1109" s="129"/>
      <c r="I1109" s="129"/>
      <c r="J1109" s="129"/>
      <c r="K1109" s="83" t="s">
        <v>1461</v>
      </c>
      <c r="L1109" s="84" t="s">
        <v>1506</v>
      </c>
      <c r="M1109" s="51" t="s">
        <v>127</v>
      </c>
      <c r="N1109" s="51"/>
      <c r="O1109" s="62" t="e">
        <f t="shared" ref="O1109:O1110" si="514">M1109-R1109</f>
        <v>#VALUE!</v>
      </c>
      <c r="P1109" s="53">
        <v>200000</v>
      </c>
      <c r="Q1109" s="54" t="s">
        <v>128</v>
      </c>
      <c r="R1109" s="53">
        <v>330000</v>
      </c>
      <c r="S1109" s="53">
        <f t="shared" ref="S1109:S1110" si="515">U1109+X1109+AA1109+AD1109+AG1109+AJ1109+AM1109+AP1109+AS1109+AV1109+AY1109+BB1109</f>
        <v>0</v>
      </c>
      <c r="T1109" s="53"/>
      <c r="U1109" s="100"/>
      <c r="V1109" s="100"/>
      <c r="W1109" s="100"/>
      <c r="X1109" s="100"/>
      <c r="Y1109" s="100"/>
      <c r="Z1109" s="100"/>
      <c r="AA1109" s="100"/>
      <c r="AB1109" s="100"/>
      <c r="AC1109" s="101"/>
      <c r="AD1109" s="100"/>
      <c r="AE1109" s="100"/>
      <c r="AF1109" s="100"/>
      <c r="AG1109" s="102"/>
      <c r="AH1109" s="100"/>
      <c r="AI1109" s="100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ht="15.75" customHeight="1">
      <c r="A1110" s="1" t="s">
        <v>1432</v>
      </c>
      <c r="B1110" s="1" t="s">
        <v>280</v>
      </c>
      <c r="C1110" s="1" t="s">
        <v>281</v>
      </c>
      <c r="D1110" s="1" t="s">
        <v>658</v>
      </c>
      <c r="E1110" s="1" t="s">
        <v>868</v>
      </c>
      <c r="F1110" s="128"/>
      <c r="G1110" s="129"/>
      <c r="H1110" s="129"/>
      <c r="I1110" s="129"/>
      <c r="J1110" s="129"/>
      <c r="K1110" s="83" t="s">
        <v>1463</v>
      </c>
      <c r="L1110" s="84" t="s">
        <v>1507</v>
      </c>
      <c r="M1110" s="51" t="s">
        <v>127</v>
      </c>
      <c r="N1110" s="51"/>
      <c r="O1110" s="62" t="e">
        <f t="shared" si="514"/>
        <v>#VALUE!</v>
      </c>
      <c r="P1110" s="53">
        <v>150000</v>
      </c>
      <c r="Q1110" s="54" t="s">
        <v>128</v>
      </c>
      <c r="R1110" s="53">
        <v>247500</v>
      </c>
      <c r="S1110" s="53">
        <f t="shared" si="515"/>
        <v>0</v>
      </c>
      <c r="T1110" s="53"/>
      <c r="U1110" s="100"/>
      <c r="V1110" s="100"/>
      <c r="W1110" s="100"/>
      <c r="X1110" s="100"/>
      <c r="Y1110" s="100"/>
      <c r="Z1110" s="100"/>
      <c r="AA1110" s="100"/>
      <c r="AB1110" s="100"/>
      <c r="AC1110" s="101"/>
      <c r="AD1110" s="100"/>
      <c r="AE1110" s="100"/>
      <c r="AF1110" s="100"/>
      <c r="AG1110" s="102"/>
      <c r="AH1110" s="100"/>
      <c r="AI1110" s="100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ht="15.75" customHeight="1">
      <c r="A1111" s="1" t="s">
        <v>1432</v>
      </c>
      <c r="B1111" s="1" t="s">
        <v>280</v>
      </c>
      <c r="C1111" s="1" t="s">
        <v>281</v>
      </c>
      <c r="D1111" s="1"/>
      <c r="E1111" s="1" t="s">
        <v>659</v>
      </c>
      <c r="F1111" s="41"/>
      <c r="G1111" s="42"/>
      <c r="H1111" s="42"/>
      <c r="I1111" s="42"/>
      <c r="J1111" s="42" t="s">
        <v>659</v>
      </c>
      <c r="K1111" s="139"/>
      <c r="L1111" s="140"/>
      <c r="M1111" s="127"/>
      <c r="N1111" s="127"/>
      <c r="O1111" s="127"/>
      <c r="P1111" s="45"/>
      <c r="Q1111" s="46"/>
      <c r="R1111" s="45">
        <f t="shared" ref="R1111:S1111" si="516">SUM(R1112:R1116)</f>
        <v>6512000</v>
      </c>
      <c r="S1111" s="45">
        <f t="shared" si="516"/>
        <v>0</v>
      </c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91"/>
      <c r="AE1111" s="91"/>
      <c r="AF1111" s="91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  <c r="AW1111" s="45"/>
      <c r="AX1111" s="45"/>
      <c r="AY1111" s="45"/>
      <c r="AZ1111" s="45"/>
      <c r="BA1111" s="45"/>
      <c r="BB1111" s="45"/>
      <c r="BC1111" s="45"/>
      <c r="BD1111" s="45"/>
      <c r="BE1111" s="45"/>
    </row>
    <row r="1112" spans="1:57" ht="15.75" customHeight="1">
      <c r="A1112" s="1" t="s">
        <v>1432</v>
      </c>
      <c r="B1112" s="1" t="s">
        <v>280</v>
      </c>
      <c r="C1112" s="1" t="s">
        <v>281</v>
      </c>
      <c r="D1112" s="1" t="s">
        <v>658</v>
      </c>
      <c r="E1112" s="1" t="s">
        <v>659</v>
      </c>
      <c r="F1112" s="128"/>
      <c r="G1112" s="129"/>
      <c r="H1112" s="129"/>
      <c r="I1112" s="129"/>
      <c r="J1112" s="129"/>
      <c r="K1112" s="83" t="s">
        <v>1441</v>
      </c>
      <c r="L1112" s="84" t="s">
        <v>1508</v>
      </c>
      <c r="M1112" s="51" t="s">
        <v>127</v>
      </c>
      <c r="N1112" s="51"/>
      <c r="O1112" s="62" t="e">
        <f t="shared" ref="O1112:O1116" si="517">M1112-R1112</f>
        <v>#VALUE!</v>
      </c>
      <c r="P1112" s="53">
        <v>500000</v>
      </c>
      <c r="Q1112" s="54" t="s">
        <v>128</v>
      </c>
      <c r="R1112" s="53">
        <v>1480000</v>
      </c>
      <c r="S1112" s="53">
        <f t="shared" ref="S1112:S1116" si="518">U1112+X1112+AA1112+AD1112+AG1112+AJ1112+AM1112+AP1112+AS1112+AV1112+AY1112+BB1112</f>
        <v>0</v>
      </c>
      <c r="T1112" s="53"/>
      <c r="U1112" s="100"/>
      <c r="V1112" s="100"/>
      <c r="W1112" s="100"/>
      <c r="X1112" s="100"/>
      <c r="Y1112" s="100"/>
      <c r="Z1112" s="100"/>
      <c r="AA1112" s="100"/>
      <c r="AB1112" s="100"/>
      <c r="AC1112" s="101"/>
      <c r="AD1112" s="100"/>
      <c r="AE1112" s="100"/>
      <c r="AF1112" s="100"/>
      <c r="AG1112" s="102"/>
      <c r="AH1112" s="100"/>
      <c r="AI1112" s="100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ht="15.75" customHeight="1">
      <c r="A1113" s="1" t="s">
        <v>1432</v>
      </c>
      <c r="B1113" s="1" t="s">
        <v>280</v>
      </c>
      <c r="C1113" s="1" t="s">
        <v>281</v>
      </c>
      <c r="D1113" s="1" t="s">
        <v>658</v>
      </c>
      <c r="E1113" s="1" t="s">
        <v>659</v>
      </c>
      <c r="F1113" s="128"/>
      <c r="G1113" s="129"/>
      <c r="H1113" s="129"/>
      <c r="I1113" s="129"/>
      <c r="J1113" s="129"/>
      <c r="K1113" s="83" t="s">
        <v>136</v>
      </c>
      <c r="L1113" s="84" t="s">
        <v>1509</v>
      </c>
      <c r="M1113" s="51" t="s">
        <v>127</v>
      </c>
      <c r="N1113" s="51">
        <v>2</v>
      </c>
      <c r="O1113" s="56" t="e">
        <f t="shared" si="517"/>
        <v>#VALUE!</v>
      </c>
      <c r="P1113" s="53">
        <v>650000</v>
      </c>
      <c r="Q1113" s="54" t="s">
        <v>128</v>
      </c>
      <c r="R1113" s="53">
        <v>1924000</v>
      </c>
      <c r="S1113" s="53">
        <f t="shared" si="518"/>
        <v>0</v>
      </c>
      <c r="T1113" s="53"/>
      <c r="U1113" s="100"/>
      <c r="V1113" s="100"/>
      <c r="W1113" s="100"/>
      <c r="X1113" s="100"/>
      <c r="Y1113" s="100"/>
      <c r="Z1113" s="100"/>
      <c r="AA1113" s="100"/>
      <c r="AB1113" s="100"/>
      <c r="AC1113" s="101"/>
      <c r="AD1113" s="100"/>
      <c r="AE1113" s="100"/>
      <c r="AF1113" s="100"/>
      <c r="AG1113" s="102"/>
      <c r="AH1113" s="100"/>
      <c r="AI1113" s="100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ht="15.75" customHeight="1">
      <c r="A1114" s="1" t="s">
        <v>1432</v>
      </c>
      <c r="B1114" s="1" t="s">
        <v>280</v>
      </c>
      <c r="C1114" s="1" t="s">
        <v>281</v>
      </c>
      <c r="D1114" s="1" t="s">
        <v>658</v>
      </c>
      <c r="E1114" s="1" t="s">
        <v>659</v>
      </c>
      <c r="F1114" s="128"/>
      <c r="G1114" s="129"/>
      <c r="H1114" s="129"/>
      <c r="I1114" s="129"/>
      <c r="J1114" s="129"/>
      <c r="K1114" s="83" t="s">
        <v>1443</v>
      </c>
      <c r="L1114" s="84" t="s">
        <v>1510</v>
      </c>
      <c r="M1114" s="51" t="s">
        <v>127</v>
      </c>
      <c r="N1114" s="51"/>
      <c r="O1114" s="62" t="e">
        <f t="shared" si="517"/>
        <v>#VALUE!</v>
      </c>
      <c r="P1114" s="53">
        <v>500000</v>
      </c>
      <c r="Q1114" s="54" t="s">
        <v>128</v>
      </c>
      <c r="R1114" s="53">
        <v>1480000</v>
      </c>
      <c r="S1114" s="53">
        <f t="shared" si="518"/>
        <v>0</v>
      </c>
      <c r="T1114" s="53"/>
      <c r="U1114" s="100"/>
      <c r="V1114" s="100"/>
      <c r="W1114" s="100"/>
      <c r="X1114" s="100"/>
      <c r="Y1114" s="100"/>
      <c r="Z1114" s="100"/>
      <c r="AA1114" s="100"/>
      <c r="AB1114" s="100"/>
      <c r="AC1114" s="101"/>
      <c r="AD1114" s="100"/>
      <c r="AE1114" s="100"/>
      <c r="AF1114" s="100"/>
      <c r="AG1114" s="102"/>
      <c r="AH1114" s="100"/>
      <c r="AI1114" s="100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ht="15.75" customHeight="1">
      <c r="A1115" s="1" t="s">
        <v>1432</v>
      </c>
      <c r="B1115" s="1" t="s">
        <v>280</v>
      </c>
      <c r="C1115" s="1" t="s">
        <v>281</v>
      </c>
      <c r="D1115" s="1" t="s">
        <v>658</v>
      </c>
      <c r="E1115" s="1" t="s">
        <v>659</v>
      </c>
      <c r="F1115" s="128"/>
      <c r="G1115" s="129"/>
      <c r="H1115" s="129"/>
      <c r="I1115" s="129"/>
      <c r="J1115" s="129"/>
      <c r="K1115" s="83" t="s">
        <v>686</v>
      </c>
      <c r="L1115" s="84" t="s">
        <v>687</v>
      </c>
      <c r="M1115" s="51" t="s">
        <v>127</v>
      </c>
      <c r="N1115" s="51">
        <v>2</v>
      </c>
      <c r="O1115" s="56" t="e">
        <f t="shared" si="517"/>
        <v>#VALUE!</v>
      </c>
      <c r="P1115" s="53">
        <v>300000</v>
      </c>
      <c r="Q1115" s="54" t="s">
        <v>128</v>
      </c>
      <c r="R1115" s="53">
        <v>592000</v>
      </c>
      <c r="S1115" s="53">
        <f t="shared" si="518"/>
        <v>0</v>
      </c>
      <c r="T1115" s="53"/>
      <c r="U1115" s="100"/>
      <c r="V1115" s="100"/>
      <c r="W1115" s="100"/>
      <c r="X1115" s="100"/>
      <c r="Y1115" s="100"/>
      <c r="Z1115" s="100"/>
      <c r="AA1115" s="100"/>
      <c r="AB1115" s="100"/>
      <c r="AC1115" s="101"/>
      <c r="AD1115" s="100"/>
      <c r="AE1115" s="100"/>
      <c r="AF1115" s="100"/>
      <c r="AG1115" s="102"/>
      <c r="AH1115" s="100"/>
      <c r="AI1115" s="100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ht="15.75" customHeight="1">
      <c r="A1116" s="1" t="s">
        <v>1432</v>
      </c>
      <c r="B1116" s="1" t="s">
        <v>280</v>
      </c>
      <c r="C1116" s="1" t="s">
        <v>281</v>
      </c>
      <c r="D1116" s="1" t="s">
        <v>658</v>
      </c>
      <c r="E1116" s="1" t="s">
        <v>659</v>
      </c>
      <c r="F1116" s="128"/>
      <c r="G1116" s="129"/>
      <c r="H1116" s="129"/>
      <c r="I1116" s="129"/>
      <c r="J1116" s="129"/>
      <c r="K1116" s="83" t="s">
        <v>688</v>
      </c>
      <c r="L1116" s="84" t="s">
        <v>689</v>
      </c>
      <c r="M1116" s="51" t="s">
        <v>127</v>
      </c>
      <c r="N1116" s="51">
        <v>2</v>
      </c>
      <c r="O1116" s="56" t="e">
        <f t="shared" si="517"/>
        <v>#VALUE!</v>
      </c>
      <c r="P1116" s="53">
        <v>400000</v>
      </c>
      <c r="Q1116" s="54" t="s">
        <v>128</v>
      </c>
      <c r="R1116" s="53">
        <v>1036000</v>
      </c>
      <c r="S1116" s="53">
        <f t="shared" si="518"/>
        <v>0</v>
      </c>
      <c r="T1116" s="53"/>
      <c r="U1116" s="100"/>
      <c r="V1116" s="100"/>
      <c r="W1116" s="100"/>
      <c r="X1116" s="100"/>
      <c r="Y1116" s="100"/>
      <c r="Z1116" s="100"/>
      <c r="AA1116" s="100"/>
      <c r="AB1116" s="100"/>
      <c r="AC1116" s="101"/>
      <c r="AD1116" s="100"/>
      <c r="AE1116" s="100"/>
      <c r="AF1116" s="100"/>
      <c r="AG1116" s="102"/>
      <c r="AH1116" s="100"/>
      <c r="AI1116" s="100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ht="15.75" customHeight="1">
      <c r="A1117" s="1" t="s">
        <v>1432</v>
      </c>
      <c r="B1117" s="1" t="s">
        <v>280</v>
      </c>
      <c r="C1117" s="1" t="s">
        <v>281</v>
      </c>
      <c r="D1117" s="1"/>
      <c r="E1117" s="1" t="s">
        <v>873</v>
      </c>
      <c r="F1117" s="41"/>
      <c r="G1117" s="42"/>
      <c r="H1117" s="42"/>
      <c r="I1117" s="42"/>
      <c r="J1117" s="42" t="s">
        <v>873</v>
      </c>
      <c r="K1117" s="139"/>
      <c r="L1117" s="140"/>
      <c r="M1117" s="127"/>
      <c r="N1117" s="127"/>
      <c r="O1117" s="127"/>
      <c r="P1117" s="45"/>
      <c r="Q1117" s="46"/>
      <c r="R1117" s="45">
        <f t="shared" ref="R1117:S1117" si="519">R1118+R1119</f>
        <v>1341800</v>
      </c>
      <c r="S1117" s="45">
        <f t="shared" si="519"/>
        <v>0</v>
      </c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91"/>
      <c r="AE1117" s="91"/>
      <c r="AF1117" s="91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/>
      <c r="BD1117" s="45"/>
      <c r="BE1117" s="45"/>
    </row>
    <row r="1118" spans="1:57" ht="15.75" customHeight="1">
      <c r="A1118" s="1" t="s">
        <v>1432</v>
      </c>
      <c r="B1118" s="1" t="s">
        <v>280</v>
      </c>
      <c r="C1118" s="1" t="s">
        <v>281</v>
      </c>
      <c r="D1118" s="1" t="s">
        <v>658</v>
      </c>
      <c r="E1118" s="1" t="s">
        <v>873</v>
      </c>
      <c r="F1118" s="128"/>
      <c r="G1118" s="129"/>
      <c r="H1118" s="129"/>
      <c r="I1118" s="129"/>
      <c r="J1118" s="129"/>
      <c r="K1118" s="83" t="s">
        <v>136</v>
      </c>
      <c r="L1118" s="84" t="s">
        <v>1509</v>
      </c>
      <c r="M1118" s="51" t="s">
        <v>127</v>
      </c>
      <c r="N1118" s="51">
        <v>2</v>
      </c>
      <c r="O1118" s="56" t="e">
        <f t="shared" ref="O1118:O1119" si="520">M1118-R1118</f>
        <v>#VALUE!</v>
      </c>
      <c r="P1118" s="53">
        <v>440000</v>
      </c>
      <c r="Q1118" s="54" t="s">
        <v>128</v>
      </c>
      <c r="R1118" s="53">
        <v>1302400</v>
      </c>
      <c r="S1118" s="53">
        <f t="shared" ref="S1118:S1119" si="521">U1118+X1118+AA1118+AD1118+AG1118+AJ1118+AM1118+AP1118+AS1118+AV1118+AY1118+BB1118</f>
        <v>0</v>
      </c>
      <c r="T1118" s="53"/>
      <c r="U1118" s="100"/>
      <c r="V1118" s="100"/>
      <c r="W1118" s="100"/>
      <c r="X1118" s="100"/>
      <c r="Y1118" s="100"/>
      <c r="Z1118" s="100"/>
      <c r="AA1118" s="100"/>
      <c r="AB1118" s="100"/>
      <c r="AC1118" s="101"/>
      <c r="AD1118" s="100"/>
      <c r="AE1118" s="100"/>
      <c r="AF1118" s="100"/>
      <c r="AG1118" s="102"/>
      <c r="AH1118" s="100"/>
      <c r="AI1118" s="100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ht="15.75" customHeight="1">
      <c r="A1119" s="1" t="s">
        <v>1432</v>
      </c>
      <c r="B1119" s="1" t="s">
        <v>280</v>
      </c>
      <c r="C1119" s="1" t="s">
        <v>281</v>
      </c>
      <c r="D1119" s="1" t="s">
        <v>658</v>
      </c>
      <c r="E1119" s="1" t="s">
        <v>873</v>
      </c>
      <c r="F1119" s="128"/>
      <c r="G1119" s="129"/>
      <c r="H1119" s="129"/>
      <c r="I1119" s="129"/>
      <c r="J1119" s="129"/>
      <c r="K1119" s="83" t="s">
        <v>1449</v>
      </c>
      <c r="L1119" s="84" t="s">
        <v>1511</v>
      </c>
      <c r="M1119" s="51" t="s">
        <v>127</v>
      </c>
      <c r="N1119" s="51"/>
      <c r="O1119" s="62" t="e">
        <f t="shared" si="520"/>
        <v>#VALUE!</v>
      </c>
      <c r="P1119" s="53">
        <v>5000</v>
      </c>
      <c r="Q1119" s="54" t="s">
        <v>128</v>
      </c>
      <c r="R1119" s="53">
        <v>39400</v>
      </c>
      <c r="S1119" s="53">
        <f t="shared" si="521"/>
        <v>0</v>
      </c>
      <c r="T1119" s="53"/>
      <c r="U1119" s="100"/>
      <c r="V1119" s="100"/>
      <c r="W1119" s="100"/>
      <c r="X1119" s="100"/>
      <c r="Y1119" s="100"/>
      <c r="Z1119" s="100"/>
      <c r="AA1119" s="100"/>
      <c r="AB1119" s="100"/>
      <c r="AC1119" s="101"/>
      <c r="AD1119" s="100"/>
      <c r="AE1119" s="100"/>
      <c r="AF1119" s="100"/>
      <c r="AG1119" s="102"/>
      <c r="AH1119" s="100"/>
      <c r="AI1119" s="100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ht="15.75" customHeight="1">
      <c r="A1120" s="1" t="s">
        <v>1432</v>
      </c>
      <c r="B1120" s="1" t="s">
        <v>280</v>
      </c>
      <c r="C1120" s="1" t="s">
        <v>281</v>
      </c>
      <c r="D1120" s="1" t="s">
        <v>286</v>
      </c>
      <c r="E1120" s="1"/>
      <c r="F1120" s="35"/>
      <c r="G1120" s="36"/>
      <c r="H1120" s="36"/>
      <c r="I1120" s="36" t="s">
        <v>286</v>
      </c>
      <c r="J1120" s="36"/>
      <c r="K1120" s="137"/>
      <c r="L1120" s="138"/>
      <c r="M1120" s="122"/>
      <c r="N1120" s="122"/>
      <c r="O1120" s="122"/>
      <c r="P1120" s="39"/>
      <c r="Q1120" s="40"/>
      <c r="R1120" s="39">
        <f t="shared" ref="R1120:S1120" si="522">R1121+R1127</f>
        <v>4444400</v>
      </c>
      <c r="S1120" s="39">
        <f t="shared" si="522"/>
        <v>763890</v>
      </c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86"/>
      <c r="AE1120" s="86"/>
      <c r="AF1120" s="86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</row>
    <row r="1121" spans="1:57" ht="15.75" customHeight="1">
      <c r="A1121" s="1" t="s">
        <v>1432</v>
      </c>
      <c r="B1121" s="1" t="s">
        <v>280</v>
      </c>
      <c r="C1121" s="1" t="s">
        <v>281</v>
      </c>
      <c r="D1121" s="1"/>
      <c r="E1121" s="1" t="s">
        <v>874</v>
      </c>
      <c r="F1121" s="41"/>
      <c r="G1121" s="42"/>
      <c r="H1121" s="42"/>
      <c r="I1121" s="42"/>
      <c r="J1121" s="42" t="s">
        <v>874</v>
      </c>
      <c r="K1121" s="139"/>
      <c r="L1121" s="140"/>
      <c r="M1121" s="127"/>
      <c r="N1121" s="127"/>
      <c r="O1121" s="127"/>
      <c r="P1121" s="45"/>
      <c r="Q1121" s="46"/>
      <c r="R1121" s="45">
        <f t="shared" ref="R1121:S1121" si="523">SUM(R1122:R1126)</f>
        <v>1400000</v>
      </c>
      <c r="S1121" s="45">
        <f t="shared" si="523"/>
        <v>280000</v>
      </c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82"/>
      <c r="AE1121" s="82"/>
      <c r="AF1121" s="82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/>
      <c r="BD1121" s="45"/>
      <c r="BE1121" s="45"/>
    </row>
    <row r="1122" spans="1:57" ht="15.75" customHeight="1">
      <c r="A1122" s="1" t="s">
        <v>1432</v>
      </c>
      <c r="B1122" s="1" t="s">
        <v>280</v>
      </c>
      <c r="C1122" s="1" t="s">
        <v>281</v>
      </c>
      <c r="D1122" s="1" t="s">
        <v>286</v>
      </c>
      <c r="E1122" s="1" t="s">
        <v>874</v>
      </c>
      <c r="F1122" s="128"/>
      <c r="G1122" s="129"/>
      <c r="H1122" s="129"/>
      <c r="I1122" s="129"/>
      <c r="J1122" s="129"/>
      <c r="K1122" s="83" t="s">
        <v>1512</v>
      </c>
      <c r="L1122" s="84" t="s">
        <v>1513</v>
      </c>
      <c r="M1122" s="51" t="s">
        <v>127</v>
      </c>
      <c r="N1122" s="51"/>
      <c r="O1122" s="62" t="e">
        <f t="shared" ref="O1122:O1126" si="524">M1122-R1122</f>
        <v>#VALUE!</v>
      </c>
      <c r="P1122" s="53">
        <v>4</v>
      </c>
      <c r="Q1122" s="54" t="s">
        <v>299</v>
      </c>
      <c r="R1122" s="53">
        <v>280000</v>
      </c>
      <c r="S1122" s="53">
        <f t="shared" ref="S1122:S1126" si="525">U1122+X1122+AA1122+AD1122+AG1122+AJ1122+AM1122+AP1122+AS1122+AV1122+AY1122+BB1122</f>
        <v>0</v>
      </c>
      <c r="T1122" s="53"/>
      <c r="U1122" s="100"/>
      <c r="V1122" s="100"/>
      <c r="W1122" s="100"/>
      <c r="X1122" s="100"/>
      <c r="Y1122" s="100"/>
      <c r="Z1122" s="100"/>
      <c r="AA1122" s="100"/>
      <c r="AB1122" s="100"/>
      <c r="AC1122" s="101"/>
      <c r="AD1122" s="100"/>
      <c r="AE1122" s="100"/>
      <c r="AF1122" s="100"/>
      <c r="AG1122" s="102"/>
      <c r="AH1122" s="100"/>
      <c r="AI1122" s="100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ht="15.75" customHeight="1">
      <c r="A1123" s="1" t="s">
        <v>1432</v>
      </c>
      <c r="B1123" s="1" t="s">
        <v>280</v>
      </c>
      <c r="C1123" s="1" t="s">
        <v>281</v>
      </c>
      <c r="D1123" s="1" t="s">
        <v>286</v>
      </c>
      <c r="E1123" s="1" t="s">
        <v>874</v>
      </c>
      <c r="F1123" s="128"/>
      <c r="G1123" s="129"/>
      <c r="H1123" s="129"/>
      <c r="I1123" s="129"/>
      <c r="J1123" s="129"/>
      <c r="K1123" s="83" t="s">
        <v>1514</v>
      </c>
      <c r="L1123" s="84" t="s">
        <v>1515</v>
      </c>
      <c r="M1123" s="51" t="s">
        <v>127</v>
      </c>
      <c r="N1123" s="51"/>
      <c r="O1123" s="62" t="e">
        <f t="shared" si="524"/>
        <v>#VALUE!</v>
      </c>
      <c r="P1123" s="53">
        <v>4</v>
      </c>
      <c r="Q1123" s="54" t="s">
        <v>299</v>
      </c>
      <c r="R1123" s="53">
        <v>280000</v>
      </c>
      <c r="S1123" s="53">
        <f t="shared" si="525"/>
        <v>0</v>
      </c>
      <c r="T1123" s="53"/>
      <c r="U1123" s="100"/>
      <c r="V1123" s="100"/>
      <c r="W1123" s="100"/>
      <c r="X1123" s="100"/>
      <c r="Y1123" s="100"/>
      <c r="Z1123" s="100"/>
      <c r="AA1123" s="100"/>
      <c r="AB1123" s="100"/>
      <c r="AC1123" s="101"/>
      <c r="AD1123" s="100"/>
      <c r="AE1123" s="100"/>
      <c r="AF1123" s="100"/>
      <c r="AG1123" s="102"/>
      <c r="AH1123" s="100"/>
      <c r="AI1123" s="100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ht="15.75" customHeight="1">
      <c r="A1124" s="1" t="s">
        <v>1432</v>
      </c>
      <c r="B1124" s="1" t="s">
        <v>280</v>
      </c>
      <c r="C1124" s="1" t="s">
        <v>281</v>
      </c>
      <c r="D1124" s="1" t="s">
        <v>286</v>
      </c>
      <c r="E1124" s="1" t="s">
        <v>874</v>
      </c>
      <c r="F1124" s="128"/>
      <c r="G1124" s="129"/>
      <c r="H1124" s="129"/>
      <c r="I1124" s="129"/>
      <c r="J1124" s="129"/>
      <c r="K1124" s="83" t="s">
        <v>1516</v>
      </c>
      <c r="L1124" s="84" t="s">
        <v>1517</v>
      </c>
      <c r="M1124" s="51" t="s">
        <v>127</v>
      </c>
      <c r="N1124" s="51"/>
      <c r="O1124" s="62" t="e">
        <f t="shared" si="524"/>
        <v>#VALUE!</v>
      </c>
      <c r="P1124" s="53">
        <v>4</v>
      </c>
      <c r="Q1124" s="54" t="s">
        <v>299</v>
      </c>
      <c r="R1124" s="53">
        <v>280000</v>
      </c>
      <c r="S1124" s="53">
        <f t="shared" si="525"/>
        <v>0</v>
      </c>
      <c r="T1124" s="53"/>
      <c r="U1124" s="100"/>
      <c r="V1124" s="100"/>
      <c r="W1124" s="100"/>
      <c r="X1124" s="100"/>
      <c r="Y1124" s="100"/>
      <c r="Z1124" s="100"/>
      <c r="AA1124" s="100"/>
      <c r="AB1124" s="100"/>
      <c r="AC1124" s="101"/>
      <c r="AD1124" s="100"/>
      <c r="AE1124" s="100"/>
      <c r="AF1124" s="100"/>
      <c r="AG1124" s="102"/>
      <c r="AH1124" s="100"/>
      <c r="AI1124" s="100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ht="15.75" customHeight="1">
      <c r="A1125" s="1" t="s">
        <v>1432</v>
      </c>
      <c r="B1125" s="1" t="s">
        <v>280</v>
      </c>
      <c r="C1125" s="1" t="s">
        <v>281</v>
      </c>
      <c r="D1125" s="1" t="s">
        <v>286</v>
      </c>
      <c r="E1125" s="1" t="s">
        <v>874</v>
      </c>
      <c r="F1125" s="128"/>
      <c r="G1125" s="129"/>
      <c r="H1125" s="129"/>
      <c r="I1125" s="129"/>
      <c r="J1125" s="129"/>
      <c r="K1125" s="83" t="s">
        <v>1518</v>
      </c>
      <c r="L1125" s="84" t="s">
        <v>1519</v>
      </c>
      <c r="M1125" s="51" t="s">
        <v>127</v>
      </c>
      <c r="N1125" s="51"/>
      <c r="O1125" s="62" t="e">
        <f t="shared" si="524"/>
        <v>#VALUE!</v>
      </c>
      <c r="P1125" s="53">
        <v>4</v>
      </c>
      <c r="Q1125" s="54" t="s">
        <v>299</v>
      </c>
      <c r="R1125" s="53">
        <v>280000</v>
      </c>
      <c r="S1125" s="53">
        <f t="shared" si="525"/>
        <v>280000</v>
      </c>
      <c r="T1125" s="53"/>
      <c r="U1125" s="100"/>
      <c r="V1125" s="100"/>
      <c r="W1125" s="100"/>
      <c r="X1125" s="100"/>
      <c r="Y1125" s="100"/>
      <c r="Z1125" s="100"/>
      <c r="AA1125" s="100"/>
      <c r="AB1125" s="100"/>
      <c r="AC1125" s="101"/>
      <c r="AD1125" s="100"/>
      <c r="AE1125" s="100"/>
      <c r="AF1125" s="100"/>
      <c r="AG1125" s="102"/>
      <c r="AH1125" s="100"/>
      <c r="AI1125" s="100"/>
      <c r="AJ1125" s="53">
        <v>280000</v>
      </c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ht="15.75" customHeight="1">
      <c r="A1126" s="1" t="s">
        <v>1432</v>
      </c>
      <c r="B1126" s="1" t="s">
        <v>280</v>
      </c>
      <c r="C1126" s="1" t="s">
        <v>281</v>
      </c>
      <c r="D1126" s="1" t="s">
        <v>286</v>
      </c>
      <c r="E1126" s="1" t="s">
        <v>874</v>
      </c>
      <c r="F1126" s="128"/>
      <c r="G1126" s="129"/>
      <c r="H1126" s="129"/>
      <c r="I1126" s="129"/>
      <c r="J1126" s="129"/>
      <c r="K1126" s="83" t="s">
        <v>1520</v>
      </c>
      <c r="L1126" s="84" t="s">
        <v>1521</v>
      </c>
      <c r="M1126" s="51" t="s">
        <v>127</v>
      </c>
      <c r="N1126" s="51"/>
      <c r="O1126" s="62" t="e">
        <f t="shared" si="524"/>
        <v>#VALUE!</v>
      </c>
      <c r="P1126" s="53">
        <v>4</v>
      </c>
      <c r="Q1126" s="54" t="s">
        <v>299</v>
      </c>
      <c r="R1126" s="53">
        <v>280000</v>
      </c>
      <c r="S1126" s="53">
        <f t="shared" si="525"/>
        <v>0</v>
      </c>
      <c r="T1126" s="53"/>
      <c r="U1126" s="100"/>
      <c r="V1126" s="100"/>
      <c r="W1126" s="100"/>
      <c r="X1126" s="100"/>
      <c r="Y1126" s="100"/>
      <c r="Z1126" s="100"/>
      <c r="AA1126" s="100"/>
      <c r="AB1126" s="100"/>
      <c r="AC1126" s="101"/>
      <c r="AD1126" s="100"/>
      <c r="AE1126" s="100"/>
      <c r="AF1126" s="100"/>
      <c r="AG1126" s="102"/>
      <c r="AH1126" s="100"/>
      <c r="AI1126" s="100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ht="15.75" customHeight="1">
      <c r="A1127" s="1" t="s">
        <v>1432</v>
      </c>
      <c r="B1127" s="1" t="s">
        <v>280</v>
      </c>
      <c r="C1127" s="1" t="s">
        <v>281</v>
      </c>
      <c r="D1127" s="1"/>
      <c r="E1127" s="1" t="s">
        <v>296</v>
      </c>
      <c r="F1127" s="41"/>
      <c r="G1127" s="42"/>
      <c r="H1127" s="42"/>
      <c r="I1127" s="42"/>
      <c r="J1127" s="42" t="s">
        <v>296</v>
      </c>
      <c r="K1127" s="139"/>
      <c r="L1127" s="140"/>
      <c r="M1127" s="127"/>
      <c r="N1127" s="127"/>
      <c r="O1127" s="127"/>
      <c r="P1127" s="45"/>
      <c r="Q1127" s="46"/>
      <c r="R1127" s="45">
        <f t="shared" ref="R1127:S1127" si="526">SUM(R1128:R1140)</f>
        <v>3044400</v>
      </c>
      <c r="S1127" s="45">
        <f t="shared" si="526"/>
        <v>483890</v>
      </c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91"/>
      <c r="AE1127" s="91"/>
      <c r="AF1127" s="91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/>
      <c r="BD1127" s="45"/>
      <c r="BE1127" s="45"/>
    </row>
    <row r="1128" spans="1:57" ht="15.75" customHeight="1">
      <c r="A1128" s="1" t="s">
        <v>1432</v>
      </c>
      <c r="B1128" s="1" t="s">
        <v>280</v>
      </c>
      <c r="C1128" s="1" t="s">
        <v>281</v>
      </c>
      <c r="D1128" s="1" t="s">
        <v>286</v>
      </c>
      <c r="E1128" s="1" t="s">
        <v>296</v>
      </c>
      <c r="F1128" s="128"/>
      <c r="G1128" s="129"/>
      <c r="H1128" s="129"/>
      <c r="I1128" s="129"/>
      <c r="J1128" s="129"/>
      <c r="K1128" s="83" t="s">
        <v>310</v>
      </c>
      <c r="L1128" s="84" t="s">
        <v>311</v>
      </c>
      <c r="M1128" s="51" t="s">
        <v>127</v>
      </c>
      <c r="N1128" s="51">
        <v>2</v>
      </c>
      <c r="O1128" s="56" t="e">
        <f t="shared" ref="O1128:O1140" si="527">M1128-R1128</f>
        <v>#VALUE!</v>
      </c>
      <c r="P1128" s="53">
        <v>5</v>
      </c>
      <c r="Q1128" s="54" t="s">
        <v>299</v>
      </c>
      <c r="R1128" s="53">
        <v>77500</v>
      </c>
      <c r="S1128" s="53">
        <f t="shared" ref="S1128:S1140" si="528">U1128+X1128+AA1128+AD1128+AG1128+AJ1128+AM1128+AP1128+AS1128+AV1128+AY1128+BB1128</f>
        <v>75950</v>
      </c>
      <c r="T1128" s="53"/>
      <c r="U1128" s="100"/>
      <c r="V1128" s="100"/>
      <c r="W1128" s="100"/>
      <c r="X1128" s="100"/>
      <c r="Y1128" s="100"/>
      <c r="Z1128" s="100"/>
      <c r="AA1128" s="100"/>
      <c r="AB1128" s="100"/>
      <c r="AC1128" s="101"/>
      <c r="AD1128" s="100"/>
      <c r="AE1128" s="100"/>
      <c r="AF1128" s="100"/>
      <c r="AG1128" s="102"/>
      <c r="AH1128" s="100"/>
      <c r="AI1128" s="100"/>
      <c r="AJ1128" s="53">
        <v>75950</v>
      </c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ht="15.75" customHeight="1">
      <c r="A1129" s="1" t="s">
        <v>1432</v>
      </c>
      <c r="B1129" s="1" t="s">
        <v>280</v>
      </c>
      <c r="C1129" s="1" t="s">
        <v>281</v>
      </c>
      <c r="D1129" s="1" t="s">
        <v>286</v>
      </c>
      <c r="E1129" s="1" t="s">
        <v>296</v>
      </c>
      <c r="F1129" s="128"/>
      <c r="G1129" s="129"/>
      <c r="H1129" s="129"/>
      <c r="I1129" s="129"/>
      <c r="J1129" s="129"/>
      <c r="K1129" s="83" t="s">
        <v>352</v>
      </c>
      <c r="L1129" s="84" t="s">
        <v>353</v>
      </c>
      <c r="M1129" s="51" t="s">
        <v>127</v>
      </c>
      <c r="N1129" s="51">
        <v>2</v>
      </c>
      <c r="O1129" s="56" t="e">
        <f t="shared" si="527"/>
        <v>#VALUE!</v>
      </c>
      <c r="P1129" s="53">
        <v>16</v>
      </c>
      <c r="Q1129" s="54" t="s">
        <v>299</v>
      </c>
      <c r="R1129" s="53">
        <v>248000</v>
      </c>
      <c r="S1129" s="53">
        <f t="shared" si="528"/>
        <v>196900</v>
      </c>
      <c r="T1129" s="53"/>
      <c r="U1129" s="100"/>
      <c r="V1129" s="100"/>
      <c r="W1129" s="100"/>
      <c r="X1129" s="100"/>
      <c r="Y1129" s="100"/>
      <c r="Z1129" s="100"/>
      <c r="AA1129" s="100"/>
      <c r="AB1129" s="100"/>
      <c r="AC1129" s="101"/>
      <c r="AD1129" s="100"/>
      <c r="AE1129" s="100"/>
      <c r="AF1129" s="100"/>
      <c r="AG1129" s="102"/>
      <c r="AH1129" s="100"/>
      <c r="AI1129" s="100"/>
      <c r="AJ1129" s="53">
        <v>196900</v>
      </c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ht="15.75" customHeight="1">
      <c r="A1130" s="1" t="s">
        <v>1432</v>
      </c>
      <c r="B1130" s="1" t="s">
        <v>280</v>
      </c>
      <c r="C1130" s="1" t="s">
        <v>281</v>
      </c>
      <c r="D1130" s="1" t="s">
        <v>286</v>
      </c>
      <c r="E1130" s="1" t="s">
        <v>296</v>
      </c>
      <c r="F1130" s="128"/>
      <c r="G1130" s="129"/>
      <c r="H1130" s="129"/>
      <c r="I1130" s="129"/>
      <c r="J1130" s="129"/>
      <c r="K1130" s="83" t="s">
        <v>354</v>
      </c>
      <c r="L1130" s="84" t="s">
        <v>355</v>
      </c>
      <c r="M1130" s="51" t="s">
        <v>127</v>
      </c>
      <c r="N1130" s="51">
        <v>2</v>
      </c>
      <c r="O1130" s="56" t="e">
        <f t="shared" si="527"/>
        <v>#VALUE!</v>
      </c>
      <c r="P1130" s="53">
        <v>10</v>
      </c>
      <c r="Q1130" s="54" t="s">
        <v>299</v>
      </c>
      <c r="R1130" s="53">
        <v>155000</v>
      </c>
      <c r="S1130" s="53">
        <f t="shared" si="528"/>
        <v>48760</v>
      </c>
      <c r="T1130" s="53"/>
      <c r="U1130" s="100"/>
      <c r="V1130" s="100"/>
      <c r="W1130" s="100"/>
      <c r="X1130" s="100"/>
      <c r="Y1130" s="100"/>
      <c r="Z1130" s="100"/>
      <c r="AA1130" s="100"/>
      <c r="AB1130" s="100"/>
      <c r="AC1130" s="101"/>
      <c r="AD1130" s="100"/>
      <c r="AE1130" s="100"/>
      <c r="AF1130" s="100"/>
      <c r="AG1130" s="102"/>
      <c r="AH1130" s="100"/>
      <c r="AI1130" s="100"/>
      <c r="AJ1130" s="53">
        <v>48760</v>
      </c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ht="15.75" customHeight="1">
      <c r="A1131" s="1" t="s">
        <v>1432</v>
      </c>
      <c r="B1131" s="1" t="s">
        <v>280</v>
      </c>
      <c r="C1131" s="1" t="s">
        <v>281</v>
      </c>
      <c r="D1131" s="1" t="s">
        <v>286</v>
      </c>
      <c r="E1131" s="1" t="s">
        <v>296</v>
      </c>
      <c r="F1131" s="128"/>
      <c r="G1131" s="129"/>
      <c r="H1131" s="129"/>
      <c r="I1131" s="129"/>
      <c r="J1131" s="129"/>
      <c r="K1131" s="83" t="s">
        <v>360</v>
      </c>
      <c r="L1131" s="84" t="s">
        <v>361</v>
      </c>
      <c r="M1131" s="51" t="s">
        <v>127</v>
      </c>
      <c r="N1131" s="51">
        <v>2</v>
      </c>
      <c r="O1131" s="56" t="e">
        <f t="shared" si="527"/>
        <v>#VALUE!</v>
      </c>
      <c r="P1131" s="53">
        <v>6</v>
      </c>
      <c r="Q1131" s="54" t="s">
        <v>299</v>
      </c>
      <c r="R1131" s="53">
        <v>93000</v>
      </c>
      <c r="S1131" s="53">
        <f t="shared" si="528"/>
        <v>75260</v>
      </c>
      <c r="T1131" s="53"/>
      <c r="U1131" s="100"/>
      <c r="V1131" s="100"/>
      <c r="W1131" s="100"/>
      <c r="X1131" s="100"/>
      <c r="Y1131" s="100"/>
      <c r="Z1131" s="100"/>
      <c r="AA1131" s="100"/>
      <c r="AB1131" s="100"/>
      <c r="AC1131" s="101"/>
      <c r="AD1131" s="100"/>
      <c r="AE1131" s="100"/>
      <c r="AF1131" s="100"/>
      <c r="AG1131" s="102"/>
      <c r="AH1131" s="100"/>
      <c r="AI1131" s="100"/>
      <c r="AJ1131" s="53">
        <v>75260</v>
      </c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ht="15.75" customHeight="1">
      <c r="A1132" s="1" t="s">
        <v>1432</v>
      </c>
      <c r="B1132" s="1" t="s">
        <v>280</v>
      </c>
      <c r="C1132" s="1" t="s">
        <v>281</v>
      </c>
      <c r="D1132" s="1" t="s">
        <v>286</v>
      </c>
      <c r="E1132" s="1" t="s">
        <v>296</v>
      </c>
      <c r="F1132" s="128"/>
      <c r="G1132" s="129"/>
      <c r="H1132" s="129"/>
      <c r="I1132" s="129"/>
      <c r="J1132" s="129"/>
      <c r="K1132" s="83" t="s">
        <v>411</v>
      </c>
      <c r="L1132" s="84" t="s">
        <v>412</v>
      </c>
      <c r="M1132" s="51" t="s">
        <v>127</v>
      </c>
      <c r="N1132" s="51">
        <v>2</v>
      </c>
      <c r="O1132" s="56" t="e">
        <f t="shared" si="527"/>
        <v>#VALUE!</v>
      </c>
      <c r="P1132" s="53">
        <v>48</v>
      </c>
      <c r="Q1132" s="54" t="s">
        <v>400</v>
      </c>
      <c r="R1132" s="53">
        <v>316800</v>
      </c>
      <c r="S1132" s="53">
        <f t="shared" si="528"/>
        <v>0</v>
      </c>
      <c r="T1132" s="53"/>
      <c r="U1132" s="100"/>
      <c r="V1132" s="100"/>
      <c r="W1132" s="100"/>
      <c r="X1132" s="100"/>
      <c r="Y1132" s="100"/>
      <c r="Z1132" s="100"/>
      <c r="AA1132" s="100"/>
      <c r="AB1132" s="100"/>
      <c r="AC1132" s="101"/>
      <c r="AD1132" s="100"/>
      <c r="AE1132" s="100"/>
      <c r="AF1132" s="100"/>
      <c r="AG1132" s="102"/>
      <c r="AH1132" s="100"/>
      <c r="AI1132" s="100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ht="15.75" customHeight="1">
      <c r="A1133" s="1" t="s">
        <v>1432</v>
      </c>
      <c r="B1133" s="1" t="s">
        <v>280</v>
      </c>
      <c r="C1133" s="1" t="s">
        <v>281</v>
      </c>
      <c r="D1133" s="1" t="s">
        <v>286</v>
      </c>
      <c r="E1133" s="1" t="s">
        <v>296</v>
      </c>
      <c r="F1133" s="128"/>
      <c r="G1133" s="129"/>
      <c r="H1133" s="129"/>
      <c r="I1133" s="129"/>
      <c r="J1133" s="129"/>
      <c r="K1133" s="83" t="s">
        <v>453</v>
      </c>
      <c r="L1133" s="84" t="s">
        <v>454</v>
      </c>
      <c r="M1133" s="51" t="s">
        <v>127</v>
      </c>
      <c r="N1133" s="51">
        <v>2</v>
      </c>
      <c r="O1133" s="56" t="e">
        <f t="shared" si="527"/>
        <v>#VALUE!</v>
      </c>
      <c r="P1133" s="53">
        <v>80</v>
      </c>
      <c r="Q1133" s="54" t="s">
        <v>400</v>
      </c>
      <c r="R1133" s="53">
        <v>528000</v>
      </c>
      <c r="S1133" s="53">
        <f t="shared" si="528"/>
        <v>0</v>
      </c>
      <c r="T1133" s="53"/>
      <c r="U1133" s="100"/>
      <c r="V1133" s="100"/>
      <c r="W1133" s="100"/>
      <c r="X1133" s="100"/>
      <c r="Y1133" s="100"/>
      <c r="Z1133" s="100"/>
      <c r="AA1133" s="100"/>
      <c r="AB1133" s="100"/>
      <c r="AC1133" s="101"/>
      <c r="AD1133" s="100"/>
      <c r="AE1133" s="100"/>
      <c r="AF1133" s="100"/>
      <c r="AG1133" s="102"/>
      <c r="AH1133" s="100"/>
      <c r="AI1133" s="100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ht="15.75" customHeight="1">
      <c r="A1134" s="1" t="s">
        <v>1432</v>
      </c>
      <c r="B1134" s="1" t="s">
        <v>280</v>
      </c>
      <c r="C1134" s="1" t="s">
        <v>281</v>
      </c>
      <c r="D1134" s="1" t="s">
        <v>286</v>
      </c>
      <c r="E1134" s="1" t="s">
        <v>296</v>
      </c>
      <c r="F1134" s="128"/>
      <c r="G1134" s="129"/>
      <c r="H1134" s="129"/>
      <c r="I1134" s="129"/>
      <c r="J1134" s="129"/>
      <c r="K1134" s="83" t="s">
        <v>455</v>
      </c>
      <c r="L1134" s="84" t="s">
        <v>456</v>
      </c>
      <c r="M1134" s="51" t="s">
        <v>127</v>
      </c>
      <c r="N1134" s="51">
        <v>2</v>
      </c>
      <c r="O1134" s="56" t="e">
        <f t="shared" si="527"/>
        <v>#VALUE!</v>
      </c>
      <c r="P1134" s="53">
        <v>50</v>
      </c>
      <c r="Q1134" s="54" t="s">
        <v>400</v>
      </c>
      <c r="R1134" s="53">
        <v>330000</v>
      </c>
      <c r="S1134" s="53">
        <f t="shared" si="528"/>
        <v>0</v>
      </c>
      <c r="T1134" s="53"/>
      <c r="U1134" s="100"/>
      <c r="V1134" s="100"/>
      <c r="W1134" s="100"/>
      <c r="X1134" s="100"/>
      <c r="Y1134" s="100"/>
      <c r="Z1134" s="100"/>
      <c r="AA1134" s="100"/>
      <c r="AB1134" s="100"/>
      <c r="AC1134" s="101"/>
      <c r="AD1134" s="100"/>
      <c r="AE1134" s="100"/>
      <c r="AF1134" s="100"/>
      <c r="AG1134" s="102"/>
      <c r="AH1134" s="100"/>
      <c r="AI1134" s="100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ht="15.75" customHeight="1">
      <c r="A1135" s="1" t="s">
        <v>1432</v>
      </c>
      <c r="B1135" s="1" t="s">
        <v>280</v>
      </c>
      <c r="C1135" s="1" t="s">
        <v>281</v>
      </c>
      <c r="D1135" s="1" t="s">
        <v>286</v>
      </c>
      <c r="E1135" s="1" t="s">
        <v>296</v>
      </c>
      <c r="F1135" s="128"/>
      <c r="G1135" s="129"/>
      <c r="H1135" s="129"/>
      <c r="I1135" s="129"/>
      <c r="J1135" s="129"/>
      <c r="K1135" s="83" t="s">
        <v>461</v>
      </c>
      <c r="L1135" s="84" t="s">
        <v>462</v>
      </c>
      <c r="M1135" s="51" t="s">
        <v>127</v>
      </c>
      <c r="N1135" s="51">
        <v>2</v>
      </c>
      <c r="O1135" s="56" t="e">
        <f t="shared" si="527"/>
        <v>#VALUE!</v>
      </c>
      <c r="P1135" s="53">
        <v>30</v>
      </c>
      <c r="Q1135" s="54" t="s">
        <v>400</v>
      </c>
      <c r="R1135" s="53">
        <v>198000</v>
      </c>
      <c r="S1135" s="53">
        <f t="shared" si="528"/>
        <v>87020</v>
      </c>
      <c r="T1135" s="53"/>
      <c r="U1135" s="100"/>
      <c r="V1135" s="100"/>
      <c r="W1135" s="100"/>
      <c r="X1135" s="100"/>
      <c r="Y1135" s="100"/>
      <c r="Z1135" s="100"/>
      <c r="AA1135" s="100"/>
      <c r="AB1135" s="100"/>
      <c r="AC1135" s="101"/>
      <c r="AD1135" s="100"/>
      <c r="AE1135" s="100"/>
      <c r="AF1135" s="100"/>
      <c r="AG1135" s="102"/>
      <c r="AH1135" s="100"/>
      <c r="AI1135" s="100"/>
      <c r="AJ1135" s="53">
        <v>87020</v>
      </c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ht="15.75" customHeight="1">
      <c r="A1136" s="1" t="s">
        <v>1432</v>
      </c>
      <c r="B1136" s="1" t="s">
        <v>280</v>
      </c>
      <c r="C1136" s="1" t="s">
        <v>281</v>
      </c>
      <c r="D1136" s="1" t="s">
        <v>286</v>
      </c>
      <c r="E1136" s="1" t="s">
        <v>296</v>
      </c>
      <c r="F1136" s="128"/>
      <c r="G1136" s="129"/>
      <c r="H1136" s="129"/>
      <c r="I1136" s="129"/>
      <c r="J1136" s="129"/>
      <c r="K1136" s="83" t="s">
        <v>517</v>
      </c>
      <c r="L1136" s="84" t="s">
        <v>518</v>
      </c>
      <c r="M1136" s="51" t="s">
        <v>127</v>
      </c>
      <c r="N1136" s="51">
        <v>2</v>
      </c>
      <c r="O1136" s="56" t="e">
        <f t="shared" si="527"/>
        <v>#VALUE!</v>
      </c>
      <c r="P1136" s="53">
        <v>8</v>
      </c>
      <c r="Q1136" s="54" t="s">
        <v>400</v>
      </c>
      <c r="R1136" s="53">
        <v>111200</v>
      </c>
      <c r="S1136" s="53">
        <f t="shared" si="528"/>
        <v>0</v>
      </c>
      <c r="T1136" s="53"/>
      <c r="U1136" s="100"/>
      <c r="V1136" s="100"/>
      <c r="W1136" s="100"/>
      <c r="X1136" s="100"/>
      <c r="Y1136" s="100"/>
      <c r="Z1136" s="100"/>
      <c r="AA1136" s="100"/>
      <c r="AB1136" s="100"/>
      <c r="AC1136" s="101"/>
      <c r="AD1136" s="100"/>
      <c r="AE1136" s="100"/>
      <c r="AF1136" s="100"/>
      <c r="AG1136" s="102"/>
      <c r="AH1136" s="100"/>
      <c r="AI1136" s="100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ht="15.75" customHeight="1">
      <c r="A1137" s="1" t="s">
        <v>1432</v>
      </c>
      <c r="B1137" s="1" t="s">
        <v>280</v>
      </c>
      <c r="C1137" s="1" t="s">
        <v>281</v>
      </c>
      <c r="D1137" s="1" t="s">
        <v>286</v>
      </c>
      <c r="E1137" s="1" t="s">
        <v>296</v>
      </c>
      <c r="F1137" s="128"/>
      <c r="G1137" s="129"/>
      <c r="H1137" s="129"/>
      <c r="I1137" s="129"/>
      <c r="J1137" s="129"/>
      <c r="K1137" s="83" t="s">
        <v>521</v>
      </c>
      <c r="L1137" s="84" t="s">
        <v>522</v>
      </c>
      <c r="M1137" s="51" t="s">
        <v>127</v>
      </c>
      <c r="N1137" s="51">
        <v>2</v>
      </c>
      <c r="O1137" s="56" t="e">
        <f t="shared" si="527"/>
        <v>#VALUE!</v>
      </c>
      <c r="P1137" s="53">
        <v>15</v>
      </c>
      <c r="Q1137" s="54" t="s">
        <v>400</v>
      </c>
      <c r="R1137" s="53">
        <v>208500</v>
      </c>
      <c r="S1137" s="53">
        <f t="shared" si="528"/>
        <v>0</v>
      </c>
      <c r="T1137" s="53"/>
      <c r="U1137" s="100"/>
      <c r="V1137" s="100"/>
      <c r="W1137" s="100"/>
      <c r="X1137" s="100"/>
      <c r="Y1137" s="100"/>
      <c r="Z1137" s="100"/>
      <c r="AA1137" s="100"/>
      <c r="AB1137" s="100"/>
      <c r="AC1137" s="101"/>
      <c r="AD1137" s="100"/>
      <c r="AE1137" s="100"/>
      <c r="AF1137" s="100"/>
      <c r="AG1137" s="102"/>
      <c r="AH1137" s="100"/>
      <c r="AI1137" s="100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ht="15.75" customHeight="1">
      <c r="A1138" s="1" t="s">
        <v>1432</v>
      </c>
      <c r="B1138" s="1" t="s">
        <v>280</v>
      </c>
      <c r="C1138" s="1" t="s">
        <v>281</v>
      </c>
      <c r="D1138" s="1" t="s">
        <v>286</v>
      </c>
      <c r="E1138" s="1" t="s">
        <v>296</v>
      </c>
      <c r="F1138" s="128"/>
      <c r="G1138" s="129"/>
      <c r="H1138" s="129"/>
      <c r="I1138" s="129"/>
      <c r="J1138" s="129"/>
      <c r="K1138" s="83" t="s">
        <v>575</v>
      </c>
      <c r="L1138" s="84" t="s">
        <v>576</v>
      </c>
      <c r="M1138" s="51" t="s">
        <v>127</v>
      </c>
      <c r="N1138" s="51">
        <v>2</v>
      </c>
      <c r="O1138" s="56" t="e">
        <f t="shared" si="527"/>
        <v>#VALUE!</v>
      </c>
      <c r="P1138" s="53">
        <v>32</v>
      </c>
      <c r="Q1138" s="54" t="s">
        <v>400</v>
      </c>
      <c r="R1138" s="53">
        <v>444800</v>
      </c>
      <c r="S1138" s="53">
        <f t="shared" si="528"/>
        <v>0</v>
      </c>
      <c r="T1138" s="53"/>
      <c r="U1138" s="100"/>
      <c r="V1138" s="100"/>
      <c r="W1138" s="100"/>
      <c r="X1138" s="100"/>
      <c r="Y1138" s="100"/>
      <c r="Z1138" s="100"/>
      <c r="AA1138" s="100"/>
      <c r="AB1138" s="100"/>
      <c r="AC1138" s="101"/>
      <c r="AD1138" s="100"/>
      <c r="AE1138" s="100"/>
      <c r="AF1138" s="100"/>
      <c r="AG1138" s="102"/>
      <c r="AH1138" s="100"/>
      <c r="AI1138" s="100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ht="15.75" customHeight="1">
      <c r="A1139" s="1" t="s">
        <v>1432</v>
      </c>
      <c r="B1139" s="1" t="s">
        <v>280</v>
      </c>
      <c r="C1139" s="1" t="s">
        <v>281</v>
      </c>
      <c r="D1139" s="1" t="s">
        <v>286</v>
      </c>
      <c r="E1139" s="1" t="s">
        <v>296</v>
      </c>
      <c r="F1139" s="128"/>
      <c r="G1139" s="129"/>
      <c r="H1139" s="129"/>
      <c r="I1139" s="129"/>
      <c r="J1139" s="129"/>
      <c r="K1139" s="83" t="s">
        <v>577</v>
      </c>
      <c r="L1139" s="84" t="s">
        <v>578</v>
      </c>
      <c r="M1139" s="51" t="s">
        <v>127</v>
      </c>
      <c r="N1139" s="51">
        <v>2</v>
      </c>
      <c r="O1139" s="56" t="e">
        <f t="shared" si="527"/>
        <v>#VALUE!</v>
      </c>
      <c r="P1139" s="53">
        <v>16</v>
      </c>
      <c r="Q1139" s="54" t="s">
        <v>400</v>
      </c>
      <c r="R1139" s="53">
        <v>222400</v>
      </c>
      <c r="S1139" s="53">
        <f t="shared" si="528"/>
        <v>0</v>
      </c>
      <c r="T1139" s="53"/>
      <c r="U1139" s="100"/>
      <c r="V1139" s="100"/>
      <c r="W1139" s="100"/>
      <c r="X1139" s="100"/>
      <c r="Y1139" s="100"/>
      <c r="Z1139" s="100"/>
      <c r="AA1139" s="100"/>
      <c r="AB1139" s="100"/>
      <c r="AC1139" s="101"/>
      <c r="AD1139" s="100"/>
      <c r="AE1139" s="100"/>
      <c r="AF1139" s="100"/>
      <c r="AG1139" s="102"/>
      <c r="AH1139" s="100"/>
      <c r="AI1139" s="100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ht="15.75" customHeight="1">
      <c r="A1140" s="1" t="s">
        <v>1432</v>
      </c>
      <c r="B1140" s="1" t="s">
        <v>280</v>
      </c>
      <c r="C1140" s="1" t="s">
        <v>281</v>
      </c>
      <c r="D1140" s="1" t="s">
        <v>286</v>
      </c>
      <c r="E1140" s="1" t="s">
        <v>296</v>
      </c>
      <c r="F1140" s="128"/>
      <c r="G1140" s="129"/>
      <c r="H1140" s="129"/>
      <c r="I1140" s="129"/>
      <c r="J1140" s="129"/>
      <c r="K1140" s="83" t="s">
        <v>583</v>
      </c>
      <c r="L1140" s="84" t="s">
        <v>584</v>
      </c>
      <c r="M1140" s="51" t="s">
        <v>127</v>
      </c>
      <c r="N1140" s="51">
        <v>2</v>
      </c>
      <c r="O1140" s="56" t="e">
        <f t="shared" si="527"/>
        <v>#VALUE!</v>
      </c>
      <c r="P1140" s="53">
        <v>8</v>
      </c>
      <c r="Q1140" s="54" t="s">
        <v>400</v>
      </c>
      <c r="R1140" s="53">
        <v>111200</v>
      </c>
      <c r="S1140" s="53">
        <f t="shared" si="528"/>
        <v>0</v>
      </c>
      <c r="T1140" s="53"/>
      <c r="U1140" s="100"/>
      <c r="V1140" s="100"/>
      <c r="W1140" s="100"/>
      <c r="X1140" s="100"/>
      <c r="Y1140" s="100"/>
      <c r="Z1140" s="100"/>
      <c r="AA1140" s="100"/>
      <c r="AB1140" s="100"/>
      <c r="AC1140" s="101"/>
      <c r="AD1140" s="100"/>
      <c r="AE1140" s="100"/>
      <c r="AF1140" s="100"/>
      <c r="AG1140" s="102"/>
      <c r="AH1140" s="100"/>
      <c r="AI1140" s="100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ht="15.75" customHeight="1">
      <c r="A1141" s="1" t="s">
        <v>1432</v>
      </c>
      <c r="B1141" s="1" t="s">
        <v>280</v>
      </c>
      <c r="C1141" s="1" t="s">
        <v>281</v>
      </c>
      <c r="D1141" s="1" t="s">
        <v>697</v>
      </c>
      <c r="E1141" s="1"/>
      <c r="F1141" s="35"/>
      <c r="G1141" s="36"/>
      <c r="H1141" s="36"/>
      <c r="I1141" s="36" t="s">
        <v>697</v>
      </c>
      <c r="J1141" s="36"/>
      <c r="K1141" s="137"/>
      <c r="L1141" s="138"/>
      <c r="M1141" s="122"/>
      <c r="N1141" s="122"/>
      <c r="O1141" s="122"/>
      <c r="P1141" s="39"/>
      <c r="Q1141" s="40"/>
      <c r="R1141" s="39">
        <f t="shared" ref="R1141:S1141" si="529">R1142+R1153</f>
        <v>3942000</v>
      </c>
      <c r="S1141" s="39">
        <f t="shared" si="529"/>
        <v>0</v>
      </c>
      <c r="T1141" s="39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86"/>
      <c r="AE1141" s="86"/>
      <c r="AF1141" s="86"/>
      <c r="AG1141" s="39"/>
      <c r="AH1141" s="39"/>
      <c r="AI1141" s="39"/>
      <c r="AJ1141" s="39"/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9"/>
      <c r="AV1141" s="39"/>
      <c r="AW1141" s="39"/>
      <c r="AX1141" s="39"/>
      <c r="AY1141" s="39"/>
      <c r="AZ1141" s="39"/>
      <c r="BA1141" s="39"/>
      <c r="BB1141" s="39"/>
      <c r="BC1141" s="39"/>
      <c r="BD1141" s="39"/>
      <c r="BE1141" s="39"/>
    </row>
    <row r="1142" spans="1:57" ht="15.75" customHeight="1">
      <c r="A1142" s="1" t="s">
        <v>1432</v>
      </c>
      <c r="B1142" s="1" t="s">
        <v>280</v>
      </c>
      <c r="C1142" s="1" t="s">
        <v>281</v>
      </c>
      <c r="D1142" s="1"/>
      <c r="E1142" s="1" t="s">
        <v>698</v>
      </c>
      <c r="F1142" s="41"/>
      <c r="G1142" s="42"/>
      <c r="H1142" s="42"/>
      <c r="I1142" s="42"/>
      <c r="J1142" s="42" t="s">
        <v>698</v>
      </c>
      <c r="K1142" s="139"/>
      <c r="L1142" s="140"/>
      <c r="M1142" s="127"/>
      <c r="N1142" s="127"/>
      <c r="O1142" s="127"/>
      <c r="P1142" s="45"/>
      <c r="Q1142" s="46"/>
      <c r="R1142" s="45">
        <f t="shared" ref="R1142:S1142" si="530">SUM(R1143:R1152)</f>
        <v>1290000</v>
      </c>
      <c r="S1142" s="45">
        <f t="shared" si="530"/>
        <v>0</v>
      </c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82"/>
      <c r="AE1142" s="82"/>
      <c r="AF1142" s="82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</row>
    <row r="1143" spans="1:57" ht="15.75" customHeight="1">
      <c r="A1143" s="1" t="s">
        <v>1432</v>
      </c>
      <c r="B1143" s="1" t="s">
        <v>280</v>
      </c>
      <c r="C1143" s="1" t="s">
        <v>281</v>
      </c>
      <c r="D1143" s="1" t="s">
        <v>275</v>
      </c>
      <c r="E1143" s="1" t="s">
        <v>698</v>
      </c>
      <c r="F1143" s="128"/>
      <c r="G1143" s="129"/>
      <c r="H1143" s="129"/>
      <c r="I1143" s="129"/>
      <c r="J1143" s="129"/>
      <c r="K1143" s="83" t="s">
        <v>1522</v>
      </c>
      <c r="L1143" s="84" t="s">
        <v>1523</v>
      </c>
      <c r="M1143" s="51" t="s">
        <v>127</v>
      </c>
      <c r="N1143" s="51"/>
      <c r="O1143" s="62" t="e">
        <f t="shared" ref="O1143:O1152" si="531">M1143-R1143</f>
        <v>#VALUE!</v>
      </c>
      <c r="P1143" s="53">
        <v>100</v>
      </c>
      <c r="Q1143" s="54" t="s">
        <v>159</v>
      </c>
      <c r="R1143" s="53">
        <v>150000</v>
      </c>
      <c r="S1143" s="53">
        <f t="shared" ref="S1143:S1152" si="532">U1143+X1143+AA1143+AD1143+AG1143+AJ1143+AM1143+AP1143+AS1143+AV1143+AY1143+BB1143</f>
        <v>0</v>
      </c>
      <c r="T1143" s="53"/>
      <c r="U1143" s="53">
        <v>0</v>
      </c>
      <c r="V1143" s="53" t="s">
        <v>129</v>
      </c>
      <c r="W1143" s="55">
        <v>0.01</v>
      </c>
      <c r="X1143" s="53">
        <v>0</v>
      </c>
      <c r="Y1143" s="53" t="s">
        <v>129</v>
      </c>
      <c r="Z1143" s="55">
        <v>0.01</v>
      </c>
      <c r="AA1143" s="53">
        <v>0</v>
      </c>
      <c r="AB1143" s="53" t="s">
        <v>130</v>
      </c>
      <c r="AC1143" s="104"/>
      <c r="AD1143" s="100"/>
      <c r="AE1143" s="100"/>
      <c r="AF1143" s="100"/>
      <c r="AG1143" s="102"/>
      <c r="AH1143" s="100"/>
      <c r="AI1143" s="100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ht="15.75" customHeight="1">
      <c r="A1144" s="1" t="s">
        <v>1432</v>
      </c>
      <c r="B1144" s="1" t="s">
        <v>280</v>
      </c>
      <c r="C1144" s="1" t="s">
        <v>281</v>
      </c>
      <c r="D1144" s="1" t="s">
        <v>275</v>
      </c>
      <c r="E1144" s="1" t="s">
        <v>698</v>
      </c>
      <c r="F1144" s="128"/>
      <c r="G1144" s="129"/>
      <c r="H1144" s="129"/>
      <c r="I1144" s="129"/>
      <c r="J1144" s="129"/>
      <c r="K1144" s="83" t="s">
        <v>1524</v>
      </c>
      <c r="L1144" s="84" t="s">
        <v>1525</v>
      </c>
      <c r="M1144" s="51" t="s">
        <v>127</v>
      </c>
      <c r="N1144" s="51"/>
      <c r="O1144" s="62" t="e">
        <f t="shared" si="531"/>
        <v>#VALUE!</v>
      </c>
      <c r="P1144" s="53">
        <v>300</v>
      </c>
      <c r="Q1144" s="54" t="s">
        <v>159</v>
      </c>
      <c r="R1144" s="53">
        <v>450000</v>
      </c>
      <c r="S1144" s="53">
        <f t="shared" si="532"/>
        <v>0</v>
      </c>
      <c r="T1144" s="53"/>
      <c r="U1144" s="53">
        <v>0</v>
      </c>
      <c r="V1144" s="53" t="s">
        <v>129</v>
      </c>
      <c r="W1144" s="55">
        <v>0.01</v>
      </c>
      <c r="X1144" s="53">
        <v>0</v>
      </c>
      <c r="Y1144" s="53" t="s">
        <v>129</v>
      </c>
      <c r="Z1144" s="55">
        <v>0.01</v>
      </c>
      <c r="AA1144" s="53">
        <v>0</v>
      </c>
      <c r="AB1144" s="53" t="s">
        <v>130</v>
      </c>
      <c r="AC1144" s="104"/>
      <c r="AD1144" s="100"/>
      <c r="AE1144" s="100"/>
      <c r="AF1144" s="100"/>
      <c r="AG1144" s="102"/>
      <c r="AH1144" s="100"/>
      <c r="AI1144" s="100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ht="15.75" customHeight="1">
      <c r="A1145" s="1" t="s">
        <v>1432</v>
      </c>
      <c r="B1145" s="1" t="s">
        <v>280</v>
      </c>
      <c r="C1145" s="1" t="s">
        <v>281</v>
      </c>
      <c r="D1145" s="1" t="s">
        <v>275</v>
      </c>
      <c r="E1145" s="1" t="s">
        <v>698</v>
      </c>
      <c r="F1145" s="128"/>
      <c r="G1145" s="129"/>
      <c r="H1145" s="129"/>
      <c r="I1145" s="129"/>
      <c r="J1145" s="129"/>
      <c r="K1145" s="83" t="s">
        <v>1526</v>
      </c>
      <c r="L1145" s="84" t="s">
        <v>1527</v>
      </c>
      <c r="M1145" s="51" t="s">
        <v>127</v>
      </c>
      <c r="N1145" s="51"/>
      <c r="O1145" s="62" t="e">
        <f t="shared" si="531"/>
        <v>#VALUE!</v>
      </c>
      <c r="P1145" s="53">
        <v>100</v>
      </c>
      <c r="Q1145" s="54" t="s">
        <v>159</v>
      </c>
      <c r="R1145" s="53">
        <v>150000</v>
      </c>
      <c r="S1145" s="53">
        <f t="shared" si="532"/>
        <v>0</v>
      </c>
      <c r="T1145" s="53"/>
      <c r="U1145" s="53">
        <v>0</v>
      </c>
      <c r="V1145" s="53" t="s">
        <v>129</v>
      </c>
      <c r="W1145" s="55">
        <v>0.01</v>
      </c>
      <c r="X1145" s="53">
        <v>0</v>
      </c>
      <c r="Y1145" s="53" t="s">
        <v>129</v>
      </c>
      <c r="Z1145" s="55">
        <v>0.01</v>
      </c>
      <c r="AA1145" s="53">
        <v>0</v>
      </c>
      <c r="AB1145" s="53" t="s">
        <v>130</v>
      </c>
      <c r="AC1145" s="104"/>
      <c r="AD1145" s="100"/>
      <c r="AE1145" s="100"/>
      <c r="AF1145" s="100"/>
      <c r="AG1145" s="102"/>
      <c r="AH1145" s="100"/>
      <c r="AI1145" s="100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ht="15.75" customHeight="1">
      <c r="A1146" s="1" t="s">
        <v>1432</v>
      </c>
      <c r="B1146" s="1" t="s">
        <v>280</v>
      </c>
      <c r="C1146" s="1" t="s">
        <v>281</v>
      </c>
      <c r="D1146" s="1" t="s">
        <v>275</v>
      </c>
      <c r="E1146" s="1" t="s">
        <v>698</v>
      </c>
      <c r="F1146" s="128"/>
      <c r="G1146" s="129"/>
      <c r="H1146" s="129"/>
      <c r="I1146" s="129"/>
      <c r="J1146" s="129"/>
      <c r="K1146" s="83" t="s">
        <v>1528</v>
      </c>
      <c r="L1146" s="84" t="s">
        <v>1529</v>
      </c>
      <c r="M1146" s="51" t="s">
        <v>127</v>
      </c>
      <c r="N1146" s="51"/>
      <c r="O1146" s="62" t="e">
        <f t="shared" si="531"/>
        <v>#VALUE!</v>
      </c>
      <c r="P1146" s="53">
        <v>100</v>
      </c>
      <c r="Q1146" s="54" t="s">
        <v>159</v>
      </c>
      <c r="R1146" s="53">
        <v>150000</v>
      </c>
      <c r="S1146" s="53">
        <f t="shared" si="532"/>
        <v>0</v>
      </c>
      <c r="T1146" s="53"/>
      <c r="U1146" s="53">
        <v>0</v>
      </c>
      <c r="V1146" s="53" t="s">
        <v>129</v>
      </c>
      <c r="W1146" s="55">
        <v>0.01</v>
      </c>
      <c r="X1146" s="53">
        <v>0</v>
      </c>
      <c r="Y1146" s="53" t="s">
        <v>129</v>
      </c>
      <c r="Z1146" s="55">
        <v>0.01</v>
      </c>
      <c r="AA1146" s="53">
        <v>0</v>
      </c>
      <c r="AB1146" s="53" t="s">
        <v>130</v>
      </c>
      <c r="AC1146" s="104"/>
      <c r="AD1146" s="100"/>
      <c r="AE1146" s="100"/>
      <c r="AF1146" s="100"/>
      <c r="AG1146" s="102"/>
      <c r="AH1146" s="100"/>
      <c r="AI1146" s="100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ht="15.75" customHeight="1">
      <c r="A1147" s="1" t="s">
        <v>1432</v>
      </c>
      <c r="B1147" s="1" t="s">
        <v>280</v>
      </c>
      <c r="C1147" s="1" t="s">
        <v>281</v>
      </c>
      <c r="D1147" s="1" t="s">
        <v>275</v>
      </c>
      <c r="E1147" s="1" t="s">
        <v>698</v>
      </c>
      <c r="F1147" s="128"/>
      <c r="G1147" s="129"/>
      <c r="H1147" s="129"/>
      <c r="I1147" s="129"/>
      <c r="J1147" s="129"/>
      <c r="K1147" s="83" t="s">
        <v>1530</v>
      </c>
      <c r="L1147" s="84" t="s">
        <v>1531</v>
      </c>
      <c r="M1147" s="51" t="s">
        <v>127</v>
      </c>
      <c r="N1147" s="51"/>
      <c r="O1147" s="62" t="e">
        <f t="shared" si="531"/>
        <v>#VALUE!</v>
      </c>
      <c r="P1147" s="53">
        <v>100</v>
      </c>
      <c r="Q1147" s="54" t="s">
        <v>159</v>
      </c>
      <c r="R1147" s="53">
        <v>150000</v>
      </c>
      <c r="S1147" s="53">
        <f t="shared" si="532"/>
        <v>0</v>
      </c>
      <c r="T1147" s="53"/>
      <c r="U1147" s="53">
        <v>0</v>
      </c>
      <c r="V1147" s="53" t="s">
        <v>129</v>
      </c>
      <c r="W1147" s="55">
        <v>0.01</v>
      </c>
      <c r="X1147" s="53">
        <v>0</v>
      </c>
      <c r="Y1147" s="53" t="s">
        <v>129</v>
      </c>
      <c r="Z1147" s="55">
        <v>0.01</v>
      </c>
      <c r="AA1147" s="53">
        <v>0</v>
      </c>
      <c r="AB1147" s="53" t="s">
        <v>130</v>
      </c>
      <c r="AC1147" s="104"/>
      <c r="AD1147" s="100"/>
      <c r="AE1147" s="100"/>
      <c r="AF1147" s="100"/>
      <c r="AG1147" s="102"/>
      <c r="AH1147" s="100"/>
      <c r="AI1147" s="100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ht="15.75" customHeight="1">
      <c r="A1148" s="1" t="s">
        <v>1432</v>
      </c>
      <c r="B1148" s="1" t="s">
        <v>280</v>
      </c>
      <c r="C1148" s="1" t="s">
        <v>281</v>
      </c>
      <c r="D1148" s="1" t="s">
        <v>275</v>
      </c>
      <c r="E1148" s="1" t="s">
        <v>698</v>
      </c>
      <c r="F1148" s="128"/>
      <c r="G1148" s="129"/>
      <c r="H1148" s="129"/>
      <c r="I1148" s="129"/>
      <c r="J1148" s="129"/>
      <c r="K1148" s="83" t="s">
        <v>1532</v>
      </c>
      <c r="L1148" s="84" t="s">
        <v>1533</v>
      </c>
      <c r="M1148" s="51" t="s">
        <v>127</v>
      </c>
      <c r="N1148" s="51"/>
      <c r="O1148" s="62" t="e">
        <f t="shared" si="531"/>
        <v>#VALUE!</v>
      </c>
      <c r="P1148" s="53">
        <v>40</v>
      </c>
      <c r="Q1148" s="54" t="s">
        <v>159</v>
      </c>
      <c r="R1148" s="53">
        <v>32000</v>
      </c>
      <c r="S1148" s="53">
        <f t="shared" si="532"/>
        <v>0</v>
      </c>
      <c r="T1148" s="53"/>
      <c r="U1148" s="53">
        <v>0</v>
      </c>
      <c r="V1148" s="53" t="s">
        <v>129</v>
      </c>
      <c r="W1148" s="55">
        <v>0.01</v>
      </c>
      <c r="X1148" s="53">
        <v>0</v>
      </c>
      <c r="Y1148" s="53" t="s">
        <v>129</v>
      </c>
      <c r="Z1148" s="55">
        <v>0.01</v>
      </c>
      <c r="AA1148" s="53">
        <v>0</v>
      </c>
      <c r="AB1148" s="53" t="s">
        <v>130</v>
      </c>
      <c r="AC1148" s="104"/>
      <c r="AD1148" s="100"/>
      <c r="AE1148" s="100"/>
      <c r="AF1148" s="100"/>
      <c r="AG1148" s="102"/>
      <c r="AH1148" s="100"/>
      <c r="AI1148" s="100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ht="15.75" customHeight="1">
      <c r="A1149" s="1" t="s">
        <v>1432</v>
      </c>
      <c r="B1149" s="1" t="s">
        <v>280</v>
      </c>
      <c r="C1149" s="1" t="s">
        <v>281</v>
      </c>
      <c r="D1149" s="1" t="s">
        <v>275</v>
      </c>
      <c r="E1149" s="1" t="s">
        <v>698</v>
      </c>
      <c r="F1149" s="128"/>
      <c r="G1149" s="129"/>
      <c r="H1149" s="129"/>
      <c r="I1149" s="129"/>
      <c r="J1149" s="129"/>
      <c r="K1149" s="83" t="s">
        <v>1534</v>
      </c>
      <c r="L1149" s="84" t="s">
        <v>1535</v>
      </c>
      <c r="M1149" s="51" t="s">
        <v>127</v>
      </c>
      <c r="N1149" s="51"/>
      <c r="O1149" s="62" t="e">
        <f t="shared" si="531"/>
        <v>#VALUE!</v>
      </c>
      <c r="P1149" s="53">
        <v>140</v>
      </c>
      <c r="Q1149" s="54" t="s">
        <v>159</v>
      </c>
      <c r="R1149" s="53">
        <v>112000</v>
      </c>
      <c r="S1149" s="53">
        <f t="shared" si="532"/>
        <v>0</v>
      </c>
      <c r="T1149" s="53"/>
      <c r="U1149" s="53">
        <v>0</v>
      </c>
      <c r="V1149" s="53" t="s">
        <v>129</v>
      </c>
      <c r="W1149" s="55">
        <v>0.01</v>
      </c>
      <c r="X1149" s="53">
        <v>0</v>
      </c>
      <c r="Y1149" s="53" t="s">
        <v>129</v>
      </c>
      <c r="Z1149" s="55">
        <v>0.01</v>
      </c>
      <c r="AA1149" s="53">
        <v>0</v>
      </c>
      <c r="AB1149" s="53" t="s">
        <v>130</v>
      </c>
      <c r="AC1149" s="104"/>
      <c r="AD1149" s="100"/>
      <c r="AE1149" s="100"/>
      <c r="AF1149" s="100"/>
      <c r="AG1149" s="102"/>
      <c r="AH1149" s="100"/>
      <c r="AI1149" s="100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ht="15.75" customHeight="1">
      <c r="A1150" s="1" t="s">
        <v>1432</v>
      </c>
      <c r="B1150" s="1" t="s">
        <v>280</v>
      </c>
      <c r="C1150" s="1" t="s">
        <v>281</v>
      </c>
      <c r="D1150" s="1" t="s">
        <v>275</v>
      </c>
      <c r="E1150" s="1" t="s">
        <v>698</v>
      </c>
      <c r="F1150" s="128"/>
      <c r="G1150" s="129"/>
      <c r="H1150" s="129"/>
      <c r="I1150" s="129"/>
      <c r="J1150" s="129"/>
      <c r="K1150" s="83" t="s">
        <v>1536</v>
      </c>
      <c r="L1150" s="84" t="s">
        <v>1537</v>
      </c>
      <c r="M1150" s="51" t="s">
        <v>127</v>
      </c>
      <c r="N1150" s="51"/>
      <c r="O1150" s="62" t="e">
        <f t="shared" si="531"/>
        <v>#VALUE!</v>
      </c>
      <c r="P1150" s="53">
        <v>40</v>
      </c>
      <c r="Q1150" s="54" t="s">
        <v>159</v>
      </c>
      <c r="R1150" s="53">
        <v>32000</v>
      </c>
      <c r="S1150" s="53">
        <f t="shared" si="532"/>
        <v>0</v>
      </c>
      <c r="T1150" s="53"/>
      <c r="U1150" s="53">
        <v>0</v>
      </c>
      <c r="V1150" s="53" t="s">
        <v>129</v>
      </c>
      <c r="W1150" s="55">
        <v>0.01</v>
      </c>
      <c r="X1150" s="53">
        <v>0</v>
      </c>
      <c r="Y1150" s="53" t="s">
        <v>129</v>
      </c>
      <c r="Z1150" s="55">
        <v>0.01</v>
      </c>
      <c r="AA1150" s="53">
        <v>0</v>
      </c>
      <c r="AB1150" s="53" t="s">
        <v>130</v>
      </c>
      <c r="AC1150" s="104"/>
      <c r="AD1150" s="100"/>
      <c r="AE1150" s="100"/>
      <c r="AF1150" s="100"/>
      <c r="AG1150" s="102"/>
      <c r="AH1150" s="100"/>
      <c r="AI1150" s="100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ht="15.75" customHeight="1">
      <c r="A1151" s="1" t="s">
        <v>1432</v>
      </c>
      <c r="B1151" s="1" t="s">
        <v>280</v>
      </c>
      <c r="C1151" s="1" t="s">
        <v>281</v>
      </c>
      <c r="D1151" s="1" t="s">
        <v>275</v>
      </c>
      <c r="E1151" s="1" t="s">
        <v>698</v>
      </c>
      <c r="F1151" s="128"/>
      <c r="G1151" s="129"/>
      <c r="H1151" s="129"/>
      <c r="I1151" s="129"/>
      <c r="J1151" s="129"/>
      <c r="K1151" s="83" t="s">
        <v>1538</v>
      </c>
      <c r="L1151" s="84" t="s">
        <v>1539</v>
      </c>
      <c r="M1151" s="51" t="s">
        <v>127</v>
      </c>
      <c r="N1151" s="51"/>
      <c r="O1151" s="62" t="e">
        <f t="shared" si="531"/>
        <v>#VALUE!</v>
      </c>
      <c r="P1151" s="53">
        <v>40</v>
      </c>
      <c r="Q1151" s="54" t="s">
        <v>159</v>
      </c>
      <c r="R1151" s="53">
        <v>32000</v>
      </c>
      <c r="S1151" s="53">
        <f t="shared" si="532"/>
        <v>0</v>
      </c>
      <c r="T1151" s="53"/>
      <c r="U1151" s="53">
        <v>0</v>
      </c>
      <c r="V1151" s="53" t="s">
        <v>129</v>
      </c>
      <c r="W1151" s="55">
        <v>0.01</v>
      </c>
      <c r="X1151" s="53">
        <v>0</v>
      </c>
      <c r="Y1151" s="53" t="s">
        <v>129</v>
      </c>
      <c r="Z1151" s="55">
        <v>0.01</v>
      </c>
      <c r="AA1151" s="53">
        <v>0</v>
      </c>
      <c r="AB1151" s="53" t="s">
        <v>130</v>
      </c>
      <c r="AC1151" s="104"/>
      <c r="AD1151" s="100"/>
      <c r="AE1151" s="100"/>
      <c r="AF1151" s="100"/>
      <c r="AG1151" s="102"/>
      <c r="AH1151" s="100"/>
      <c r="AI1151" s="100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ht="15.75" customHeight="1">
      <c r="A1152" s="1" t="s">
        <v>1432</v>
      </c>
      <c r="B1152" s="1" t="s">
        <v>280</v>
      </c>
      <c r="C1152" s="1" t="s">
        <v>281</v>
      </c>
      <c r="D1152" s="1" t="s">
        <v>275</v>
      </c>
      <c r="E1152" s="1" t="s">
        <v>698</v>
      </c>
      <c r="F1152" s="128"/>
      <c r="G1152" s="129"/>
      <c r="H1152" s="129"/>
      <c r="I1152" s="129"/>
      <c r="J1152" s="129"/>
      <c r="K1152" s="83" t="s">
        <v>1540</v>
      </c>
      <c r="L1152" s="84" t="s">
        <v>1541</v>
      </c>
      <c r="M1152" s="51" t="s">
        <v>127</v>
      </c>
      <c r="N1152" s="51"/>
      <c r="O1152" s="62" t="e">
        <f t="shared" si="531"/>
        <v>#VALUE!</v>
      </c>
      <c r="P1152" s="53">
        <v>40</v>
      </c>
      <c r="Q1152" s="54" t="s">
        <v>159</v>
      </c>
      <c r="R1152" s="53">
        <v>32000</v>
      </c>
      <c r="S1152" s="53">
        <f t="shared" si="532"/>
        <v>0</v>
      </c>
      <c r="T1152" s="53"/>
      <c r="U1152" s="53">
        <v>0</v>
      </c>
      <c r="V1152" s="53" t="s">
        <v>129</v>
      </c>
      <c r="W1152" s="55">
        <v>0.01</v>
      </c>
      <c r="X1152" s="53">
        <v>0</v>
      </c>
      <c r="Y1152" s="53" t="s">
        <v>129</v>
      </c>
      <c r="Z1152" s="55">
        <v>0.01</v>
      </c>
      <c r="AA1152" s="53">
        <v>0</v>
      </c>
      <c r="AB1152" s="53" t="s">
        <v>130</v>
      </c>
      <c r="AC1152" s="104"/>
      <c r="AD1152" s="100"/>
      <c r="AE1152" s="100"/>
      <c r="AF1152" s="100"/>
      <c r="AG1152" s="102"/>
      <c r="AH1152" s="100"/>
      <c r="AI1152" s="100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ht="15.75" customHeight="1">
      <c r="A1153" s="1" t="s">
        <v>1432</v>
      </c>
      <c r="B1153" s="1" t="s">
        <v>280</v>
      </c>
      <c r="C1153" s="1" t="s">
        <v>281</v>
      </c>
      <c r="D1153" s="1"/>
      <c r="E1153" s="1" t="s">
        <v>701</v>
      </c>
      <c r="F1153" s="41"/>
      <c r="G1153" s="42"/>
      <c r="H1153" s="42"/>
      <c r="I1153" s="42"/>
      <c r="J1153" s="42" t="s">
        <v>701</v>
      </c>
      <c r="K1153" s="139"/>
      <c r="L1153" s="140"/>
      <c r="M1153" s="127"/>
      <c r="N1153" s="127"/>
      <c r="O1153" s="127"/>
      <c r="P1153" s="45"/>
      <c r="Q1153" s="46"/>
      <c r="R1153" s="45">
        <f t="shared" ref="R1153:S1153" si="533">SUM(R1154:R1168)</f>
        <v>2652000</v>
      </c>
      <c r="S1153" s="45">
        <f t="shared" si="533"/>
        <v>0</v>
      </c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91"/>
      <c r="AE1153" s="91"/>
      <c r="AF1153" s="91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</row>
    <row r="1154" spans="1:57" ht="15.75" customHeight="1">
      <c r="A1154" s="1" t="s">
        <v>1432</v>
      </c>
      <c r="B1154" s="1" t="s">
        <v>280</v>
      </c>
      <c r="C1154" s="1" t="s">
        <v>281</v>
      </c>
      <c r="D1154" s="1" t="s">
        <v>275</v>
      </c>
      <c r="E1154" s="1" t="s">
        <v>701</v>
      </c>
      <c r="F1154" s="128"/>
      <c r="G1154" s="129"/>
      <c r="H1154" s="129"/>
      <c r="I1154" s="129"/>
      <c r="J1154" s="129"/>
      <c r="K1154" s="83" t="s">
        <v>1542</v>
      </c>
      <c r="L1154" s="84" t="s">
        <v>1543</v>
      </c>
      <c r="M1154" s="51" t="s">
        <v>127</v>
      </c>
      <c r="N1154" s="51"/>
      <c r="O1154" s="62" t="e">
        <f t="shared" ref="O1154:O1168" si="534">M1154-R1154</f>
        <v>#VALUE!</v>
      </c>
      <c r="P1154" s="53">
        <v>100</v>
      </c>
      <c r="Q1154" s="54" t="s">
        <v>159</v>
      </c>
      <c r="R1154" s="53">
        <v>100000</v>
      </c>
      <c r="S1154" s="53">
        <f t="shared" ref="S1154:S1168" si="535">U1154+X1154+AA1154+AD1154+AG1154+AJ1154+AM1154+AP1154+AS1154+AV1154+AY1154+BB1154</f>
        <v>0</v>
      </c>
      <c r="T1154" s="53"/>
      <c r="U1154" s="53">
        <v>0</v>
      </c>
      <c r="V1154" s="53" t="s">
        <v>129</v>
      </c>
      <c r="W1154" s="55">
        <v>0.01</v>
      </c>
      <c r="X1154" s="53">
        <v>0</v>
      </c>
      <c r="Y1154" s="53" t="s">
        <v>129</v>
      </c>
      <c r="Z1154" s="55">
        <v>0.01</v>
      </c>
      <c r="AA1154" s="53">
        <v>0</v>
      </c>
      <c r="AB1154" s="53" t="s">
        <v>130</v>
      </c>
      <c r="AC1154" s="104"/>
      <c r="AD1154" s="100"/>
      <c r="AE1154" s="100"/>
      <c r="AF1154" s="100"/>
      <c r="AG1154" s="102"/>
      <c r="AH1154" s="100"/>
      <c r="AI1154" s="100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ht="15.75" customHeight="1">
      <c r="A1155" s="1" t="s">
        <v>1432</v>
      </c>
      <c r="B1155" s="1" t="s">
        <v>280</v>
      </c>
      <c r="C1155" s="1" t="s">
        <v>281</v>
      </c>
      <c r="D1155" s="1" t="s">
        <v>275</v>
      </c>
      <c r="E1155" s="1" t="s">
        <v>701</v>
      </c>
      <c r="F1155" s="128"/>
      <c r="G1155" s="129"/>
      <c r="H1155" s="129"/>
      <c r="I1155" s="129"/>
      <c r="J1155" s="129"/>
      <c r="K1155" s="83" t="s">
        <v>1544</v>
      </c>
      <c r="L1155" s="84" t="s">
        <v>1545</v>
      </c>
      <c r="M1155" s="51" t="s">
        <v>127</v>
      </c>
      <c r="N1155" s="51"/>
      <c r="O1155" s="62" t="e">
        <f t="shared" si="534"/>
        <v>#VALUE!</v>
      </c>
      <c r="P1155" s="53">
        <v>200</v>
      </c>
      <c r="Q1155" s="54" t="s">
        <v>159</v>
      </c>
      <c r="R1155" s="53">
        <v>200000</v>
      </c>
      <c r="S1155" s="53">
        <f t="shared" si="535"/>
        <v>0</v>
      </c>
      <c r="T1155" s="53"/>
      <c r="U1155" s="53">
        <v>0</v>
      </c>
      <c r="V1155" s="53" t="s">
        <v>129</v>
      </c>
      <c r="W1155" s="55">
        <v>0.01</v>
      </c>
      <c r="X1155" s="53">
        <v>0</v>
      </c>
      <c r="Y1155" s="53" t="s">
        <v>129</v>
      </c>
      <c r="Z1155" s="55">
        <v>0.01</v>
      </c>
      <c r="AA1155" s="53">
        <v>0</v>
      </c>
      <c r="AB1155" s="53" t="s">
        <v>130</v>
      </c>
      <c r="AC1155" s="104"/>
      <c r="AD1155" s="100"/>
      <c r="AE1155" s="100"/>
      <c r="AF1155" s="100"/>
      <c r="AG1155" s="102"/>
      <c r="AH1155" s="100"/>
      <c r="AI1155" s="100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ht="15.75" customHeight="1">
      <c r="A1156" s="1" t="s">
        <v>1432</v>
      </c>
      <c r="B1156" s="1" t="s">
        <v>280</v>
      </c>
      <c r="C1156" s="1" t="s">
        <v>281</v>
      </c>
      <c r="D1156" s="1" t="s">
        <v>275</v>
      </c>
      <c r="E1156" s="1" t="s">
        <v>701</v>
      </c>
      <c r="F1156" s="128"/>
      <c r="G1156" s="129"/>
      <c r="H1156" s="129"/>
      <c r="I1156" s="129"/>
      <c r="J1156" s="129"/>
      <c r="K1156" s="83" t="s">
        <v>1546</v>
      </c>
      <c r="L1156" s="84" t="s">
        <v>1547</v>
      </c>
      <c r="M1156" s="51" t="s">
        <v>127</v>
      </c>
      <c r="N1156" s="51"/>
      <c r="O1156" s="62" t="e">
        <f t="shared" si="534"/>
        <v>#VALUE!</v>
      </c>
      <c r="P1156" s="53">
        <v>100</v>
      </c>
      <c r="Q1156" s="54" t="s">
        <v>159</v>
      </c>
      <c r="R1156" s="53">
        <v>100000</v>
      </c>
      <c r="S1156" s="53">
        <f t="shared" si="535"/>
        <v>0</v>
      </c>
      <c r="T1156" s="53"/>
      <c r="U1156" s="53">
        <v>0</v>
      </c>
      <c r="V1156" s="53" t="s">
        <v>129</v>
      </c>
      <c r="W1156" s="55">
        <v>0.01</v>
      </c>
      <c r="X1156" s="53">
        <v>0</v>
      </c>
      <c r="Y1156" s="53" t="s">
        <v>129</v>
      </c>
      <c r="Z1156" s="55">
        <v>0.01</v>
      </c>
      <c r="AA1156" s="53">
        <v>0</v>
      </c>
      <c r="AB1156" s="53" t="s">
        <v>130</v>
      </c>
      <c r="AC1156" s="104"/>
      <c r="AD1156" s="100"/>
      <c r="AE1156" s="100"/>
      <c r="AF1156" s="100"/>
      <c r="AG1156" s="102"/>
      <c r="AH1156" s="100"/>
      <c r="AI1156" s="100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ht="15.75" customHeight="1">
      <c r="A1157" s="1" t="s">
        <v>1432</v>
      </c>
      <c r="B1157" s="1" t="s">
        <v>280</v>
      </c>
      <c r="C1157" s="1" t="s">
        <v>281</v>
      </c>
      <c r="D1157" s="1" t="s">
        <v>275</v>
      </c>
      <c r="E1157" s="1" t="s">
        <v>701</v>
      </c>
      <c r="F1157" s="128"/>
      <c r="G1157" s="129"/>
      <c r="H1157" s="129"/>
      <c r="I1157" s="129"/>
      <c r="J1157" s="129"/>
      <c r="K1157" s="83" t="s">
        <v>1548</v>
      </c>
      <c r="L1157" s="84" t="s">
        <v>1549</v>
      </c>
      <c r="M1157" s="51" t="s">
        <v>127</v>
      </c>
      <c r="N1157" s="51"/>
      <c r="O1157" s="62" t="e">
        <f t="shared" si="534"/>
        <v>#VALUE!</v>
      </c>
      <c r="P1157" s="53">
        <v>200</v>
      </c>
      <c r="Q1157" s="54" t="s">
        <v>159</v>
      </c>
      <c r="R1157" s="53">
        <v>200000</v>
      </c>
      <c r="S1157" s="53">
        <f t="shared" si="535"/>
        <v>0</v>
      </c>
      <c r="T1157" s="53"/>
      <c r="U1157" s="53">
        <v>0</v>
      </c>
      <c r="V1157" s="53" t="s">
        <v>129</v>
      </c>
      <c r="W1157" s="55">
        <v>0.01</v>
      </c>
      <c r="X1157" s="53">
        <v>0</v>
      </c>
      <c r="Y1157" s="53" t="s">
        <v>129</v>
      </c>
      <c r="Z1157" s="55">
        <v>0.01</v>
      </c>
      <c r="AA1157" s="53">
        <v>0</v>
      </c>
      <c r="AB1157" s="53" t="s">
        <v>130</v>
      </c>
      <c r="AC1157" s="104"/>
      <c r="AD1157" s="100"/>
      <c r="AE1157" s="100"/>
      <c r="AF1157" s="100"/>
      <c r="AG1157" s="102"/>
      <c r="AH1157" s="100"/>
      <c r="AI1157" s="100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ht="15.75" customHeight="1">
      <c r="A1158" s="1" t="s">
        <v>1432</v>
      </c>
      <c r="B1158" s="1" t="s">
        <v>280</v>
      </c>
      <c r="C1158" s="1" t="s">
        <v>281</v>
      </c>
      <c r="D1158" s="1" t="s">
        <v>275</v>
      </c>
      <c r="E1158" s="1" t="s">
        <v>701</v>
      </c>
      <c r="F1158" s="128"/>
      <c r="G1158" s="129"/>
      <c r="H1158" s="129"/>
      <c r="I1158" s="129"/>
      <c r="J1158" s="129"/>
      <c r="K1158" s="83" t="s">
        <v>1550</v>
      </c>
      <c r="L1158" s="84" t="s">
        <v>1551</v>
      </c>
      <c r="M1158" s="51" t="s">
        <v>127</v>
      </c>
      <c r="N1158" s="51"/>
      <c r="O1158" s="62" t="e">
        <f t="shared" si="534"/>
        <v>#VALUE!</v>
      </c>
      <c r="P1158" s="53">
        <v>100</v>
      </c>
      <c r="Q1158" s="54" t="s">
        <v>159</v>
      </c>
      <c r="R1158" s="53">
        <v>100000</v>
      </c>
      <c r="S1158" s="53">
        <f t="shared" si="535"/>
        <v>0</v>
      </c>
      <c r="T1158" s="53"/>
      <c r="U1158" s="53">
        <v>0</v>
      </c>
      <c r="V1158" s="53" t="s">
        <v>129</v>
      </c>
      <c r="W1158" s="55">
        <v>0.01</v>
      </c>
      <c r="X1158" s="53">
        <v>0</v>
      </c>
      <c r="Y1158" s="53" t="s">
        <v>129</v>
      </c>
      <c r="Z1158" s="55">
        <v>0.01</v>
      </c>
      <c r="AA1158" s="53">
        <v>0</v>
      </c>
      <c r="AB1158" s="53" t="s">
        <v>130</v>
      </c>
      <c r="AC1158" s="104"/>
      <c r="AD1158" s="100"/>
      <c r="AE1158" s="100"/>
      <c r="AF1158" s="100"/>
      <c r="AG1158" s="102"/>
      <c r="AH1158" s="100"/>
      <c r="AI1158" s="100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ht="15.75" customHeight="1">
      <c r="A1159" s="1" t="s">
        <v>1432</v>
      </c>
      <c r="B1159" s="1" t="s">
        <v>280</v>
      </c>
      <c r="C1159" s="1" t="s">
        <v>281</v>
      </c>
      <c r="D1159" s="1" t="s">
        <v>275</v>
      </c>
      <c r="E1159" s="1" t="s">
        <v>701</v>
      </c>
      <c r="F1159" s="128"/>
      <c r="G1159" s="129"/>
      <c r="H1159" s="129"/>
      <c r="I1159" s="129"/>
      <c r="J1159" s="129"/>
      <c r="K1159" s="83" t="s">
        <v>1552</v>
      </c>
      <c r="L1159" s="84" t="s">
        <v>1553</v>
      </c>
      <c r="M1159" s="51" t="s">
        <v>127</v>
      </c>
      <c r="N1159" s="51"/>
      <c r="O1159" s="62" t="e">
        <f t="shared" si="534"/>
        <v>#VALUE!</v>
      </c>
      <c r="P1159" s="53">
        <v>100</v>
      </c>
      <c r="Q1159" s="54" t="s">
        <v>159</v>
      </c>
      <c r="R1159" s="53">
        <v>90000</v>
      </c>
      <c r="S1159" s="53">
        <f t="shared" si="535"/>
        <v>0</v>
      </c>
      <c r="T1159" s="53"/>
      <c r="U1159" s="53">
        <v>0</v>
      </c>
      <c r="V1159" s="53" t="s">
        <v>129</v>
      </c>
      <c r="W1159" s="55">
        <v>0.01</v>
      </c>
      <c r="X1159" s="53">
        <v>0</v>
      </c>
      <c r="Y1159" s="53" t="s">
        <v>129</v>
      </c>
      <c r="Z1159" s="55">
        <v>0.01</v>
      </c>
      <c r="AA1159" s="53">
        <v>0</v>
      </c>
      <c r="AB1159" s="53" t="s">
        <v>130</v>
      </c>
      <c r="AC1159" s="104"/>
      <c r="AD1159" s="100"/>
      <c r="AE1159" s="100"/>
      <c r="AF1159" s="100"/>
      <c r="AG1159" s="102"/>
      <c r="AH1159" s="100"/>
      <c r="AI1159" s="100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ht="15.75" customHeight="1">
      <c r="A1160" s="1" t="s">
        <v>1432</v>
      </c>
      <c r="B1160" s="1" t="s">
        <v>280</v>
      </c>
      <c r="C1160" s="1" t="s">
        <v>281</v>
      </c>
      <c r="D1160" s="1" t="s">
        <v>275</v>
      </c>
      <c r="E1160" s="1" t="s">
        <v>701</v>
      </c>
      <c r="F1160" s="128"/>
      <c r="G1160" s="129"/>
      <c r="H1160" s="129"/>
      <c r="I1160" s="129"/>
      <c r="J1160" s="129"/>
      <c r="K1160" s="83" t="s">
        <v>1554</v>
      </c>
      <c r="L1160" s="84" t="s">
        <v>1555</v>
      </c>
      <c r="M1160" s="51" t="s">
        <v>127</v>
      </c>
      <c r="N1160" s="51"/>
      <c r="O1160" s="62" t="e">
        <f t="shared" si="534"/>
        <v>#VALUE!</v>
      </c>
      <c r="P1160" s="53">
        <v>200</v>
      </c>
      <c r="Q1160" s="54" t="s">
        <v>159</v>
      </c>
      <c r="R1160" s="53">
        <v>180000</v>
      </c>
      <c r="S1160" s="53">
        <f t="shared" si="535"/>
        <v>0</v>
      </c>
      <c r="T1160" s="53"/>
      <c r="U1160" s="53">
        <v>0</v>
      </c>
      <c r="V1160" s="53" t="s">
        <v>129</v>
      </c>
      <c r="W1160" s="55">
        <v>0.01</v>
      </c>
      <c r="X1160" s="53">
        <v>0</v>
      </c>
      <c r="Y1160" s="53" t="s">
        <v>129</v>
      </c>
      <c r="Z1160" s="55">
        <v>0.01</v>
      </c>
      <c r="AA1160" s="53">
        <v>0</v>
      </c>
      <c r="AB1160" s="53" t="s">
        <v>130</v>
      </c>
      <c r="AC1160" s="104"/>
      <c r="AD1160" s="100"/>
      <c r="AE1160" s="100"/>
      <c r="AF1160" s="100"/>
      <c r="AG1160" s="102"/>
      <c r="AH1160" s="100"/>
      <c r="AI1160" s="100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ht="15.75" customHeight="1">
      <c r="A1161" s="1" t="s">
        <v>1432</v>
      </c>
      <c r="B1161" s="1" t="s">
        <v>280</v>
      </c>
      <c r="C1161" s="1" t="s">
        <v>281</v>
      </c>
      <c r="D1161" s="1" t="s">
        <v>275</v>
      </c>
      <c r="E1161" s="1" t="s">
        <v>701</v>
      </c>
      <c r="F1161" s="128"/>
      <c r="G1161" s="129"/>
      <c r="H1161" s="129"/>
      <c r="I1161" s="129"/>
      <c r="J1161" s="129"/>
      <c r="K1161" s="83" t="s">
        <v>1556</v>
      </c>
      <c r="L1161" s="84" t="s">
        <v>1557</v>
      </c>
      <c r="M1161" s="51" t="s">
        <v>127</v>
      </c>
      <c r="N1161" s="51"/>
      <c r="O1161" s="62" t="e">
        <f t="shared" si="534"/>
        <v>#VALUE!</v>
      </c>
      <c r="P1161" s="53">
        <v>200</v>
      </c>
      <c r="Q1161" s="54" t="s">
        <v>159</v>
      </c>
      <c r="R1161" s="53">
        <v>180000</v>
      </c>
      <c r="S1161" s="53">
        <f t="shared" si="535"/>
        <v>0</v>
      </c>
      <c r="T1161" s="53"/>
      <c r="U1161" s="53">
        <v>0</v>
      </c>
      <c r="V1161" s="53" t="s">
        <v>129</v>
      </c>
      <c r="W1161" s="55">
        <v>0.01</v>
      </c>
      <c r="X1161" s="53">
        <v>0</v>
      </c>
      <c r="Y1161" s="53" t="s">
        <v>129</v>
      </c>
      <c r="Z1161" s="55">
        <v>0.01</v>
      </c>
      <c r="AA1161" s="53">
        <v>0</v>
      </c>
      <c r="AB1161" s="53" t="s">
        <v>130</v>
      </c>
      <c r="AC1161" s="104"/>
      <c r="AD1161" s="100"/>
      <c r="AE1161" s="100"/>
      <c r="AF1161" s="100"/>
      <c r="AG1161" s="102"/>
      <c r="AH1161" s="100"/>
      <c r="AI1161" s="100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ht="15.75" customHeight="1">
      <c r="A1162" s="1" t="s">
        <v>1432</v>
      </c>
      <c r="B1162" s="1" t="s">
        <v>280</v>
      </c>
      <c r="C1162" s="1" t="s">
        <v>281</v>
      </c>
      <c r="D1162" s="1" t="s">
        <v>275</v>
      </c>
      <c r="E1162" s="1" t="s">
        <v>701</v>
      </c>
      <c r="F1162" s="128"/>
      <c r="G1162" s="129"/>
      <c r="H1162" s="129"/>
      <c r="I1162" s="129"/>
      <c r="J1162" s="129"/>
      <c r="K1162" s="83" t="s">
        <v>1558</v>
      </c>
      <c r="L1162" s="84" t="s">
        <v>1559</v>
      </c>
      <c r="M1162" s="51" t="s">
        <v>127</v>
      </c>
      <c r="N1162" s="51"/>
      <c r="O1162" s="62" t="e">
        <f t="shared" si="534"/>
        <v>#VALUE!</v>
      </c>
      <c r="P1162" s="53">
        <v>100</v>
      </c>
      <c r="Q1162" s="54" t="s">
        <v>159</v>
      </c>
      <c r="R1162" s="53">
        <v>90000</v>
      </c>
      <c r="S1162" s="53">
        <f t="shared" si="535"/>
        <v>0</v>
      </c>
      <c r="T1162" s="53"/>
      <c r="U1162" s="53">
        <v>0</v>
      </c>
      <c r="V1162" s="53" t="s">
        <v>129</v>
      </c>
      <c r="W1162" s="55">
        <v>0.01</v>
      </c>
      <c r="X1162" s="53">
        <v>0</v>
      </c>
      <c r="Y1162" s="53" t="s">
        <v>129</v>
      </c>
      <c r="Z1162" s="55">
        <v>0.01</v>
      </c>
      <c r="AA1162" s="53">
        <v>0</v>
      </c>
      <c r="AB1162" s="53" t="s">
        <v>130</v>
      </c>
      <c r="AC1162" s="104"/>
      <c r="AD1162" s="100"/>
      <c r="AE1162" s="100"/>
      <c r="AF1162" s="100"/>
      <c r="AG1162" s="102"/>
      <c r="AH1162" s="100"/>
      <c r="AI1162" s="100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ht="15.75" customHeight="1">
      <c r="A1163" s="1" t="s">
        <v>1432</v>
      </c>
      <c r="B1163" s="1" t="s">
        <v>280</v>
      </c>
      <c r="C1163" s="1" t="s">
        <v>281</v>
      </c>
      <c r="D1163" s="1" t="s">
        <v>275</v>
      </c>
      <c r="E1163" s="1" t="s">
        <v>701</v>
      </c>
      <c r="F1163" s="128"/>
      <c r="G1163" s="129"/>
      <c r="H1163" s="129"/>
      <c r="I1163" s="129"/>
      <c r="J1163" s="129"/>
      <c r="K1163" s="83" t="s">
        <v>1560</v>
      </c>
      <c r="L1163" s="84" t="s">
        <v>1561</v>
      </c>
      <c r="M1163" s="51" t="s">
        <v>127</v>
      </c>
      <c r="N1163" s="51"/>
      <c r="O1163" s="62" t="e">
        <f t="shared" si="534"/>
        <v>#VALUE!</v>
      </c>
      <c r="P1163" s="53">
        <v>200</v>
      </c>
      <c r="Q1163" s="54" t="s">
        <v>159</v>
      </c>
      <c r="R1163" s="53">
        <v>180000</v>
      </c>
      <c r="S1163" s="53">
        <f t="shared" si="535"/>
        <v>0</v>
      </c>
      <c r="T1163" s="53"/>
      <c r="U1163" s="53">
        <v>0</v>
      </c>
      <c r="V1163" s="53" t="s">
        <v>129</v>
      </c>
      <c r="W1163" s="55">
        <v>0.01</v>
      </c>
      <c r="X1163" s="53">
        <v>0</v>
      </c>
      <c r="Y1163" s="53" t="s">
        <v>129</v>
      </c>
      <c r="Z1163" s="55">
        <v>0.01</v>
      </c>
      <c r="AA1163" s="53">
        <v>0</v>
      </c>
      <c r="AB1163" s="53" t="s">
        <v>130</v>
      </c>
      <c r="AC1163" s="104"/>
      <c r="AD1163" s="100"/>
      <c r="AE1163" s="100"/>
      <c r="AF1163" s="100"/>
      <c r="AG1163" s="102"/>
      <c r="AH1163" s="100"/>
      <c r="AI1163" s="100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ht="15.75" customHeight="1">
      <c r="A1164" s="1" t="s">
        <v>1432</v>
      </c>
      <c r="B1164" s="1" t="s">
        <v>280</v>
      </c>
      <c r="C1164" s="1" t="s">
        <v>281</v>
      </c>
      <c r="D1164" s="1" t="s">
        <v>275</v>
      </c>
      <c r="E1164" s="1" t="s">
        <v>701</v>
      </c>
      <c r="F1164" s="128"/>
      <c r="G1164" s="129"/>
      <c r="H1164" s="129"/>
      <c r="I1164" s="129"/>
      <c r="J1164" s="129"/>
      <c r="K1164" s="83" t="s">
        <v>1562</v>
      </c>
      <c r="L1164" s="84" t="s">
        <v>1563</v>
      </c>
      <c r="M1164" s="51" t="s">
        <v>127</v>
      </c>
      <c r="N1164" s="51"/>
      <c r="O1164" s="62" t="e">
        <f t="shared" si="534"/>
        <v>#VALUE!</v>
      </c>
      <c r="P1164" s="53">
        <v>100</v>
      </c>
      <c r="Q1164" s="54" t="s">
        <v>159</v>
      </c>
      <c r="R1164" s="53">
        <v>160000</v>
      </c>
      <c r="S1164" s="53">
        <f t="shared" si="535"/>
        <v>0</v>
      </c>
      <c r="T1164" s="53"/>
      <c r="U1164" s="53">
        <v>0</v>
      </c>
      <c r="V1164" s="53" t="s">
        <v>129</v>
      </c>
      <c r="W1164" s="55">
        <v>0.01</v>
      </c>
      <c r="X1164" s="53">
        <v>0</v>
      </c>
      <c r="Y1164" s="53" t="s">
        <v>129</v>
      </c>
      <c r="Z1164" s="55">
        <v>0.01</v>
      </c>
      <c r="AA1164" s="53">
        <v>0</v>
      </c>
      <c r="AB1164" s="53" t="s">
        <v>130</v>
      </c>
      <c r="AC1164" s="104"/>
      <c r="AD1164" s="100"/>
      <c r="AE1164" s="100"/>
      <c r="AF1164" s="100"/>
      <c r="AG1164" s="102"/>
      <c r="AH1164" s="100"/>
      <c r="AI1164" s="100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ht="15.75" customHeight="1">
      <c r="A1165" s="1" t="s">
        <v>1432</v>
      </c>
      <c r="B1165" s="1" t="s">
        <v>280</v>
      </c>
      <c r="C1165" s="1" t="s">
        <v>281</v>
      </c>
      <c r="D1165" s="1" t="s">
        <v>275</v>
      </c>
      <c r="E1165" s="1" t="s">
        <v>701</v>
      </c>
      <c r="F1165" s="128"/>
      <c r="G1165" s="129"/>
      <c r="H1165" s="129"/>
      <c r="I1165" s="129"/>
      <c r="J1165" s="129"/>
      <c r="K1165" s="83" t="s">
        <v>1564</v>
      </c>
      <c r="L1165" s="84" t="s">
        <v>1565</v>
      </c>
      <c r="M1165" s="51" t="s">
        <v>127</v>
      </c>
      <c r="N1165" s="51"/>
      <c r="O1165" s="62" t="e">
        <f t="shared" si="534"/>
        <v>#VALUE!</v>
      </c>
      <c r="P1165" s="53">
        <v>278</v>
      </c>
      <c r="Q1165" s="54" t="s">
        <v>159</v>
      </c>
      <c r="R1165" s="53">
        <v>444800</v>
      </c>
      <c r="S1165" s="53">
        <f t="shared" si="535"/>
        <v>0</v>
      </c>
      <c r="T1165" s="53"/>
      <c r="U1165" s="53">
        <v>0</v>
      </c>
      <c r="V1165" s="53" t="s">
        <v>129</v>
      </c>
      <c r="W1165" s="55">
        <v>0.01</v>
      </c>
      <c r="X1165" s="53">
        <v>0</v>
      </c>
      <c r="Y1165" s="53" t="s">
        <v>129</v>
      </c>
      <c r="Z1165" s="55">
        <v>0.01</v>
      </c>
      <c r="AA1165" s="53">
        <v>0</v>
      </c>
      <c r="AB1165" s="53" t="s">
        <v>130</v>
      </c>
      <c r="AC1165" s="104"/>
      <c r="AD1165" s="100"/>
      <c r="AE1165" s="100"/>
      <c r="AF1165" s="100"/>
      <c r="AG1165" s="102"/>
      <c r="AH1165" s="100"/>
      <c r="AI1165" s="100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ht="15.75" customHeight="1">
      <c r="A1166" s="1" t="s">
        <v>1432</v>
      </c>
      <c r="B1166" s="1" t="s">
        <v>280</v>
      </c>
      <c r="C1166" s="1" t="s">
        <v>281</v>
      </c>
      <c r="D1166" s="1" t="s">
        <v>275</v>
      </c>
      <c r="E1166" s="1" t="s">
        <v>701</v>
      </c>
      <c r="F1166" s="128"/>
      <c r="G1166" s="129"/>
      <c r="H1166" s="129"/>
      <c r="I1166" s="129"/>
      <c r="J1166" s="129"/>
      <c r="K1166" s="83" t="s">
        <v>1566</v>
      </c>
      <c r="L1166" s="84" t="s">
        <v>1567</v>
      </c>
      <c r="M1166" s="51" t="s">
        <v>127</v>
      </c>
      <c r="N1166" s="51"/>
      <c r="O1166" s="62" t="e">
        <f t="shared" si="534"/>
        <v>#VALUE!</v>
      </c>
      <c r="P1166" s="53">
        <v>200</v>
      </c>
      <c r="Q1166" s="54" t="s">
        <v>159</v>
      </c>
      <c r="R1166" s="53">
        <v>320000</v>
      </c>
      <c r="S1166" s="53">
        <f t="shared" si="535"/>
        <v>0</v>
      </c>
      <c r="T1166" s="53"/>
      <c r="U1166" s="53">
        <v>0</v>
      </c>
      <c r="V1166" s="53" t="s">
        <v>129</v>
      </c>
      <c r="W1166" s="55">
        <v>0.01</v>
      </c>
      <c r="X1166" s="53">
        <v>0</v>
      </c>
      <c r="Y1166" s="53" t="s">
        <v>129</v>
      </c>
      <c r="Z1166" s="55">
        <v>0.01</v>
      </c>
      <c r="AA1166" s="53">
        <v>0</v>
      </c>
      <c r="AB1166" s="53" t="s">
        <v>130</v>
      </c>
      <c r="AC1166" s="104"/>
      <c r="AD1166" s="100"/>
      <c r="AE1166" s="100"/>
      <c r="AF1166" s="100"/>
      <c r="AG1166" s="102"/>
      <c r="AH1166" s="100"/>
      <c r="AI1166" s="100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ht="15.75" customHeight="1">
      <c r="A1167" s="1" t="s">
        <v>1432</v>
      </c>
      <c r="B1167" s="1" t="s">
        <v>280</v>
      </c>
      <c r="C1167" s="1" t="s">
        <v>281</v>
      </c>
      <c r="D1167" s="1" t="s">
        <v>275</v>
      </c>
      <c r="E1167" s="1" t="s">
        <v>701</v>
      </c>
      <c r="F1167" s="128"/>
      <c r="G1167" s="129"/>
      <c r="H1167" s="129"/>
      <c r="I1167" s="129"/>
      <c r="J1167" s="129"/>
      <c r="K1167" s="83" t="s">
        <v>1568</v>
      </c>
      <c r="L1167" s="84" t="s">
        <v>1569</v>
      </c>
      <c r="M1167" s="51" t="s">
        <v>127</v>
      </c>
      <c r="N1167" s="51"/>
      <c r="O1167" s="62" t="e">
        <f t="shared" si="534"/>
        <v>#VALUE!</v>
      </c>
      <c r="P1167" s="53">
        <v>100</v>
      </c>
      <c r="Q1167" s="54" t="s">
        <v>159</v>
      </c>
      <c r="R1167" s="53">
        <v>160000</v>
      </c>
      <c r="S1167" s="53">
        <f t="shared" si="535"/>
        <v>0</v>
      </c>
      <c r="T1167" s="53"/>
      <c r="U1167" s="53">
        <v>0</v>
      </c>
      <c r="V1167" s="53" t="s">
        <v>129</v>
      </c>
      <c r="W1167" s="55">
        <v>0.01</v>
      </c>
      <c r="X1167" s="53">
        <v>0</v>
      </c>
      <c r="Y1167" s="53" t="s">
        <v>129</v>
      </c>
      <c r="Z1167" s="55">
        <v>0.01</v>
      </c>
      <c r="AA1167" s="53">
        <v>0</v>
      </c>
      <c r="AB1167" s="53" t="s">
        <v>130</v>
      </c>
      <c r="AC1167" s="104"/>
      <c r="AD1167" s="100"/>
      <c r="AE1167" s="100"/>
      <c r="AF1167" s="100"/>
      <c r="AG1167" s="102"/>
      <c r="AH1167" s="100"/>
      <c r="AI1167" s="100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ht="15.75" customHeight="1">
      <c r="A1168" s="1" t="s">
        <v>1432</v>
      </c>
      <c r="B1168" s="1" t="s">
        <v>280</v>
      </c>
      <c r="C1168" s="1" t="s">
        <v>281</v>
      </c>
      <c r="D1168" s="1" t="s">
        <v>275</v>
      </c>
      <c r="E1168" s="1" t="s">
        <v>701</v>
      </c>
      <c r="F1168" s="128"/>
      <c r="G1168" s="129"/>
      <c r="H1168" s="129"/>
      <c r="I1168" s="129"/>
      <c r="J1168" s="129"/>
      <c r="K1168" s="83" t="s">
        <v>1570</v>
      </c>
      <c r="L1168" s="84" t="s">
        <v>1571</v>
      </c>
      <c r="M1168" s="51" t="s">
        <v>127</v>
      </c>
      <c r="N1168" s="51"/>
      <c r="O1168" s="62" t="e">
        <f t="shared" si="534"/>
        <v>#VALUE!</v>
      </c>
      <c r="P1168" s="53">
        <v>92</v>
      </c>
      <c r="Q1168" s="54" t="s">
        <v>159</v>
      </c>
      <c r="R1168" s="53">
        <v>147200</v>
      </c>
      <c r="S1168" s="53">
        <f t="shared" si="535"/>
        <v>0</v>
      </c>
      <c r="T1168" s="53"/>
      <c r="U1168" s="53">
        <v>0</v>
      </c>
      <c r="V1168" s="53" t="s">
        <v>129</v>
      </c>
      <c r="W1168" s="55">
        <v>0.01</v>
      </c>
      <c r="X1168" s="53">
        <v>0</v>
      </c>
      <c r="Y1168" s="53" t="s">
        <v>129</v>
      </c>
      <c r="Z1168" s="55">
        <v>0.01</v>
      </c>
      <c r="AA1168" s="53">
        <v>0</v>
      </c>
      <c r="AB1168" s="53" t="s">
        <v>130</v>
      </c>
      <c r="AC1168" s="104"/>
      <c r="AD1168" s="100"/>
      <c r="AE1168" s="100"/>
      <c r="AF1168" s="100"/>
      <c r="AG1168" s="102"/>
      <c r="AH1168" s="100"/>
      <c r="AI1168" s="100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ht="15.75" customHeight="1">
      <c r="A1169" s="1" t="s">
        <v>1432</v>
      </c>
      <c r="B1169" s="1" t="s">
        <v>280</v>
      </c>
      <c r="C1169" s="1" t="s">
        <v>281</v>
      </c>
      <c r="D1169" s="1" t="s">
        <v>899</v>
      </c>
      <c r="E1169" s="1"/>
      <c r="F1169" s="35"/>
      <c r="G1169" s="36"/>
      <c r="H1169" s="36"/>
      <c r="I1169" s="36" t="s">
        <v>899</v>
      </c>
      <c r="J1169" s="36"/>
      <c r="K1169" s="137"/>
      <c r="L1169" s="138"/>
      <c r="M1169" s="122"/>
      <c r="N1169" s="122"/>
      <c r="O1169" s="122"/>
      <c r="P1169" s="39"/>
      <c r="Q1169" s="40"/>
      <c r="R1169" s="39">
        <f t="shared" ref="R1169:S1169" si="536">R1170</f>
        <v>150000</v>
      </c>
      <c r="S1169" s="39">
        <f t="shared" si="536"/>
        <v>0</v>
      </c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86"/>
      <c r="AE1169" s="86"/>
      <c r="AF1169" s="86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</row>
    <row r="1170" spans="1:57" ht="15.75" customHeight="1">
      <c r="A1170" s="1" t="s">
        <v>1432</v>
      </c>
      <c r="B1170" s="1" t="s">
        <v>280</v>
      </c>
      <c r="C1170" s="1" t="s">
        <v>281</v>
      </c>
      <c r="D1170" s="1"/>
      <c r="E1170" s="1" t="s">
        <v>905</v>
      </c>
      <c r="F1170" s="41"/>
      <c r="G1170" s="42"/>
      <c r="H1170" s="42"/>
      <c r="I1170" s="42"/>
      <c r="J1170" s="42" t="s">
        <v>905</v>
      </c>
      <c r="K1170" s="139"/>
      <c r="L1170" s="140"/>
      <c r="M1170" s="127"/>
      <c r="N1170" s="127"/>
      <c r="O1170" s="127"/>
      <c r="P1170" s="45"/>
      <c r="Q1170" s="46"/>
      <c r="R1170" s="45">
        <f t="shared" ref="R1170:S1170" si="537">R1171</f>
        <v>150000</v>
      </c>
      <c r="S1170" s="45">
        <f t="shared" si="537"/>
        <v>0</v>
      </c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82"/>
      <c r="AE1170" s="82"/>
      <c r="AF1170" s="82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/>
      <c r="BD1170" s="45"/>
      <c r="BE1170" s="45"/>
    </row>
    <row r="1171" spans="1:57" ht="15.75" customHeight="1">
      <c r="A1171" s="1" t="s">
        <v>1432</v>
      </c>
      <c r="B1171" s="1" t="s">
        <v>280</v>
      </c>
      <c r="C1171" s="1" t="s">
        <v>281</v>
      </c>
      <c r="D1171" s="1" t="s">
        <v>899</v>
      </c>
      <c r="E1171" s="1" t="s">
        <v>905</v>
      </c>
      <c r="F1171" s="128"/>
      <c r="G1171" s="129"/>
      <c r="H1171" s="129"/>
      <c r="I1171" s="129"/>
      <c r="J1171" s="129"/>
      <c r="K1171" s="83" t="s">
        <v>1572</v>
      </c>
      <c r="L1171" s="84" t="s">
        <v>1573</v>
      </c>
      <c r="M1171" s="51" t="s">
        <v>127</v>
      </c>
      <c r="N1171" s="51"/>
      <c r="O1171" s="62" t="e">
        <f>M1171-R1171</f>
        <v>#VALUE!</v>
      </c>
      <c r="P1171" s="53">
        <v>3</v>
      </c>
      <c r="Q1171" s="54" t="s">
        <v>908</v>
      </c>
      <c r="R1171" s="53">
        <v>150000</v>
      </c>
      <c r="S1171" s="53">
        <f>U1171+X1171+AA1171+AD1171+AG1171+AJ1171+AM1171+AP1171+AS1171+AV1171+AY1171+BB1171</f>
        <v>0</v>
      </c>
      <c r="T1171" s="53"/>
      <c r="U1171" s="53">
        <v>0</v>
      </c>
      <c r="V1171" s="53" t="s">
        <v>129</v>
      </c>
      <c r="W1171" s="55">
        <v>0.01</v>
      </c>
      <c r="X1171" s="53">
        <v>0</v>
      </c>
      <c r="Y1171" s="53" t="s">
        <v>129</v>
      </c>
      <c r="Z1171" s="55">
        <v>0.01</v>
      </c>
      <c r="AA1171" s="53">
        <v>0</v>
      </c>
      <c r="AB1171" s="53" t="s">
        <v>130</v>
      </c>
      <c r="AC1171" s="104"/>
      <c r="AD1171" s="100"/>
      <c r="AE1171" s="100"/>
      <c r="AF1171" s="100"/>
      <c r="AG1171" s="102"/>
      <c r="AH1171" s="100"/>
      <c r="AI1171" s="100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ht="15.75" customHeight="1">
      <c r="A1172" s="1" t="s">
        <v>1574</v>
      </c>
      <c r="B1172" s="1" t="s">
        <v>280</v>
      </c>
      <c r="C1172" s="1" t="s">
        <v>281</v>
      </c>
      <c r="D1172" s="1"/>
      <c r="E1172" s="1"/>
      <c r="F1172" s="15" t="s">
        <v>1574</v>
      </c>
      <c r="G1172" s="16"/>
      <c r="H1172" s="16"/>
      <c r="I1172" s="16"/>
      <c r="J1172" s="16"/>
      <c r="K1172" s="151"/>
      <c r="L1172" s="109"/>
      <c r="M1172" s="110"/>
      <c r="N1172" s="110"/>
      <c r="O1172" s="110"/>
      <c r="P1172" s="21"/>
      <c r="Q1172" s="22"/>
      <c r="R1172" s="21">
        <f t="shared" ref="R1172:S1172" si="538">R1173+R1178+R1225</f>
        <v>73479300</v>
      </c>
      <c r="S1172" s="21">
        <f t="shared" si="538"/>
        <v>6820642</v>
      </c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97"/>
      <c r="AE1172" s="97"/>
      <c r="AF1172" s="97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</row>
    <row r="1173" spans="1:57" ht="15.75" customHeight="1">
      <c r="A1173" s="1" t="s">
        <v>1574</v>
      </c>
      <c r="B1173" s="1" t="s">
        <v>910</v>
      </c>
      <c r="C1173" s="1" t="s">
        <v>281</v>
      </c>
      <c r="D1173" s="1"/>
      <c r="E1173" s="1"/>
      <c r="F1173" s="23"/>
      <c r="G1173" s="24" t="s">
        <v>910</v>
      </c>
      <c r="H1173" s="24"/>
      <c r="I1173" s="24"/>
      <c r="J1173" s="24"/>
      <c r="K1173" s="152"/>
      <c r="L1173" s="114"/>
      <c r="M1173" s="134"/>
      <c r="N1173" s="134"/>
      <c r="O1173" s="134"/>
      <c r="P1173" s="27"/>
      <c r="Q1173" s="28"/>
      <c r="R1173" s="27">
        <f t="shared" ref="R1173:S1173" si="539">R1174</f>
        <v>3417000</v>
      </c>
      <c r="S1173" s="27">
        <f t="shared" si="539"/>
        <v>1072950</v>
      </c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</row>
    <row r="1174" spans="1:57" ht="15.75" customHeight="1">
      <c r="A1174" s="1" t="s">
        <v>1574</v>
      </c>
      <c r="B1174" s="1" t="s">
        <v>910</v>
      </c>
      <c r="C1174" s="1" t="s">
        <v>911</v>
      </c>
      <c r="D1174" s="1"/>
      <c r="E1174" s="1"/>
      <c r="F1174" s="29"/>
      <c r="G1174" s="30"/>
      <c r="H1174" s="30" t="s">
        <v>911</v>
      </c>
      <c r="I1174" s="30"/>
      <c r="J1174" s="30"/>
      <c r="K1174" s="117"/>
      <c r="L1174" s="118"/>
      <c r="M1174" s="119"/>
      <c r="N1174" s="119"/>
      <c r="O1174" s="119"/>
      <c r="P1174" s="33"/>
      <c r="Q1174" s="34"/>
      <c r="R1174" s="33">
        <f t="shared" ref="R1174:S1174" si="540">R1175</f>
        <v>3417000</v>
      </c>
      <c r="S1174" s="33">
        <f t="shared" si="540"/>
        <v>1072950</v>
      </c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</row>
    <row r="1175" spans="1:57" ht="15.75" customHeight="1">
      <c r="A1175" s="1" t="s">
        <v>1574</v>
      </c>
      <c r="B1175" s="1" t="s">
        <v>910</v>
      </c>
      <c r="C1175" s="1" t="s">
        <v>911</v>
      </c>
      <c r="D1175" s="1" t="s">
        <v>1575</v>
      </c>
      <c r="E1175" s="1"/>
      <c r="F1175" s="35"/>
      <c r="G1175" s="36"/>
      <c r="H1175" s="36"/>
      <c r="I1175" s="36" t="s">
        <v>1575</v>
      </c>
      <c r="J1175" s="36"/>
      <c r="K1175" s="120"/>
      <c r="L1175" s="121"/>
      <c r="M1175" s="122"/>
      <c r="N1175" s="122"/>
      <c r="O1175" s="122"/>
      <c r="P1175" s="39"/>
      <c r="Q1175" s="40"/>
      <c r="R1175" s="39">
        <f t="shared" ref="R1175:S1175" si="541">R1176</f>
        <v>3417000</v>
      </c>
      <c r="S1175" s="39">
        <f t="shared" si="541"/>
        <v>1072950</v>
      </c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  <c r="AG1175" s="39"/>
      <c r="AH1175" s="39"/>
      <c r="AI1175" s="39"/>
      <c r="AJ1175" s="39"/>
      <c r="AK1175" s="39"/>
      <c r="AL1175" s="39"/>
      <c r="AM1175" s="39"/>
      <c r="AN1175" s="39"/>
      <c r="AO1175" s="39"/>
      <c r="AP1175" s="39"/>
      <c r="AQ1175" s="39"/>
      <c r="AR1175" s="39"/>
      <c r="AS1175" s="39"/>
      <c r="AT1175" s="39"/>
      <c r="AU1175" s="39"/>
      <c r="AV1175" s="39"/>
      <c r="AW1175" s="39"/>
      <c r="AX1175" s="39"/>
      <c r="AY1175" s="39"/>
      <c r="AZ1175" s="39"/>
      <c r="BA1175" s="39"/>
      <c r="BB1175" s="39"/>
      <c r="BC1175" s="39"/>
      <c r="BD1175" s="39"/>
      <c r="BE1175" s="39"/>
    </row>
    <row r="1176" spans="1:57" ht="15.75" customHeight="1">
      <c r="A1176" s="1" t="s">
        <v>1574</v>
      </c>
      <c r="B1176" s="1" t="s">
        <v>910</v>
      </c>
      <c r="C1176" s="1" t="s">
        <v>911</v>
      </c>
      <c r="D1176" s="1"/>
      <c r="E1176" s="1" t="s">
        <v>1576</v>
      </c>
      <c r="F1176" s="41"/>
      <c r="G1176" s="42"/>
      <c r="H1176" s="42"/>
      <c r="I1176" s="42"/>
      <c r="J1176" s="42" t="s">
        <v>1576</v>
      </c>
      <c r="K1176" s="130"/>
      <c r="L1176" s="126"/>
      <c r="M1176" s="127"/>
      <c r="N1176" s="127"/>
      <c r="O1176" s="127"/>
      <c r="P1176" s="45"/>
      <c r="Q1176" s="46"/>
      <c r="R1176" s="45">
        <f t="shared" ref="R1176:S1176" si="542">R1177</f>
        <v>3417000</v>
      </c>
      <c r="S1176" s="45">
        <f t="shared" si="542"/>
        <v>1072950</v>
      </c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82"/>
      <c r="AE1176" s="82"/>
      <c r="AF1176" s="82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/>
      <c r="BB1176" s="45"/>
      <c r="BC1176" s="45"/>
      <c r="BD1176" s="45"/>
      <c r="BE1176" s="45"/>
    </row>
    <row r="1177" spans="1:57" ht="15.75" customHeight="1">
      <c r="A1177" s="1" t="s">
        <v>1574</v>
      </c>
      <c r="B1177" s="1" t="s">
        <v>910</v>
      </c>
      <c r="C1177" s="1" t="s">
        <v>911</v>
      </c>
      <c r="D1177" s="1" t="s">
        <v>1575</v>
      </c>
      <c r="E1177" s="1" t="s">
        <v>1576</v>
      </c>
      <c r="F1177" s="128"/>
      <c r="G1177" s="129"/>
      <c r="H1177" s="129"/>
      <c r="I1177" s="129"/>
      <c r="J1177" s="129"/>
      <c r="K1177" s="49" t="s">
        <v>1577</v>
      </c>
      <c r="L1177" s="61" t="s">
        <v>1578</v>
      </c>
      <c r="M1177" s="51" t="s">
        <v>127</v>
      </c>
      <c r="N1177" s="51"/>
      <c r="O1177" s="62" t="e">
        <f>M1177-R1177</f>
        <v>#VALUE!</v>
      </c>
      <c r="P1177" s="53">
        <v>850</v>
      </c>
      <c r="Q1177" s="54" t="s">
        <v>159</v>
      </c>
      <c r="R1177" s="53">
        <v>3417000</v>
      </c>
      <c r="S1177" s="53">
        <f>U1177+X1177+AA1177+AD1177+AG1177+AJ1177+AM1177+AP1177+AS1177+AV1177+AY1177+BB1177</f>
        <v>1072950</v>
      </c>
      <c r="T1177" s="53"/>
      <c r="U1177" s="53">
        <v>0</v>
      </c>
      <c r="V1177" s="53" t="s">
        <v>129</v>
      </c>
      <c r="W1177" s="55">
        <v>0.01</v>
      </c>
      <c r="X1177" s="160">
        <v>0</v>
      </c>
      <c r="Y1177" s="53" t="s">
        <v>129</v>
      </c>
      <c r="Z1177" s="175">
        <v>0.01</v>
      </c>
      <c r="AA1177" s="160">
        <v>0</v>
      </c>
      <c r="AB1177" s="53" t="s">
        <v>130</v>
      </c>
      <c r="AC1177" s="176">
        <v>0.1</v>
      </c>
      <c r="AD1177" s="160">
        <v>0</v>
      </c>
      <c r="AE1177" s="53" t="s">
        <v>130</v>
      </c>
      <c r="AF1177" s="175">
        <v>0.1</v>
      </c>
      <c r="AG1177" s="88">
        <f>180450+892500</f>
        <v>1072950</v>
      </c>
      <c r="AH1177" s="53" t="s">
        <v>130</v>
      </c>
      <c r="AI1177" s="53">
        <f>S1177/R1177*100</f>
        <v>31.400351185250219</v>
      </c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ht="15.75" customHeight="1">
      <c r="A1178" s="1" t="s">
        <v>1574</v>
      </c>
      <c r="B1178" s="1" t="s">
        <v>121</v>
      </c>
      <c r="C1178" s="1" t="s">
        <v>911</v>
      </c>
      <c r="D1178" s="1"/>
      <c r="E1178" s="1"/>
      <c r="F1178" s="23"/>
      <c r="G1178" s="24" t="s">
        <v>121</v>
      </c>
      <c r="H1178" s="24"/>
      <c r="I1178" s="24"/>
      <c r="J1178" s="24"/>
      <c r="K1178" s="152"/>
      <c r="L1178" s="114"/>
      <c r="M1178" s="134"/>
      <c r="N1178" s="134"/>
      <c r="O1178" s="134"/>
      <c r="P1178" s="27"/>
      <c r="Q1178" s="28"/>
      <c r="R1178" s="27">
        <f t="shared" ref="R1178:S1178" si="543">R1179</f>
        <v>32550700</v>
      </c>
      <c r="S1178" s="27">
        <f t="shared" si="543"/>
        <v>1271820</v>
      </c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106"/>
      <c r="AE1178" s="106"/>
      <c r="AF1178" s="106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</row>
    <row r="1179" spans="1:57" ht="15.75" customHeight="1">
      <c r="A1179" s="1" t="s">
        <v>1574</v>
      </c>
      <c r="B1179" s="1" t="s">
        <v>121</v>
      </c>
      <c r="C1179" s="1" t="s">
        <v>122</v>
      </c>
      <c r="D1179" s="1"/>
      <c r="E1179" s="1"/>
      <c r="F1179" s="29"/>
      <c r="G1179" s="30"/>
      <c r="H1179" s="30" t="s">
        <v>122</v>
      </c>
      <c r="I1179" s="30"/>
      <c r="J1179" s="30"/>
      <c r="K1179" s="117"/>
      <c r="L1179" s="118"/>
      <c r="M1179" s="119"/>
      <c r="N1179" s="119"/>
      <c r="O1179" s="119"/>
      <c r="P1179" s="33"/>
      <c r="Q1179" s="34"/>
      <c r="R1179" s="33">
        <f t="shared" ref="R1179:S1179" si="544">R1180+R1184+R1222</f>
        <v>32550700</v>
      </c>
      <c r="S1179" s="33">
        <f t="shared" si="544"/>
        <v>1271820</v>
      </c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</row>
    <row r="1180" spans="1:57" ht="15.75" customHeight="1">
      <c r="A1180" s="1" t="s">
        <v>1574</v>
      </c>
      <c r="B1180" s="1" t="s">
        <v>121</v>
      </c>
      <c r="C1180" s="1" t="s">
        <v>122</v>
      </c>
      <c r="D1180" s="1" t="s">
        <v>808</v>
      </c>
      <c r="E1180" s="1"/>
      <c r="F1180" s="35"/>
      <c r="G1180" s="36"/>
      <c r="H1180" s="36"/>
      <c r="I1180" s="36" t="s">
        <v>808</v>
      </c>
      <c r="J1180" s="36"/>
      <c r="K1180" s="120"/>
      <c r="L1180" s="121"/>
      <c r="M1180" s="122"/>
      <c r="N1180" s="122"/>
      <c r="O1180" s="122"/>
      <c r="P1180" s="39"/>
      <c r="Q1180" s="40"/>
      <c r="R1180" s="39">
        <f t="shared" ref="R1180:S1180" si="545">R1181</f>
        <v>74500</v>
      </c>
      <c r="S1180" s="39">
        <f t="shared" si="545"/>
        <v>0</v>
      </c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  <c r="AG1180" s="39"/>
      <c r="AH1180" s="39"/>
      <c r="AI1180" s="39"/>
      <c r="AJ1180" s="39"/>
      <c r="AK1180" s="39"/>
      <c r="AL1180" s="39"/>
      <c r="AM1180" s="39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39"/>
      <c r="BC1180" s="39"/>
      <c r="BD1180" s="39"/>
      <c r="BE1180" s="39"/>
    </row>
    <row r="1181" spans="1:57" ht="15.75" customHeight="1">
      <c r="A1181" s="1" t="s">
        <v>1574</v>
      </c>
      <c r="B1181" s="1" t="s">
        <v>121</v>
      </c>
      <c r="C1181" s="1" t="s">
        <v>122</v>
      </c>
      <c r="D1181" s="1"/>
      <c r="E1181" s="1" t="s">
        <v>809</v>
      </c>
      <c r="F1181" s="41"/>
      <c r="G1181" s="42"/>
      <c r="H1181" s="42"/>
      <c r="I1181" s="42"/>
      <c r="J1181" s="42" t="s">
        <v>809</v>
      </c>
      <c r="K1181" s="130"/>
      <c r="L1181" s="126"/>
      <c r="M1181" s="127"/>
      <c r="N1181" s="127"/>
      <c r="O1181" s="127"/>
      <c r="P1181" s="45"/>
      <c r="Q1181" s="46"/>
      <c r="R1181" s="45">
        <f t="shared" ref="R1181:S1181" si="546">R1182+R1183</f>
        <v>74500</v>
      </c>
      <c r="S1181" s="45">
        <f t="shared" si="546"/>
        <v>0</v>
      </c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82"/>
      <c r="AE1181" s="82"/>
      <c r="AF1181" s="82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/>
      <c r="BD1181" s="45"/>
      <c r="BE1181" s="45"/>
    </row>
    <row r="1182" spans="1:57" ht="15.75" customHeight="1">
      <c r="A1182" s="1" t="s">
        <v>1574</v>
      </c>
      <c r="B1182" s="1" t="s">
        <v>121</v>
      </c>
      <c r="C1182" s="1" t="s">
        <v>122</v>
      </c>
      <c r="D1182" s="1" t="s">
        <v>808</v>
      </c>
      <c r="E1182" s="1" t="s">
        <v>809</v>
      </c>
      <c r="F1182" s="128"/>
      <c r="G1182" s="129"/>
      <c r="H1182" s="129"/>
      <c r="I1182" s="129"/>
      <c r="J1182" s="129"/>
      <c r="K1182" s="49" t="s">
        <v>1579</v>
      </c>
      <c r="L1182" s="61" t="s">
        <v>1580</v>
      </c>
      <c r="M1182" s="51" t="s">
        <v>127</v>
      </c>
      <c r="N1182" s="51"/>
      <c r="O1182" s="62" t="e">
        <f t="shared" ref="O1182:O1183" si="547">M1182-R1182</f>
        <v>#VALUE!</v>
      </c>
      <c r="P1182" s="53">
        <v>4</v>
      </c>
      <c r="Q1182" s="54" t="s">
        <v>400</v>
      </c>
      <c r="R1182" s="53">
        <v>21300</v>
      </c>
      <c r="S1182" s="53">
        <f t="shared" ref="S1182:S1183" si="548">U1182+X1182+AA1182+AD1182+AG1182+AJ1182+AM1182+AP1182+AS1182+AV1182+AY1182+BB1182</f>
        <v>0</v>
      </c>
      <c r="T1182" s="53"/>
      <c r="U1182" s="53">
        <v>0</v>
      </c>
      <c r="V1182" s="53" t="s">
        <v>129</v>
      </c>
      <c r="W1182" s="156">
        <v>0.01</v>
      </c>
      <c r="X1182" s="177">
        <v>0</v>
      </c>
      <c r="Y1182" s="53" t="s">
        <v>129</v>
      </c>
      <c r="Z1182" s="178">
        <v>0.01</v>
      </c>
      <c r="AA1182" s="160">
        <v>0</v>
      </c>
      <c r="AB1182" s="53" t="s">
        <v>130</v>
      </c>
      <c r="AC1182" s="176">
        <v>0.1</v>
      </c>
      <c r="AD1182" s="160">
        <v>0</v>
      </c>
      <c r="AE1182" s="53" t="s">
        <v>130</v>
      </c>
      <c r="AF1182" s="175">
        <v>0.1</v>
      </c>
      <c r="AG1182" s="102"/>
      <c r="AH1182" s="100"/>
      <c r="AI1182" s="100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ht="15.75" customHeight="1">
      <c r="A1183" s="1" t="s">
        <v>1574</v>
      </c>
      <c r="B1183" s="1" t="s">
        <v>121</v>
      </c>
      <c r="C1183" s="1" t="s">
        <v>122</v>
      </c>
      <c r="D1183" s="1" t="s">
        <v>808</v>
      </c>
      <c r="E1183" s="1" t="s">
        <v>809</v>
      </c>
      <c r="F1183" s="128"/>
      <c r="G1183" s="129"/>
      <c r="H1183" s="129"/>
      <c r="I1183" s="129"/>
      <c r="J1183" s="129"/>
      <c r="K1183" s="49" t="s">
        <v>1581</v>
      </c>
      <c r="L1183" s="61" t="s">
        <v>1582</v>
      </c>
      <c r="M1183" s="51" t="s">
        <v>127</v>
      </c>
      <c r="N1183" s="51"/>
      <c r="O1183" s="62" t="e">
        <f t="shared" si="547"/>
        <v>#VALUE!</v>
      </c>
      <c r="P1183" s="53">
        <v>10</v>
      </c>
      <c r="Q1183" s="54" t="s">
        <v>400</v>
      </c>
      <c r="R1183" s="53">
        <v>53200</v>
      </c>
      <c r="S1183" s="53">
        <f t="shared" si="548"/>
        <v>0</v>
      </c>
      <c r="T1183" s="53"/>
      <c r="U1183" s="53">
        <v>0</v>
      </c>
      <c r="V1183" s="53" t="s">
        <v>129</v>
      </c>
      <c r="W1183" s="156">
        <v>0.01</v>
      </c>
      <c r="X1183" s="177">
        <v>0</v>
      </c>
      <c r="Y1183" s="53" t="s">
        <v>129</v>
      </c>
      <c r="Z1183" s="178">
        <v>0.01</v>
      </c>
      <c r="AA1183" s="160">
        <v>0</v>
      </c>
      <c r="AB1183" s="53" t="s">
        <v>130</v>
      </c>
      <c r="AC1183" s="176">
        <v>0.1</v>
      </c>
      <c r="AD1183" s="160">
        <v>0</v>
      </c>
      <c r="AE1183" s="53" t="s">
        <v>130</v>
      </c>
      <c r="AF1183" s="175">
        <v>0.1</v>
      </c>
      <c r="AG1183" s="88">
        <v>0</v>
      </c>
      <c r="AH1183" s="53" t="s">
        <v>130</v>
      </c>
      <c r="AI1183" s="53">
        <v>0.1</v>
      </c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ht="15.75" customHeight="1">
      <c r="A1184" s="1" t="s">
        <v>1574</v>
      </c>
      <c r="B1184" s="1" t="s">
        <v>121</v>
      </c>
      <c r="C1184" s="1" t="s">
        <v>122</v>
      </c>
      <c r="D1184" s="1" t="s">
        <v>123</v>
      </c>
      <c r="E1184" s="1"/>
      <c r="F1184" s="35"/>
      <c r="G1184" s="36"/>
      <c r="H1184" s="36"/>
      <c r="I1184" s="36" t="s">
        <v>123</v>
      </c>
      <c r="J1184" s="36"/>
      <c r="K1184" s="120"/>
      <c r="L1184" s="121"/>
      <c r="M1184" s="122"/>
      <c r="N1184" s="122"/>
      <c r="O1184" s="122"/>
      <c r="P1184" s="39"/>
      <c r="Q1184" s="40"/>
      <c r="R1184" s="39">
        <f t="shared" ref="R1184:S1184" si="549">R1185+R1195+R1200+R1202+R1204+R1208+R1212</f>
        <v>32396400</v>
      </c>
      <c r="S1184" s="39">
        <f t="shared" si="549"/>
        <v>1271820</v>
      </c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86"/>
      <c r="AE1184" s="86"/>
      <c r="AF1184" s="86"/>
      <c r="AG1184" s="39"/>
      <c r="AH1184" s="39"/>
      <c r="AI1184" s="39"/>
      <c r="AJ1184" s="39"/>
      <c r="AK1184" s="39"/>
      <c r="AL1184" s="39"/>
      <c r="AM1184" s="39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39"/>
      <c r="BC1184" s="39"/>
      <c r="BD1184" s="39"/>
      <c r="BE1184" s="39"/>
    </row>
    <row r="1185" spans="1:57" ht="15.75" customHeight="1">
      <c r="A1185" s="1" t="s">
        <v>1574</v>
      </c>
      <c r="B1185" s="1" t="s">
        <v>121</v>
      </c>
      <c r="C1185" s="1" t="s">
        <v>122</v>
      </c>
      <c r="D1185" s="1"/>
      <c r="E1185" s="1" t="s">
        <v>632</v>
      </c>
      <c r="F1185" s="41"/>
      <c r="G1185" s="42"/>
      <c r="H1185" s="42"/>
      <c r="I1185" s="42"/>
      <c r="J1185" s="42" t="s">
        <v>632</v>
      </c>
      <c r="K1185" s="130"/>
      <c r="L1185" s="126"/>
      <c r="M1185" s="127"/>
      <c r="N1185" s="127"/>
      <c r="O1185" s="127"/>
      <c r="P1185" s="45"/>
      <c r="Q1185" s="46"/>
      <c r="R1185" s="45">
        <f t="shared" ref="R1185:S1185" si="550">SUM(R1186:R1194)</f>
        <v>14547000</v>
      </c>
      <c r="S1185" s="45">
        <f t="shared" si="550"/>
        <v>1271820</v>
      </c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82"/>
      <c r="AE1185" s="82"/>
      <c r="AF1185" s="82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/>
      <c r="BD1185" s="45"/>
      <c r="BE1185" s="45"/>
    </row>
    <row r="1186" spans="1:57" ht="15.75" customHeight="1">
      <c r="A1186" s="1" t="s">
        <v>1574</v>
      </c>
      <c r="B1186" s="1" t="s">
        <v>121</v>
      </c>
      <c r="C1186" s="1" t="s">
        <v>122</v>
      </c>
      <c r="D1186" s="1" t="s">
        <v>123</v>
      </c>
      <c r="E1186" s="1" t="s">
        <v>632</v>
      </c>
      <c r="F1186" s="128"/>
      <c r="G1186" s="129"/>
      <c r="H1186" s="129"/>
      <c r="I1186" s="129"/>
      <c r="J1186" s="129"/>
      <c r="K1186" s="49" t="s">
        <v>1583</v>
      </c>
      <c r="L1186" s="61" t="s">
        <v>1584</v>
      </c>
      <c r="M1186" s="51" t="s">
        <v>127</v>
      </c>
      <c r="N1186" s="51"/>
      <c r="O1186" s="62" t="e">
        <f t="shared" ref="O1186:O1194" si="551">M1186-R1186</f>
        <v>#VALUE!</v>
      </c>
      <c r="P1186" s="53">
        <v>254000</v>
      </c>
      <c r="Q1186" s="54" t="s">
        <v>128</v>
      </c>
      <c r="R1186" s="53">
        <v>553700</v>
      </c>
      <c r="S1186" s="53">
        <f t="shared" ref="S1186:S1194" si="552">U1186+X1186+AA1186+AD1186+AG1186+AJ1186+AM1186+AP1186+AS1186+AV1186+AY1186+BB1186</f>
        <v>129520</v>
      </c>
      <c r="T1186" s="53"/>
      <c r="U1186" s="53">
        <v>0</v>
      </c>
      <c r="V1186" s="53" t="s">
        <v>129</v>
      </c>
      <c r="W1186" s="156">
        <v>0.01</v>
      </c>
      <c r="X1186" s="177">
        <v>0</v>
      </c>
      <c r="Y1186" s="53" t="s">
        <v>129</v>
      </c>
      <c r="Z1186" s="178">
        <v>0.01</v>
      </c>
      <c r="AA1186" s="160">
        <v>0</v>
      </c>
      <c r="AB1186" s="53" t="s">
        <v>130</v>
      </c>
      <c r="AC1186" s="176">
        <v>0.1</v>
      </c>
      <c r="AD1186" s="53">
        <v>129520</v>
      </c>
      <c r="AE1186" s="53" t="s">
        <v>131</v>
      </c>
      <c r="AF1186" s="179">
        <v>0.2339</v>
      </c>
      <c r="AG1186" s="102"/>
      <c r="AH1186" s="100"/>
      <c r="AI1186" s="100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ht="15.75" customHeight="1">
      <c r="A1187" s="1" t="s">
        <v>1574</v>
      </c>
      <c r="B1187" s="1" t="s">
        <v>121</v>
      </c>
      <c r="C1187" s="1" t="s">
        <v>122</v>
      </c>
      <c r="D1187" s="1" t="s">
        <v>123</v>
      </c>
      <c r="E1187" s="1" t="s">
        <v>632</v>
      </c>
      <c r="F1187" s="128"/>
      <c r="G1187" s="129"/>
      <c r="H1187" s="129"/>
      <c r="I1187" s="129"/>
      <c r="J1187" s="129"/>
      <c r="K1187" s="49" t="s">
        <v>1585</v>
      </c>
      <c r="L1187" s="61" t="s">
        <v>1586</v>
      </c>
      <c r="M1187" s="51" t="s">
        <v>127</v>
      </c>
      <c r="N1187" s="51">
        <v>2</v>
      </c>
      <c r="O1187" s="56" t="e">
        <f t="shared" si="551"/>
        <v>#VALUE!</v>
      </c>
      <c r="P1187" s="53">
        <v>785000</v>
      </c>
      <c r="Q1187" s="54" t="s">
        <v>128</v>
      </c>
      <c r="R1187" s="53">
        <v>2323600</v>
      </c>
      <c r="S1187" s="53">
        <f t="shared" si="552"/>
        <v>0</v>
      </c>
      <c r="T1187" s="53"/>
      <c r="U1187" s="53">
        <v>0</v>
      </c>
      <c r="V1187" s="53" t="s">
        <v>129</v>
      </c>
      <c r="W1187" s="156">
        <v>0.01</v>
      </c>
      <c r="X1187" s="177">
        <v>0</v>
      </c>
      <c r="Y1187" s="53" t="s">
        <v>129</v>
      </c>
      <c r="Z1187" s="178">
        <v>0.01</v>
      </c>
      <c r="AA1187" s="160">
        <v>0</v>
      </c>
      <c r="AB1187" s="53" t="s">
        <v>130</v>
      </c>
      <c r="AC1187" s="176">
        <v>0.1</v>
      </c>
      <c r="AD1187" s="160">
        <v>0</v>
      </c>
      <c r="AE1187" s="53" t="s">
        <v>130</v>
      </c>
      <c r="AF1187" s="175">
        <v>0.1</v>
      </c>
      <c r="AG1187" s="102"/>
      <c r="AH1187" s="100"/>
      <c r="AI1187" s="100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ht="15.75" customHeight="1">
      <c r="A1188" s="1" t="s">
        <v>1574</v>
      </c>
      <c r="B1188" s="1" t="s">
        <v>121</v>
      </c>
      <c r="C1188" s="1" t="s">
        <v>122</v>
      </c>
      <c r="D1188" s="1" t="s">
        <v>123</v>
      </c>
      <c r="E1188" s="1" t="s">
        <v>632</v>
      </c>
      <c r="F1188" s="128"/>
      <c r="G1188" s="129"/>
      <c r="H1188" s="129"/>
      <c r="I1188" s="129"/>
      <c r="J1188" s="129"/>
      <c r="K1188" s="49" t="s">
        <v>676</v>
      </c>
      <c r="L1188" s="61" t="s">
        <v>1587</v>
      </c>
      <c r="M1188" s="51" t="s">
        <v>127</v>
      </c>
      <c r="N1188" s="51">
        <v>2</v>
      </c>
      <c r="O1188" s="56" t="e">
        <f t="shared" si="551"/>
        <v>#VALUE!</v>
      </c>
      <c r="P1188" s="53">
        <v>1442500</v>
      </c>
      <c r="Q1188" s="54" t="s">
        <v>128</v>
      </c>
      <c r="R1188" s="53">
        <v>4269800</v>
      </c>
      <c r="S1188" s="53">
        <f t="shared" si="552"/>
        <v>494800</v>
      </c>
      <c r="T1188" s="53"/>
      <c r="U1188" s="53">
        <v>0</v>
      </c>
      <c r="V1188" s="53" t="s">
        <v>129</v>
      </c>
      <c r="W1188" s="156">
        <v>0.01</v>
      </c>
      <c r="X1188" s="177">
        <v>0</v>
      </c>
      <c r="Y1188" s="53" t="s">
        <v>129</v>
      </c>
      <c r="Z1188" s="178">
        <v>0.01</v>
      </c>
      <c r="AA1188" s="160">
        <v>0</v>
      </c>
      <c r="AB1188" s="53" t="s">
        <v>130</v>
      </c>
      <c r="AC1188" s="176">
        <v>0.1</v>
      </c>
      <c r="AD1188" s="53">
        <v>494800</v>
      </c>
      <c r="AE1188" s="53" t="s">
        <v>131</v>
      </c>
      <c r="AF1188" s="179">
        <v>0.1159</v>
      </c>
      <c r="AG1188" s="102"/>
      <c r="AH1188" s="100"/>
      <c r="AI1188" s="100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ht="15.75" customHeight="1">
      <c r="A1189" s="1" t="s">
        <v>1574</v>
      </c>
      <c r="B1189" s="1" t="s">
        <v>121</v>
      </c>
      <c r="C1189" s="1" t="s">
        <v>122</v>
      </c>
      <c r="D1189" s="1" t="s">
        <v>123</v>
      </c>
      <c r="E1189" s="1" t="s">
        <v>632</v>
      </c>
      <c r="F1189" s="128"/>
      <c r="G1189" s="129"/>
      <c r="H1189" s="129"/>
      <c r="I1189" s="129"/>
      <c r="J1189" s="129"/>
      <c r="K1189" s="49" t="s">
        <v>682</v>
      </c>
      <c r="L1189" s="61" t="s">
        <v>1588</v>
      </c>
      <c r="M1189" s="51" t="s">
        <v>127</v>
      </c>
      <c r="N1189" s="51"/>
      <c r="O1189" s="62" t="e">
        <f t="shared" si="551"/>
        <v>#VALUE!</v>
      </c>
      <c r="P1189" s="53">
        <v>525000</v>
      </c>
      <c r="Q1189" s="54" t="s">
        <v>128</v>
      </c>
      <c r="R1189" s="53">
        <v>1554000</v>
      </c>
      <c r="S1189" s="53">
        <f t="shared" si="552"/>
        <v>0</v>
      </c>
      <c r="T1189" s="53"/>
      <c r="U1189" s="53">
        <v>0</v>
      </c>
      <c r="V1189" s="53" t="s">
        <v>129</v>
      </c>
      <c r="W1189" s="156">
        <v>0.01</v>
      </c>
      <c r="X1189" s="177">
        <v>0</v>
      </c>
      <c r="Y1189" s="53" t="s">
        <v>129</v>
      </c>
      <c r="Z1189" s="178">
        <v>0.01</v>
      </c>
      <c r="AA1189" s="160">
        <v>0</v>
      </c>
      <c r="AB1189" s="53" t="s">
        <v>130</v>
      </c>
      <c r="AC1189" s="176">
        <v>0.1</v>
      </c>
      <c r="AD1189" s="160">
        <v>0</v>
      </c>
      <c r="AE1189" s="53" t="s">
        <v>130</v>
      </c>
      <c r="AF1189" s="175">
        <v>0.1</v>
      </c>
      <c r="AG1189" s="102"/>
      <c r="AH1189" s="100"/>
      <c r="AI1189" s="100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ht="15.75" customHeight="1">
      <c r="A1190" s="1" t="s">
        <v>1574</v>
      </c>
      <c r="B1190" s="1" t="s">
        <v>121</v>
      </c>
      <c r="C1190" s="1" t="s">
        <v>122</v>
      </c>
      <c r="D1190" s="1" t="s">
        <v>123</v>
      </c>
      <c r="E1190" s="1" t="s">
        <v>632</v>
      </c>
      <c r="F1190" s="128"/>
      <c r="G1190" s="129"/>
      <c r="H1190" s="129"/>
      <c r="I1190" s="129"/>
      <c r="J1190" s="129"/>
      <c r="K1190" s="49" t="s">
        <v>1589</v>
      </c>
      <c r="L1190" s="61" t="s">
        <v>1590</v>
      </c>
      <c r="M1190" s="51" t="s">
        <v>127</v>
      </c>
      <c r="N1190" s="51">
        <v>2</v>
      </c>
      <c r="O1190" s="56" t="e">
        <f t="shared" si="551"/>
        <v>#VALUE!</v>
      </c>
      <c r="P1190" s="53">
        <v>787500</v>
      </c>
      <c r="Q1190" s="54" t="s">
        <v>128</v>
      </c>
      <c r="R1190" s="53">
        <v>2331000</v>
      </c>
      <c r="S1190" s="53">
        <f t="shared" si="552"/>
        <v>0</v>
      </c>
      <c r="T1190" s="53"/>
      <c r="U1190" s="53">
        <v>0</v>
      </c>
      <c r="V1190" s="53" t="s">
        <v>129</v>
      </c>
      <c r="W1190" s="156">
        <v>0.01</v>
      </c>
      <c r="X1190" s="177">
        <v>0</v>
      </c>
      <c r="Y1190" s="53" t="s">
        <v>129</v>
      </c>
      <c r="Z1190" s="178">
        <v>0.01</v>
      </c>
      <c r="AA1190" s="160">
        <v>0</v>
      </c>
      <c r="AB1190" s="53" t="s">
        <v>130</v>
      </c>
      <c r="AC1190" s="176">
        <v>0.1</v>
      </c>
      <c r="AD1190" s="160">
        <v>0</v>
      </c>
      <c r="AE1190" s="53" t="s">
        <v>130</v>
      </c>
      <c r="AF1190" s="175">
        <v>0.1</v>
      </c>
      <c r="AG1190" s="102"/>
      <c r="AH1190" s="100"/>
      <c r="AI1190" s="100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ht="15.75" customHeight="1">
      <c r="A1191" s="1" t="s">
        <v>1574</v>
      </c>
      <c r="B1191" s="1" t="s">
        <v>121</v>
      </c>
      <c r="C1191" s="1" t="s">
        <v>122</v>
      </c>
      <c r="D1191" s="1" t="s">
        <v>123</v>
      </c>
      <c r="E1191" s="1" t="s">
        <v>632</v>
      </c>
      <c r="F1191" s="128"/>
      <c r="G1191" s="129"/>
      <c r="H1191" s="129"/>
      <c r="I1191" s="129"/>
      <c r="J1191" s="129"/>
      <c r="K1191" s="49" t="s">
        <v>1591</v>
      </c>
      <c r="L1191" s="61" t="s">
        <v>1592</v>
      </c>
      <c r="M1191" s="51" t="s">
        <v>127</v>
      </c>
      <c r="N1191" s="51"/>
      <c r="O1191" s="62" t="e">
        <f t="shared" si="551"/>
        <v>#VALUE!</v>
      </c>
      <c r="P1191" s="53">
        <v>76000</v>
      </c>
      <c r="Q1191" s="54" t="s">
        <v>128</v>
      </c>
      <c r="R1191" s="53">
        <v>599000</v>
      </c>
      <c r="S1191" s="53">
        <f t="shared" si="552"/>
        <v>0</v>
      </c>
      <c r="T1191" s="53"/>
      <c r="U1191" s="53">
        <v>0</v>
      </c>
      <c r="V1191" s="53" t="s">
        <v>129</v>
      </c>
      <c r="W1191" s="156">
        <v>0.01</v>
      </c>
      <c r="X1191" s="177">
        <v>0</v>
      </c>
      <c r="Y1191" s="53" t="s">
        <v>129</v>
      </c>
      <c r="Z1191" s="178">
        <v>0.01</v>
      </c>
      <c r="AA1191" s="160">
        <v>0</v>
      </c>
      <c r="AB1191" s="53" t="s">
        <v>130</v>
      </c>
      <c r="AC1191" s="176">
        <v>0.1</v>
      </c>
      <c r="AD1191" s="160">
        <v>0</v>
      </c>
      <c r="AE1191" s="53" t="s">
        <v>130</v>
      </c>
      <c r="AF1191" s="175">
        <v>0.1</v>
      </c>
      <c r="AG1191" s="102"/>
      <c r="AH1191" s="100"/>
      <c r="AI1191" s="100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ht="15.75" customHeight="1">
      <c r="A1192" s="1" t="s">
        <v>1574</v>
      </c>
      <c r="B1192" s="1" t="s">
        <v>121</v>
      </c>
      <c r="C1192" s="1" t="s">
        <v>122</v>
      </c>
      <c r="D1192" s="1" t="s">
        <v>123</v>
      </c>
      <c r="E1192" s="1" t="s">
        <v>632</v>
      </c>
      <c r="F1192" s="128"/>
      <c r="G1192" s="129"/>
      <c r="H1192" s="129"/>
      <c r="I1192" s="129"/>
      <c r="J1192" s="129"/>
      <c r="K1192" s="49" t="s">
        <v>1593</v>
      </c>
      <c r="L1192" s="61" t="s">
        <v>1594</v>
      </c>
      <c r="M1192" s="51" t="s">
        <v>127</v>
      </c>
      <c r="N1192" s="51"/>
      <c r="O1192" s="62" t="e">
        <f t="shared" si="551"/>
        <v>#VALUE!</v>
      </c>
      <c r="P1192" s="53">
        <v>226000</v>
      </c>
      <c r="Q1192" s="54" t="s">
        <v>128</v>
      </c>
      <c r="R1192" s="53">
        <v>1781000</v>
      </c>
      <c r="S1192" s="53">
        <f t="shared" si="552"/>
        <v>647500</v>
      </c>
      <c r="T1192" s="53"/>
      <c r="U1192" s="53">
        <v>0</v>
      </c>
      <c r="V1192" s="53" t="s">
        <v>129</v>
      </c>
      <c r="W1192" s="156">
        <v>0.01</v>
      </c>
      <c r="X1192" s="177">
        <v>0</v>
      </c>
      <c r="Y1192" s="53" t="s">
        <v>129</v>
      </c>
      <c r="Z1192" s="178">
        <v>0.01</v>
      </c>
      <c r="AA1192" s="160">
        <v>0</v>
      </c>
      <c r="AB1192" s="53" t="s">
        <v>130</v>
      </c>
      <c r="AC1192" s="176">
        <v>0.1</v>
      </c>
      <c r="AD1192" s="53">
        <v>647500</v>
      </c>
      <c r="AE1192" s="53" t="s">
        <v>131</v>
      </c>
      <c r="AF1192" s="179">
        <v>0.36359999999999998</v>
      </c>
      <c r="AG1192" s="102"/>
      <c r="AH1192" s="100"/>
      <c r="AI1192" s="100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ht="15.75" customHeight="1">
      <c r="A1193" s="1" t="s">
        <v>1574</v>
      </c>
      <c r="B1193" s="1" t="s">
        <v>121</v>
      </c>
      <c r="C1193" s="1" t="s">
        <v>122</v>
      </c>
      <c r="D1193" s="1" t="s">
        <v>123</v>
      </c>
      <c r="E1193" s="1" t="s">
        <v>632</v>
      </c>
      <c r="F1193" s="128"/>
      <c r="G1193" s="129"/>
      <c r="H1193" s="129"/>
      <c r="I1193" s="129"/>
      <c r="J1193" s="129"/>
      <c r="K1193" s="49" t="s">
        <v>1595</v>
      </c>
      <c r="L1193" s="61" t="s">
        <v>1596</v>
      </c>
      <c r="M1193" s="51" t="s">
        <v>127</v>
      </c>
      <c r="N1193" s="51"/>
      <c r="O1193" s="62" t="e">
        <f t="shared" si="551"/>
        <v>#VALUE!</v>
      </c>
      <c r="P1193" s="53">
        <v>76000</v>
      </c>
      <c r="Q1193" s="54" t="s">
        <v>128</v>
      </c>
      <c r="R1193" s="53">
        <v>599000</v>
      </c>
      <c r="S1193" s="53">
        <f t="shared" si="552"/>
        <v>0</v>
      </c>
      <c r="T1193" s="53"/>
      <c r="U1193" s="53">
        <v>0</v>
      </c>
      <c r="V1193" s="53" t="s">
        <v>129</v>
      </c>
      <c r="W1193" s="156">
        <v>0.01</v>
      </c>
      <c r="X1193" s="177">
        <v>0</v>
      </c>
      <c r="Y1193" s="53" t="s">
        <v>129</v>
      </c>
      <c r="Z1193" s="178">
        <v>0.01</v>
      </c>
      <c r="AA1193" s="160">
        <v>0</v>
      </c>
      <c r="AB1193" s="53" t="s">
        <v>130</v>
      </c>
      <c r="AC1193" s="176">
        <v>0.1</v>
      </c>
      <c r="AD1193" s="160">
        <v>0</v>
      </c>
      <c r="AE1193" s="53" t="s">
        <v>130</v>
      </c>
      <c r="AF1193" s="175">
        <v>0.1</v>
      </c>
      <c r="AG1193" s="102"/>
      <c r="AH1193" s="100"/>
      <c r="AI1193" s="100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ht="15.75" customHeight="1">
      <c r="A1194" s="1" t="s">
        <v>1574</v>
      </c>
      <c r="B1194" s="1" t="s">
        <v>121</v>
      </c>
      <c r="C1194" s="1" t="s">
        <v>122</v>
      </c>
      <c r="D1194" s="1" t="s">
        <v>123</v>
      </c>
      <c r="E1194" s="1" t="s">
        <v>632</v>
      </c>
      <c r="F1194" s="128"/>
      <c r="G1194" s="129"/>
      <c r="H1194" s="129"/>
      <c r="I1194" s="129"/>
      <c r="J1194" s="129"/>
      <c r="K1194" s="49" t="s">
        <v>1597</v>
      </c>
      <c r="L1194" s="61" t="s">
        <v>1598</v>
      </c>
      <c r="M1194" s="51" t="s">
        <v>127</v>
      </c>
      <c r="N1194" s="51"/>
      <c r="O1194" s="62" t="e">
        <f t="shared" si="551"/>
        <v>#VALUE!</v>
      </c>
      <c r="P1194" s="53">
        <v>68000</v>
      </c>
      <c r="Q1194" s="54" t="s">
        <v>128</v>
      </c>
      <c r="R1194" s="53">
        <v>535900</v>
      </c>
      <c r="S1194" s="53">
        <f t="shared" si="552"/>
        <v>0</v>
      </c>
      <c r="T1194" s="53"/>
      <c r="U1194" s="53">
        <v>0</v>
      </c>
      <c r="V1194" s="53" t="s">
        <v>129</v>
      </c>
      <c r="W1194" s="156">
        <v>0.01</v>
      </c>
      <c r="X1194" s="177">
        <v>0</v>
      </c>
      <c r="Y1194" s="53" t="s">
        <v>129</v>
      </c>
      <c r="Z1194" s="178">
        <v>0.01</v>
      </c>
      <c r="AA1194" s="160">
        <v>0</v>
      </c>
      <c r="AB1194" s="53" t="s">
        <v>130</v>
      </c>
      <c r="AC1194" s="176">
        <v>0.1</v>
      </c>
      <c r="AD1194" s="160">
        <v>0</v>
      </c>
      <c r="AE1194" s="53" t="s">
        <v>130</v>
      </c>
      <c r="AF1194" s="175">
        <v>0.1</v>
      </c>
      <c r="AG1194" s="102"/>
      <c r="AH1194" s="100"/>
      <c r="AI1194" s="100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ht="15.75" customHeight="1">
      <c r="A1195" s="1" t="s">
        <v>1574</v>
      </c>
      <c r="B1195" s="1" t="s">
        <v>121</v>
      </c>
      <c r="C1195" s="1" t="s">
        <v>122</v>
      </c>
      <c r="D1195" s="1"/>
      <c r="E1195" s="1" t="s">
        <v>822</v>
      </c>
      <c r="F1195" s="41"/>
      <c r="G1195" s="42"/>
      <c r="H1195" s="42"/>
      <c r="I1195" s="42"/>
      <c r="J1195" s="42" t="s">
        <v>822</v>
      </c>
      <c r="K1195" s="130"/>
      <c r="L1195" s="126"/>
      <c r="M1195" s="127"/>
      <c r="N1195" s="127"/>
      <c r="O1195" s="127"/>
      <c r="P1195" s="45"/>
      <c r="Q1195" s="46"/>
      <c r="R1195" s="45">
        <f t="shared" ref="R1195:S1195" si="553">SUM(R1196:R1199)</f>
        <v>1147300</v>
      </c>
      <c r="S1195" s="45">
        <f t="shared" si="553"/>
        <v>0</v>
      </c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91"/>
      <c r="AE1195" s="91"/>
      <c r="AF1195" s="91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/>
      <c r="BD1195" s="45"/>
      <c r="BE1195" s="45"/>
    </row>
    <row r="1196" spans="1:57" ht="15.75" customHeight="1">
      <c r="A1196" s="1" t="s">
        <v>1574</v>
      </c>
      <c r="B1196" s="1" t="s">
        <v>121</v>
      </c>
      <c r="C1196" s="1" t="s">
        <v>122</v>
      </c>
      <c r="D1196" s="1" t="s">
        <v>123</v>
      </c>
      <c r="E1196" s="1" t="s">
        <v>822</v>
      </c>
      <c r="F1196" s="128"/>
      <c r="G1196" s="129"/>
      <c r="H1196" s="129"/>
      <c r="I1196" s="129"/>
      <c r="J1196" s="129"/>
      <c r="K1196" s="49" t="s">
        <v>1585</v>
      </c>
      <c r="L1196" s="61" t="s">
        <v>1586</v>
      </c>
      <c r="M1196" s="51" t="s">
        <v>127</v>
      </c>
      <c r="N1196" s="51">
        <v>2</v>
      </c>
      <c r="O1196" s="56" t="e">
        <f t="shared" ref="O1196:O1199" si="554">M1196-R1196</f>
        <v>#VALUE!</v>
      </c>
      <c r="P1196" s="53">
        <v>100000</v>
      </c>
      <c r="Q1196" s="54" t="s">
        <v>128</v>
      </c>
      <c r="R1196" s="53">
        <v>296000</v>
      </c>
      <c r="S1196" s="53">
        <f t="shared" ref="S1196:S1199" si="555">U1196+X1196+AA1196+AD1196+AG1196+AJ1196+AM1196+AP1196+AS1196+AV1196+AY1196+BB1196</f>
        <v>0</v>
      </c>
      <c r="T1196" s="53"/>
      <c r="U1196" s="53">
        <v>0</v>
      </c>
      <c r="V1196" s="53" t="s">
        <v>129</v>
      </c>
      <c r="W1196" s="156">
        <v>0.01</v>
      </c>
      <c r="X1196" s="177">
        <v>0</v>
      </c>
      <c r="Y1196" s="53" t="s">
        <v>129</v>
      </c>
      <c r="Z1196" s="178">
        <v>0.01</v>
      </c>
      <c r="AA1196" s="160">
        <v>0</v>
      </c>
      <c r="AB1196" s="53" t="s">
        <v>130</v>
      </c>
      <c r="AC1196" s="176">
        <v>0.1</v>
      </c>
      <c r="AD1196" s="160">
        <v>0</v>
      </c>
      <c r="AE1196" s="53" t="s">
        <v>130</v>
      </c>
      <c r="AF1196" s="175">
        <v>0.1</v>
      </c>
      <c r="AG1196" s="102"/>
      <c r="AH1196" s="100"/>
      <c r="AI1196" s="100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ht="15.75" customHeight="1">
      <c r="A1197" s="1" t="s">
        <v>1574</v>
      </c>
      <c r="B1197" s="1" t="s">
        <v>121</v>
      </c>
      <c r="C1197" s="1" t="s">
        <v>122</v>
      </c>
      <c r="D1197" s="1" t="s">
        <v>123</v>
      </c>
      <c r="E1197" s="1" t="s">
        <v>822</v>
      </c>
      <c r="F1197" s="128"/>
      <c r="G1197" s="129"/>
      <c r="H1197" s="129"/>
      <c r="I1197" s="129"/>
      <c r="J1197" s="129"/>
      <c r="K1197" s="49" t="s">
        <v>1589</v>
      </c>
      <c r="L1197" s="61" t="s">
        <v>1590</v>
      </c>
      <c r="M1197" s="51" t="s">
        <v>127</v>
      </c>
      <c r="N1197" s="51">
        <v>2</v>
      </c>
      <c r="O1197" s="56" t="e">
        <f t="shared" si="554"/>
        <v>#VALUE!</v>
      </c>
      <c r="P1197" s="53">
        <v>100000</v>
      </c>
      <c r="Q1197" s="54" t="s">
        <v>128</v>
      </c>
      <c r="R1197" s="53">
        <v>296000</v>
      </c>
      <c r="S1197" s="53">
        <f t="shared" si="555"/>
        <v>0</v>
      </c>
      <c r="T1197" s="53"/>
      <c r="U1197" s="53">
        <v>0</v>
      </c>
      <c r="V1197" s="53" t="s">
        <v>129</v>
      </c>
      <c r="W1197" s="156">
        <v>0.01</v>
      </c>
      <c r="X1197" s="177">
        <v>0</v>
      </c>
      <c r="Y1197" s="53" t="s">
        <v>129</v>
      </c>
      <c r="Z1197" s="178">
        <v>0.01</v>
      </c>
      <c r="AA1197" s="160">
        <v>0</v>
      </c>
      <c r="AB1197" s="53" t="s">
        <v>130</v>
      </c>
      <c r="AC1197" s="176">
        <v>0.1</v>
      </c>
      <c r="AD1197" s="160">
        <v>0</v>
      </c>
      <c r="AE1197" s="53" t="s">
        <v>130</v>
      </c>
      <c r="AF1197" s="175">
        <v>0.1</v>
      </c>
      <c r="AG1197" s="102"/>
      <c r="AH1197" s="100"/>
      <c r="AI1197" s="100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ht="15.75" customHeight="1">
      <c r="A1198" s="1" t="s">
        <v>1574</v>
      </c>
      <c r="B1198" s="1" t="s">
        <v>121</v>
      </c>
      <c r="C1198" s="1" t="s">
        <v>122</v>
      </c>
      <c r="D1198" s="1" t="s">
        <v>123</v>
      </c>
      <c r="E1198" s="1" t="s">
        <v>822</v>
      </c>
      <c r="F1198" s="128"/>
      <c r="G1198" s="129"/>
      <c r="H1198" s="129"/>
      <c r="I1198" s="129"/>
      <c r="J1198" s="129"/>
      <c r="K1198" s="49" t="s">
        <v>1599</v>
      </c>
      <c r="L1198" s="61" t="s">
        <v>1600</v>
      </c>
      <c r="M1198" s="51" t="s">
        <v>127</v>
      </c>
      <c r="N1198" s="51"/>
      <c r="O1198" s="62" t="e">
        <f t="shared" si="554"/>
        <v>#VALUE!</v>
      </c>
      <c r="P1198" s="53">
        <v>60000</v>
      </c>
      <c r="Q1198" s="54" t="s">
        <v>128</v>
      </c>
      <c r="R1198" s="53">
        <v>472800</v>
      </c>
      <c r="S1198" s="53">
        <f t="shared" si="555"/>
        <v>0</v>
      </c>
      <c r="T1198" s="53"/>
      <c r="U1198" s="53">
        <v>0</v>
      </c>
      <c r="V1198" s="53" t="s">
        <v>129</v>
      </c>
      <c r="W1198" s="156">
        <v>0.01</v>
      </c>
      <c r="X1198" s="177">
        <v>0</v>
      </c>
      <c r="Y1198" s="53" t="s">
        <v>129</v>
      </c>
      <c r="Z1198" s="178">
        <v>0.01</v>
      </c>
      <c r="AA1198" s="160">
        <v>0</v>
      </c>
      <c r="AB1198" s="53" t="s">
        <v>130</v>
      </c>
      <c r="AC1198" s="176">
        <v>0.1</v>
      </c>
      <c r="AD1198" s="160">
        <v>0</v>
      </c>
      <c r="AE1198" s="53" t="s">
        <v>130</v>
      </c>
      <c r="AF1198" s="175">
        <v>0.1</v>
      </c>
      <c r="AG1198" s="102"/>
      <c r="AH1198" s="100"/>
      <c r="AI1198" s="100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ht="15.75" customHeight="1">
      <c r="A1199" s="1" t="s">
        <v>1574</v>
      </c>
      <c r="B1199" s="1" t="s">
        <v>121</v>
      </c>
      <c r="C1199" s="1" t="s">
        <v>122</v>
      </c>
      <c r="D1199" s="1" t="s">
        <v>123</v>
      </c>
      <c r="E1199" s="1" t="s">
        <v>822</v>
      </c>
      <c r="F1199" s="128"/>
      <c r="G1199" s="129"/>
      <c r="H1199" s="129"/>
      <c r="I1199" s="129"/>
      <c r="J1199" s="129"/>
      <c r="K1199" s="49" t="s">
        <v>1601</v>
      </c>
      <c r="L1199" s="61" t="s">
        <v>1602</v>
      </c>
      <c r="M1199" s="51" t="s">
        <v>127</v>
      </c>
      <c r="N1199" s="51"/>
      <c r="O1199" s="62" t="e">
        <f t="shared" si="554"/>
        <v>#VALUE!</v>
      </c>
      <c r="P1199" s="53">
        <v>50000</v>
      </c>
      <c r="Q1199" s="54" t="s">
        <v>128</v>
      </c>
      <c r="R1199" s="53">
        <v>82500</v>
      </c>
      <c r="S1199" s="53">
        <f t="shared" si="555"/>
        <v>0</v>
      </c>
      <c r="T1199" s="53"/>
      <c r="U1199" s="53">
        <v>0</v>
      </c>
      <c r="V1199" s="53" t="s">
        <v>129</v>
      </c>
      <c r="W1199" s="156">
        <v>0.01</v>
      </c>
      <c r="X1199" s="177">
        <v>0</v>
      </c>
      <c r="Y1199" s="53" t="s">
        <v>129</v>
      </c>
      <c r="Z1199" s="178">
        <v>0.01</v>
      </c>
      <c r="AA1199" s="160">
        <v>0</v>
      </c>
      <c r="AB1199" s="53" t="s">
        <v>130</v>
      </c>
      <c r="AC1199" s="176">
        <v>0.1</v>
      </c>
      <c r="AD1199" s="160">
        <v>0</v>
      </c>
      <c r="AE1199" s="53" t="s">
        <v>130</v>
      </c>
      <c r="AF1199" s="175">
        <v>0.1</v>
      </c>
      <c r="AG1199" s="102"/>
      <c r="AH1199" s="100"/>
      <c r="AI1199" s="100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ht="15.75" customHeight="1">
      <c r="A1200" s="1" t="s">
        <v>1574</v>
      </c>
      <c r="B1200" s="1" t="s">
        <v>121</v>
      </c>
      <c r="C1200" s="1" t="s">
        <v>122</v>
      </c>
      <c r="D1200" s="1"/>
      <c r="E1200" s="1" t="s">
        <v>935</v>
      </c>
      <c r="F1200" s="41"/>
      <c r="G1200" s="42"/>
      <c r="H1200" s="42"/>
      <c r="I1200" s="42"/>
      <c r="J1200" s="42" t="s">
        <v>935</v>
      </c>
      <c r="K1200" s="130"/>
      <c r="L1200" s="126"/>
      <c r="M1200" s="127"/>
      <c r="N1200" s="127"/>
      <c r="O1200" s="127"/>
      <c r="P1200" s="45"/>
      <c r="Q1200" s="46"/>
      <c r="R1200" s="45">
        <f t="shared" ref="R1200:S1200" si="556">R1201</f>
        <v>44400</v>
      </c>
      <c r="S1200" s="45">
        <f t="shared" si="556"/>
        <v>0</v>
      </c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91"/>
      <c r="AE1200" s="91"/>
      <c r="AF1200" s="91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/>
      <c r="BD1200" s="45"/>
      <c r="BE1200" s="45"/>
    </row>
    <row r="1201" spans="1:57" ht="15.75" customHeight="1">
      <c r="A1201" s="1" t="s">
        <v>1574</v>
      </c>
      <c r="B1201" s="1" t="s">
        <v>121</v>
      </c>
      <c r="C1201" s="1" t="s">
        <v>122</v>
      </c>
      <c r="D1201" s="1" t="s">
        <v>123</v>
      </c>
      <c r="E1201" s="1" t="s">
        <v>935</v>
      </c>
      <c r="F1201" s="128"/>
      <c r="G1201" s="129"/>
      <c r="H1201" s="129"/>
      <c r="I1201" s="129"/>
      <c r="J1201" s="129"/>
      <c r="K1201" s="49" t="s">
        <v>676</v>
      </c>
      <c r="L1201" s="61" t="s">
        <v>1587</v>
      </c>
      <c r="M1201" s="51" t="s">
        <v>127</v>
      </c>
      <c r="N1201" s="51">
        <v>2</v>
      </c>
      <c r="O1201" s="56" t="e">
        <f>M1201-R1201</f>
        <v>#VALUE!</v>
      </c>
      <c r="P1201" s="53">
        <v>15000</v>
      </c>
      <c r="Q1201" s="54" t="s">
        <v>128</v>
      </c>
      <c r="R1201" s="53">
        <v>44400</v>
      </c>
      <c r="S1201" s="53">
        <f>U1201+X1201+AA1201+AD1201+AG1201+AJ1201+AM1201+AP1201+AS1201+AV1201+AY1201+BB1201</f>
        <v>0</v>
      </c>
      <c r="T1201" s="53"/>
      <c r="U1201" s="53">
        <v>0</v>
      </c>
      <c r="V1201" s="53" t="s">
        <v>129</v>
      </c>
      <c r="W1201" s="156">
        <v>0.01</v>
      </c>
      <c r="X1201" s="177">
        <v>0</v>
      </c>
      <c r="Y1201" s="53" t="s">
        <v>129</v>
      </c>
      <c r="Z1201" s="178">
        <v>0.01</v>
      </c>
      <c r="AA1201" s="160">
        <v>0</v>
      </c>
      <c r="AB1201" s="53" t="s">
        <v>130</v>
      </c>
      <c r="AC1201" s="176">
        <v>0.1</v>
      </c>
      <c r="AD1201" s="53">
        <v>0</v>
      </c>
      <c r="AE1201" s="53" t="s">
        <v>130</v>
      </c>
      <c r="AF1201" s="175">
        <v>0.1</v>
      </c>
      <c r="AG1201" s="102"/>
      <c r="AH1201" s="100"/>
      <c r="AI1201" s="100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ht="15.75" customHeight="1">
      <c r="A1202" s="1" t="s">
        <v>1574</v>
      </c>
      <c r="B1202" s="1" t="s">
        <v>121</v>
      </c>
      <c r="C1202" s="1" t="s">
        <v>122</v>
      </c>
      <c r="D1202" s="1"/>
      <c r="E1202" s="1" t="s">
        <v>1018</v>
      </c>
      <c r="F1202" s="41"/>
      <c r="G1202" s="42"/>
      <c r="H1202" s="42"/>
      <c r="I1202" s="42"/>
      <c r="J1202" s="42" t="s">
        <v>1018</v>
      </c>
      <c r="K1202" s="130"/>
      <c r="L1202" s="126"/>
      <c r="M1202" s="127"/>
      <c r="N1202" s="127"/>
      <c r="O1202" s="127"/>
      <c r="P1202" s="45"/>
      <c r="Q1202" s="46"/>
      <c r="R1202" s="45">
        <f t="shared" ref="R1202:S1202" si="557">R1203</f>
        <v>157600</v>
      </c>
      <c r="S1202" s="45">
        <f t="shared" si="557"/>
        <v>0</v>
      </c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91"/>
      <c r="AE1202" s="91"/>
      <c r="AF1202" s="91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/>
      <c r="BD1202" s="45"/>
      <c r="BE1202" s="45"/>
    </row>
    <row r="1203" spans="1:57" ht="15.75" customHeight="1">
      <c r="A1203" s="1" t="s">
        <v>1574</v>
      </c>
      <c r="B1203" s="1" t="s">
        <v>121</v>
      </c>
      <c r="C1203" s="1" t="s">
        <v>122</v>
      </c>
      <c r="D1203" s="1" t="s">
        <v>123</v>
      </c>
      <c r="E1203" s="1" t="s">
        <v>1018</v>
      </c>
      <c r="F1203" s="128"/>
      <c r="G1203" s="129"/>
      <c r="H1203" s="129"/>
      <c r="I1203" s="129"/>
      <c r="J1203" s="129"/>
      <c r="K1203" s="49" t="s">
        <v>1603</v>
      </c>
      <c r="L1203" s="61" t="s">
        <v>1604</v>
      </c>
      <c r="M1203" s="51" t="s">
        <v>127</v>
      </c>
      <c r="N1203" s="51"/>
      <c r="O1203" s="62" t="e">
        <f>M1203-R1203</f>
        <v>#VALUE!</v>
      </c>
      <c r="P1203" s="53">
        <v>20000</v>
      </c>
      <c r="Q1203" s="54" t="s">
        <v>128</v>
      </c>
      <c r="R1203" s="53">
        <v>157600</v>
      </c>
      <c r="S1203" s="53">
        <f>U1203+X1203+AA1203+AD1203+AG1203+AJ1203+AM1203+AP1203+AS1203+AV1203+AY1203+BB1203</f>
        <v>0</v>
      </c>
      <c r="T1203" s="53"/>
      <c r="U1203" s="53">
        <v>0</v>
      </c>
      <c r="V1203" s="53" t="s">
        <v>129</v>
      </c>
      <c r="W1203" s="156">
        <v>0.01</v>
      </c>
      <c r="X1203" s="177">
        <v>0</v>
      </c>
      <c r="Y1203" s="53" t="s">
        <v>129</v>
      </c>
      <c r="Z1203" s="178">
        <v>0.01</v>
      </c>
      <c r="AA1203" s="160">
        <v>0</v>
      </c>
      <c r="AB1203" s="53" t="s">
        <v>130</v>
      </c>
      <c r="AC1203" s="176">
        <v>0.1</v>
      </c>
      <c r="AD1203" s="53">
        <v>0</v>
      </c>
      <c r="AE1203" s="53" t="s">
        <v>130</v>
      </c>
      <c r="AF1203" s="175">
        <v>0.1</v>
      </c>
      <c r="AG1203" s="102"/>
      <c r="AH1203" s="100"/>
      <c r="AI1203" s="100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ht="15.75" customHeight="1">
      <c r="A1204" s="1" t="s">
        <v>1574</v>
      </c>
      <c r="B1204" s="1" t="s">
        <v>121</v>
      </c>
      <c r="C1204" s="1" t="s">
        <v>122</v>
      </c>
      <c r="D1204" s="1"/>
      <c r="E1204" s="1" t="s">
        <v>831</v>
      </c>
      <c r="F1204" s="41"/>
      <c r="G1204" s="42"/>
      <c r="H1204" s="42"/>
      <c r="I1204" s="42"/>
      <c r="J1204" s="42" t="s">
        <v>831</v>
      </c>
      <c r="K1204" s="130"/>
      <c r="L1204" s="126"/>
      <c r="M1204" s="127"/>
      <c r="N1204" s="127"/>
      <c r="O1204" s="127"/>
      <c r="P1204" s="45"/>
      <c r="Q1204" s="46"/>
      <c r="R1204" s="45">
        <f t="shared" ref="R1204:S1204" si="558">SUM(R1205:R1207)</f>
        <v>503900</v>
      </c>
      <c r="S1204" s="45">
        <f t="shared" si="558"/>
        <v>0</v>
      </c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91"/>
      <c r="AE1204" s="91"/>
      <c r="AF1204" s="91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/>
      <c r="BD1204" s="45"/>
      <c r="BE1204" s="45"/>
    </row>
    <row r="1205" spans="1:57" ht="15.75" customHeight="1">
      <c r="A1205" s="1" t="s">
        <v>1574</v>
      </c>
      <c r="B1205" s="1" t="s">
        <v>121</v>
      </c>
      <c r="C1205" s="1" t="s">
        <v>122</v>
      </c>
      <c r="D1205" s="1" t="s">
        <v>123</v>
      </c>
      <c r="E1205" s="1" t="s">
        <v>831</v>
      </c>
      <c r="F1205" s="128"/>
      <c r="G1205" s="129"/>
      <c r="H1205" s="129"/>
      <c r="I1205" s="129"/>
      <c r="J1205" s="129"/>
      <c r="K1205" s="49" t="s">
        <v>1605</v>
      </c>
      <c r="L1205" s="61" t="s">
        <v>1606</v>
      </c>
      <c r="M1205" s="51" t="s">
        <v>127</v>
      </c>
      <c r="N1205" s="51"/>
      <c r="O1205" s="62" t="e">
        <f t="shared" ref="O1205:O1207" si="559">M1205-R1205</f>
        <v>#VALUE!</v>
      </c>
      <c r="P1205" s="53">
        <v>400</v>
      </c>
      <c r="Q1205" s="54" t="s">
        <v>159</v>
      </c>
      <c r="R1205" s="53">
        <v>392000</v>
      </c>
      <c r="S1205" s="53">
        <f t="shared" ref="S1205:S1207" si="560">U1205+X1205+AA1205+AD1205+AG1205+AJ1205+AM1205+AP1205+AS1205+AV1205+AY1205+BB1205</f>
        <v>0</v>
      </c>
      <c r="T1205" s="53"/>
      <c r="U1205" s="53">
        <v>0</v>
      </c>
      <c r="V1205" s="53" t="s">
        <v>129</v>
      </c>
      <c r="W1205" s="156">
        <v>0.01</v>
      </c>
      <c r="X1205" s="177">
        <v>0</v>
      </c>
      <c r="Y1205" s="53" t="s">
        <v>129</v>
      </c>
      <c r="Z1205" s="178">
        <v>0.01</v>
      </c>
      <c r="AA1205" s="160">
        <v>0</v>
      </c>
      <c r="AB1205" s="53" t="s">
        <v>130</v>
      </c>
      <c r="AC1205" s="176">
        <v>0.1</v>
      </c>
      <c r="AD1205" s="53">
        <v>0</v>
      </c>
      <c r="AE1205" s="53" t="s">
        <v>130</v>
      </c>
      <c r="AF1205" s="175">
        <v>0.1</v>
      </c>
      <c r="AG1205" s="102"/>
      <c r="AH1205" s="100"/>
      <c r="AI1205" s="100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ht="15.75" customHeight="1">
      <c r="A1206" s="1" t="s">
        <v>1574</v>
      </c>
      <c r="B1206" s="1" t="s">
        <v>121</v>
      </c>
      <c r="C1206" s="1" t="s">
        <v>122</v>
      </c>
      <c r="D1206" s="1" t="s">
        <v>123</v>
      </c>
      <c r="E1206" s="1" t="s">
        <v>831</v>
      </c>
      <c r="F1206" s="128"/>
      <c r="G1206" s="129"/>
      <c r="H1206" s="129"/>
      <c r="I1206" s="129"/>
      <c r="J1206" s="129"/>
      <c r="K1206" s="49" t="s">
        <v>1607</v>
      </c>
      <c r="L1206" s="61" t="s">
        <v>1608</v>
      </c>
      <c r="M1206" s="51" t="s">
        <v>127</v>
      </c>
      <c r="N1206" s="51"/>
      <c r="O1206" s="62" t="e">
        <f t="shared" si="559"/>
        <v>#VALUE!</v>
      </c>
      <c r="P1206" s="53">
        <v>70</v>
      </c>
      <c r="Q1206" s="54" t="s">
        <v>159</v>
      </c>
      <c r="R1206" s="53">
        <v>68600</v>
      </c>
      <c r="S1206" s="53">
        <f t="shared" si="560"/>
        <v>0</v>
      </c>
      <c r="T1206" s="53"/>
      <c r="U1206" s="53">
        <v>0</v>
      </c>
      <c r="V1206" s="53" t="s">
        <v>129</v>
      </c>
      <c r="W1206" s="156">
        <v>0.01</v>
      </c>
      <c r="X1206" s="177">
        <v>0</v>
      </c>
      <c r="Y1206" s="53" t="s">
        <v>129</v>
      </c>
      <c r="Z1206" s="178">
        <v>0.01</v>
      </c>
      <c r="AA1206" s="160">
        <v>0</v>
      </c>
      <c r="AB1206" s="53" t="s">
        <v>130</v>
      </c>
      <c r="AC1206" s="176">
        <v>0.1</v>
      </c>
      <c r="AD1206" s="53">
        <v>0</v>
      </c>
      <c r="AE1206" s="53" t="s">
        <v>130</v>
      </c>
      <c r="AF1206" s="175">
        <v>0.1</v>
      </c>
      <c r="AG1206" s="102"/>
      <c r="AH1206" s="100"/>
      <c r="AI1206" s="100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ht="15.75" customHeight="1">
      <c r="A1207" s="1" t="s">
        <v>1574</v>
      </c>
      <c r="B1207" s="1" t="s">
        <v>121</v>
      </c>
      <c r="C1207" s="1" t="s">
        <v>122</v>
      </c>
      <c r="D1207" s="1" t="s">
        <v>123</v>
      </c>
      <c r="E1207" s="1" t="s">
        <v>831</v>
      </c>
      <c r="F1207" s="128"/>
      <c r="G1207" s="129"/>
      <c r="H1207" s="129"/>
      <c r="I1207" s="129"/>
      <c r="J1207" s="129"/>
      <c r="K1207" s="49" t="s">
        <v>1609</v>
      </c>
      <c r="L1207" s="61" t="s">
        <v>1610</v>
      </c>
      <c r="M1207" s="51" t="s">
        <v>127</v>
      </c>
      <c r="N1207" s="51"/>
      <c r="O1207" s="62" t="e">
        <f t="shared" si="559"/>
        <v>#VALUE!</v>
      </c>
      <c r="P1207" s="53">
        <v>85</v>
      </c>
      <c r="Q1207" s="54" t="s">
        <v>159</v>
      </c>
      <c r="R1207" s="53">
        <v>43300</v>
      </c>
      <c r="S1207" s="53">
        <f t="shared" si="560"/>
        <v>0</v>
      </c>
      <c r="T1207" s="53"/>
      <c r="U1207" s="53">
        <v>0</v>
      </c>
      <c r="V1207" s="53" t="s">
        <v>129</v>
      </c>
      <c r="W1207" s="156">
        <v>0.01</v>
      </c>
      <c r="X1207" s="177">
        <v>0</v>
      </c>
      <c r="Y1207" s="53" t="s">
        <v>129</v>
      </c>
      <c r="Z1207" s="178">
        <v>0.01</v>
      </c>
      <c r="AA1207" s="160">
        <v>0</v>
      </c>
      <c r="AB1207" s="53" t="s">
        <v>130</v>
      </c>
      <c r="AC1207" s="176">
        <v>0.1</v>
      </c>
      <c r="AD1207" s="53">
        <v>0</v>
      </c>
      <c r="AE1207" s="53" t="s">
        <v>130</v>
      </c>
      <c r="AF1207" s="175">
        <v>0.1</v>
      </c>
      <c r="AG1207" s="102"/>
      <c r="AH1207" s="100"/>
      <c r="AI1207" s="100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ht="15.75" customHeight="1">
      <c r="A1208" s="1" t="s">
        <v>1574</v>
      </c>
      <c r="B1208" s="1" t="s">
        <v>121</v>
      </c>
      <c r="C1208" s="1" t="s">
        <v>122</v>
      </c>
      <c r="D1208" s="1"/>
      <c r="E1208" s="1" t="s">
        <v>838</v>
      </c>
      <c r="F1208" s="41"/>
      <c r="G1208" s="42"/>
      <c r="H1208" s="42"/>
      <c r="I1208" s="42"/>
      <c r="J1208" s="42" t="s">
        <v>838</v>
      </c>
      <c r="K1208" s="130"/>
      <c r="L1208" s="126"/>
      <c r="M1208" s="127"/>
      <c r="N1208" s="127"/>
      <c r="O1208" s="127"/>
      <c r="P1208" s="45"/>
      <c r="Q1208" s="46"/>
      <c r="R1208" s="45">
        <f t="shared" ref="R1208:S1208" si="561">SUM(R1209:R1211)</f>
        <v>1736000</v>
      </c>
      <c r="S1208" s="45">
        <f t="shared" si="561"/>
        <v>0</v>
      </c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91"/>
      <c r="AE1208" s="91"/>
      <c r="AF1208" s="91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/>
      <c r="BD1208" s="45"/>
      <c r="BE1208" s="45"/>
    </row>
    <row r="1209" spans="1:57" ht="15.75" customHeight="1">
      <c r="A1209" s="1" t="s">
        <v>1574</v>
      </c>
      <c r="B1209" s="1" t="s">
        <v>121</v>
      </c>
      <c r="C1209" s="1" t="s">
        <v>122</v>
      </c>
      <c r="D1209" s="1" t="s">
        <v>123</v>
      </c>
      <c r="E1209" s="1" t="s">
        <v>838</v>
      </c>
      <c r="F1209" s="128"/>
      <c r="G1209" s="129"/>
      <c r="H1209" s="129"/>
      <c r="I1209" s="129"/>
      <c r="J1209" s="129"/>
      <c r="K1209" s="49" t="s">
        <v>1611</v>
      </c>
      <c r="L1209" s="61" t="s">
        <v>1612</v>
      </c>
      <c r="M1209" s="51" t="s">
        <v>127</v>
      </c>
      <c r="N1209" s="51"/>
      <c r="O1209" s="62" t="e">
        <f t="shared" ref="O1209:O1211" si="562">M1209-R1209</f>
        <v>#VALUE!</v>
      </c>
      <c r="P1209" s="53">
        <v>1912</v>
      </c>
      <c r="Q1209" s="54" t="s">
        <v>159</v>
      </c>
      <c r="R1209" s="53">
        <v>1128000</v>
      </c>
      <c r="S1209" s="53">
        <f t="shared" ref="S1209:S1211" si="563">U1209+X1209+AA1209+AD1209+AG1209+AJ1209+AM1209+AP1209+AS1209+AV1209+AY1209+BB1209</f>
        <v>0</v>
      </c>
      <c r="T1209" s="53"/>
      <c r="U1209" s="53">
        <v>0</v>
      </c>
      <c r="V1209" s="53" t="s">
        <v>129</v>
      </c>
      <c r="W1209" s="156">
        <v>0.01</v>
      </c>
      <c r="X1209" s="177">
        <v>0</v>
      </c>
      <c r="Y1209" s="53" t="s">
        <v>129</v>
      </c>
      <c r="Z1209" s="178">
        <v>0.01</v>
      </c>
      <c r="AA1209" s="160">
        <v>0</v>
      </c>
      <c r="AB1209" s="53" t="s">
        <v>130</v>
      </c>
      <c r="AC1209" s="176">
        <v>0.1</v>
      </c>
      <c r="AD1209" s="53">
        <v>0</v>
      </c>
      <c r="AE1209" s="53" t="s">
        <v>130</v>
      </c>
      <c r="AF1209" s="175">
        <v>0.1</v>
      </c>
      <c r="AG1209" s="102"/>
      <c r="AH1209" s="100"/>
      <c r="AI1209" s="100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ht="15.75" customHeight="1">
      <c r="A1210" s="1" t="s">
        <v>1574</v>
      </c>
      <c r="B1210" s="1" t="s">
        <v>121</v>
      </c>
      <c r="C1210" s="1" t="s">
        <v>122</v>
      </c>
      <c r="D1210" s="1" t="s">
        <v>123</v>
      </c>
      <c r="E1210" s="1" t="s">
        <v>838</v>
      </c>
      <c r="F1210" s="128"/>
      <c r="G1210" s="129"/>
      <c r="H1210" s="129"/>
      <c r="I1210" s="129"/>
      <c r="J1210" s="129"/>
      <c r="K1210" s="49" t="s">
        <v>1613</v>
      </c>
      <c r="L1210" s="61" t="s">
        <v>1614</v>
      </c>
      <c r="M1210" s="51" t="s">
        <v>127</v>
      </c>
      <c r="N1210" s="51"/>
      <c r="O1210" s="62" t="e">
        <f t="shared" si="562"/>
        <v>#VALUE!</v>
      </c>
      <c r="P1210" s="53">
        <v>1009</v>
      </c>
      <c r="Q1210" s="54" t="s">
        <v>159</v>
      </c>
      <c r="R1210" s="53">
        <v>595300</v>
      </c>
      <c r="S1210" s="53">
        <f t="shared" si="563"/>
        <v>0</v>
      </c>
      <c r="T1210" s="53"/>
      <c r="U1210" s="53">
        <v>0</v>
      </c>
      <c r="V1210" s="53" t="s">
        <v>129</v>
      </c>
      <c r="W1210" s="156">
        <v>0.01</v>
      </c>
      <c r="X1210" s="177">
        <v>0</v>
      </c>
      <c r="Y1210" s="53" t="s">
        <v>129</v>
      </c>
      <c r="Z1210" s="178">
        <v>0.01</v>
      </c>
      <c r="AA1210" s="160">
        <v>0</v>
      </c>
      <c r="AB1210" s="53" t="s">
        <v>130</v>
      </c>
      <c r="AC1210" s="176">
        <v>0.1</v>
      </c>
      <c r="AD1210" s="53">
        <v>0</v>
      </c>
      <c r="AE1210" s="53" t="s">
        <v>130</v>
      </c>
      <c r="AF1210" s="175">
        <v>0.1</v>
      </c>
      <c r="AG1210" s="102"/>
      <c r="AH1210" s="100"/>
      <c r="AI1210" s="100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ht="15.75" customHeight="1">
      <c r="A1211" s="1" t="s">
        <v>1574</v>
      </c>
      <c r="B1211" s="1" t="s">
        <v>121</v>
      </c>
      <c r="C1211" s="1" t="s">
        <v>122</v>
      </c>
      <c r="D1211" s="1" t="s">
        <v>123</v>
      </c>
      <c r="E1211" s="1" t="s">
        <v>838</v>
      </c>
      <c r="F1211" s="128"/>
      <c r="G1211" s="129"/>
      <c r="H1211" s="129"/>
      <c r="I1211" s="129"/>
      <c r="J1211" s="129"/>
      <c r="K1211" s="49" t="s">
        <v>1132</v>
      </c>
      <c r="L1211" s="61" t="s">
        <v>1133</v>
      </c>
      <c r="M1211" s="51" t="s">
        <v>127</v>
      </c>
      <c r="N1211" s="51">
        <v>2</v>
      </c>
      <c r="O1211" s="56" t="e">
        <f t="shared" si="562"/>
        <v>#VALUE!</v>
      </c>
      <c r="P1211" s="53">
        <v>25</v>
      </c>
      <c r="Q1211" s="54" t="s">
        <v>159</v>
      </c>
      <c r="R1211" s="53">
        <v>12700</v>
      </c>
      <c r="S1211" s="53">
        <f t="shared" si="563"/>
        <v>0</v>
      </c>
      <c r="T1211" s="53"/>
      <c r="U1211" s="53">
        <v>0</v>
      </c>
      <c r="V1211" s="53" t="s">
        <v>129</v>
      </c>
      <c r="W1211" s="156">
        <v>0.01</v>
      </c>
      <c r="X1211" s="177">
        <v>0</v>
      </c>
      <c r="Y1211" s="53" t="s">
        <v>129</v>
      </c>
      <c r="Z1211" s="178">
        <v>0.01</v>
      </c>
      <c r="AA1211" s="160">
        <v>0</v>
      </c>
      <c r="AB1211" s="53" t="s">
        <v>130</v>
      </c>
      <c r="AC1211" s="176">
        <v>0.1</v>
      </c>
      <c r="AD1211" s="53">
        <v>0</v>
      </c>
      <c r="AE1211" s="53" t="s">
        <v>130</v>
      </c>
      <c r="AF1211" s="175">
        <v>0.1</v>
      </c>
      <c r="AG1211" s="88"/>
      <c r="AH1211" s="53" t="s">
        <v>130</v>
      </c>
      <c r="AI1211" s="53">
        <v>1</v>
      </c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ht="15.75" customHeight="1">
      <c r="A1212" s="1" t="s">
        <v>1574</v>
      </c>
      <c r="B1212" s="1" t="s">
        <v>121</v>
      </c>
      <c r="C1212" s="1" t="s">
        <v>122</v>
      </c>
      <c r="D1212" s="1"/>
      <c r="E1212" s="1" t="s">
        <v>841</v>
      </c>
      <c r="F1212" s="41"/>
      <c r="G1212" s="42"/>
      <c r="H1212" s="42"/>
      <c r="I1212" s="42"/>
      <c r="J1212" s="42" t="s">
        <v>841</v>
      </c>
      <c r="K1212" s="130"/>
      <c r="L1212" s="126"/>
      <c r="M1212" s="127"/>
      <c r="N1212" s="127"/>
      <c r="O1212" s="127"/>
      <c r="P1212" s="45"/>
      <c r="Q1212" s="46"/>
      <c r="R1212" s="45">
        <f t="shared" ref="R1212:S1212" si="564">SUM(R1213:R1221)</f>
        <v>14260200</v>
      </c>
      <c r="S1212" s="45">
        <f t="shared" si="564"/>
        <v>0</v>
      </c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91"/>
      <c r="AE1212" s="91"/>
      <c r="AF1212" s="91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/>
      <c r="BD1212" s="45"/>
      <c r="BE1212" s="45"/>
    </row>
    <row r="1213" spans="1:57" ht="15.75" customHeight="1">
      <c r="A1213" s="1" t="s">
        <v>1574</v>
      </c>
      <c r="B1213" s="1" t="s">
        <v>121</v>
      </c>
      <c r="C1213" s="1" t="s">
        <v>122</v>
      </c>
      <c r="D1213" s="1" t="s">
        <v>123</v>
      </c>
      <c r="E1213" s="1" t="s">
        <v>841</v>
      </c>
      <c r="F1213" s="128"/>
      <c r="G1213" s="129"/>
      <c r="H1213" s="129"/>
      <c r="I1213" s="129"/>
      <c r="J1213" s="129"/>
      <c r="K1213" s="49" t="s">
        <v>1615</v>
      </c>
      <c r="L1213" s="61" t="s">
        <v>1616</v>
      </c>
      <c r="M1213" s="51" t="s">
        <v>127</v>
      </c>
      <c r="N1213" s="51"/>
      <c r="O1213" s="62" t="e">
        <f t="shared" ref="O1213:O1221" si="565">M1213-R1213</f>
        <v>#VALUE!</v>
      </c>
      <c r="P1213" s="53">
        <v>23</v>
      </c>
      <c r="Q1213" s="54" t="s">
        <v>400</v>
      </c>
      <c r="R1213" s="53">
        <v>122400</v>
      </c>
      <c r="S1213" s="53">
        <f t="shared" ref="S1213:S1221" si="566">U1213+X1213+AA1213+AD1213+AG1213+AJ1213+AM1213+AP1213+AS1213+AV1213+AY1213+BB1213</f>
        <v>0</v>
      </c>
      <c r="T1213" s="53"/>
      <c r="U1213" s="53">
        <v>0</v>
      </c>
      <c r="V1213" s="53" t="s">
        <v>129</v>
      </c>
      <c r="W1213" s="156">
        <v>0.01</v>
      </c>
      <c r="X1213" s="177">
        <v>0</v>
      </c>
      <c r="Y1213" s="53" t="s">
        <v>129</v>
      </c>
      <c r="Z1213" s="178">
        <v>0.01</v>
      </c>
      <c r="AA1213" s="160">
        <v>0</v>
      </c>
      <c r="AB1213" s="53" t="s">
        <v>130</v>
      </c>
      <c r="AC1213" s="176">
        <v>0.1</v>
      </c>
      <c r="AD1213" s="53">
        <v>0</v>
      </c>
      <c r="AE1213" s="53" t="s">
        <v>130</v>
      </c>
      <c r="AF1213" s="175">
        <v>0.1</v>
      </c>
      <c r="AG1213" s="102"/>
      <c r="AH1213" s="100"/>
      <c r="AI1213" s="100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ht="15.75" customHeight="1">
      <c r="A1214" s="1" t="s">
        <v>1574</v>
      </c>
      <c r="B1214" s="1" t="s">
        <v>121</v>
      </c>
      <c r="C1214" s="1" t="s">
        <v>122</v>
      </c>
      <c r="D1214" s="1" t="s">
        <v>123</v>
      </c>
      <c r="E1214" s="1" t="s">
        <v>841</v>
      </c>
      <c r="F1214" s="128"/>
      <c r="G1214" s="129"/>
      <c r="H1214" s="129"/>
      <c r="I1214" s="129"/>
      <c r="J1214" s="129"/>
      <c r="K1214" s="49" t="s">
        <v>1579</v>
      </c>
      <c r="L1214" s="57" t="s">
        <v>1617</v>
      </c>
      <c r="M1214" s="51" t="s">
        <v>127</v>
      </c>
      <c r="N1214" s="51"/>
      <c r="O1214" s="62" t="e">
        <f t="shared" si="565"/>
        <v>#VALUE!</v>
      </c>
      <c r="P1214" s="53">
        <v>244</v>
      </c>
      <c r="Q1214" s="54" t="s">
        <v>400</v>
      </c>
      <c r="R1214" s="53">
        <v>1298100</v>
      </c>
      <c r="S1214" s="53">
        <f t="shared" si="566"/>
        <v>0</v>
      </c>
      <c r="T1214" s="53"/>
      <c r="U1214" s="53">
        <v>0</v>
      </c>
      <c r="V1214" s="53" t="s">
        <v>129</v>
      </c>
      <c r="W1214" s="156">
        <v>0.01</v>
      </c>
      <c r="X1214" s="177">
        <v>0</v>
      </c>
      <c r="Y1214" s="53" t="s">
        <v>129</v>
      </c>
      <c r="Z1214" s="178">
        <v>0.01</v>
      </c>
      <c r="AA1214" s="160">
        <v>0</v>
      </c>
      <c r="AB1214" s="53" t="s">
        <v>130</v>
      </c>
      <c r="AC1214" s="176">
        <v>0.1</v>
      </c>
      <c r="AD1214" s="53">
        <v>0</v>
      </c>
      <c r="AE1214" s="53" t="s">
        <v>130</v>
      </c>
      <c r="AF1214" s="175">
        <v>0.1</v>
      </c>
      <c r="AG1214" s="102"/>
      <c r="AH1214" s="100"/>
      <c r="AI1214" s="100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ht="15.75" customHeight="1">
      <c r="A1215" s="1" t="s">
        <v>1574</v>
      </c>
      <c r="B1215" s="1" t="s">
        <v>121</v>
      </c>
      <c r="C1215" s="1" t="s">
        <v>122</v>
      </c>
      <c r="D1215" s="1" t="s">
        <v>123</v>
      </c>
      <c r="E1215" s="1" t="s">
        <v>841</v>
      </c>
      <c r="F1215" s="128"/>
      <c r="G1215" s="129"/>
      <c r="H1215" s="129"/>
      <c r="I1215" s="129"/>
      <c r="J1215" s="129"/>
      <c r="K1215" s="49" t="s">
        <v>1618</v>
      </c>
      <c r="L1215" s="61" t="s">
        <v>1619</v>
      </c>
      <c r="M1215" s="51" t="s">
        <v>127</v>
      </c>
      <c r="N1215" s="51"/>
      <c r="O1215" s="62" t="e">
        <f t="shared" si="565"/>
        <v>#VALUE!</v>
      </c>
      <c r="P1215" s="53">
        <v>8</v>
      </c>
      <c r="Q1215" s="54" t="s">
        <v>400</v>
      </c>
      <c r="R1215" s="53">
        <v>42600</v>
      </c>
      <c r="S1215" s="53">
        <f t="shared" si="566"/>
        <v>0</v>
      </c>
      <c r="T1215" s="53"/>
      <c r="U1215" s="53">
        <v>0</v>
      </c>
      <c r="V1215" s="53" t="s">
        <v>129</v>
      </c>
      <c r="W1215" s="156">
        <v>0.01</v>
      </c>
      <c r="X1215" s="177">
        <v>0</v>
      </c>
      <c r="Y1215" s="53" t="s">
        <v>129</v>
      </c>
      <c r="Z1215" s="178">
        <v>0.01</v>
      </c>
      <c r="AA1215" s="160">
        <v>0</v>
      </c>
      <c r="AB1215" s="53" t="s">
        <v>130</v>
      </c>
      <c r="AC1215" s="176">
        <v>0.1</v>
      </c>
      <c r="AD1215" s="53">
        <v>0</v>
      </c>
      <c r="AE1215" s="53" t="s">
        <v>130</v>
      </c>
      <c r="AF1215" s="175">
        <v>0.1</v>
      </c>
      <c r="AG1215" s="102"/>
      <c r="AH1215" s="100"/>
      <c r="AI1215" s="100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ht="15.75" customHeight="1">
      <c r="A1216" s="1" t="s">
        <v>1574</v>
      </c>
      <c r="B1216" s="1" t="s">
        <v>121</v>
      </c>
      <c r="C1216" s="1" t="s">
        <v>122</v>
      </c>
      <c r="D1216" s="1" t="s">
        <v>123</v>
      </c>
      <c r="E1216" s="1" t="s">
        <v>841</v>
      </c>
      <c r="F1216" s="128"/>
      <c r="G1216" s="129"/>
      <c r="H1216" s="129"/>
      <c r="I1216" s="129"/>
      <c r="J1216" s="129"/>
      <c r="K1216" s="49" t="s">
        <v>1581</v>
      </c>
      <c r="L1216" s="57" t="s">
        <v>1620</v>
      </c>
      <c r="M1216" s="51" t="s">
        <v>127</v>
      </c>
      <c r="N1216" s="51"/>
      <c r="O1216" s="62" t="e">
        <f t="shared" si="565"/>
        <v>#VALUE!</v>
      </c>
      <c r="P1216" s="53">
        <v>90</v>
      </c>
      <c r="Q1216" s="54" t="s">
        <v>400</v>
      </c>
      <c r="R1216" s="53">
        <v>478800</v>
      </c>
      <c r="S1216" s="53">
        <f t="shared" si="566"/>
        <v>0</v>
      </c>
      <c r="T1216" s="53"/>
      <c r="U1216" s="53">
        <v>0</v>
      </c>
      <c r="V1216" s="53" t="s">
        <v>129</v>
      </c>
      <c r="W1216" s="156">
        <v>0.01</v>
      </c>
      <c r="X1216" s="177">
        <v>0</v>
      </c>
      <c r="Y1216" s="53" t="s">
        <v>129</v>
      </c>
      <c r="Z1216" s="178">
        <v>0.01</v>
      </c>
      <c r="AA1216" s="160">
        <v>0</v>
      </c>
      <c r="AB1216" s="53" t="s">
        <v>130</v>
      </c>
      <c r="AC1216" s="176">
        <v>0.1</v>
      </c>
      <c r="AD1216" s="53">
        <v>0</v>
      </c>
      <c r="AE1216" s="53" t="s">
        <v>130</v>
      </c>
      <c r="AF1216" s="175">
        <v>0.1</v>
      </c>
      <c r="AG1216" s="102"/>
      <c r="AH1216" s="100"/>
      <c r="AI1216" s="100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ht="15.75" customHeight="1">
      <c r="A1217" s="1" t="s">
        <v>1574</v>
      </c>
      <c r="B1217" s="1" t="s">
        <v>121</v>
      </c>
      <c r="C1217" s="1" t="s">
        <v>122</v>
      </c>
      <c r="D1217" s="1" t="s">
        <v>123</v>
      </c>
      <c r="E1217" s="1" t="s">
        <v>841</v>
      </c>
      <c r="F1217" s="128"/>
      <c r="G1217" s="129"/>
      <c r="H1217" s="129"/>
      <c r="I1217" s="129"/>
      <c r="J1217" s="129"/>
      <c r="K1217" s="49" t="s">
        <v>182</v>
      </c>
      <c r="L1217" s="61" t="s">
        <v>183</v>
      </c>
      <c r="M1217" s="51" t="s">
        <v>127</v>
      </c>
      <c r="N1217" s="51">
        <v>2</v>
      </c>
      <c r="O1217" s="56" t="e">
        <f t="shared" si="565"/>
        <v>#VALUE!</v>
      </c>
      <c r="P1217" s="53">
        <v>2400</v>
      </c>
      <c r="Q1217" s="54" t="s">
        <v>159</v>
      </c>
      <c r="R1217" s="53">
        <v>2544000</v>
      </c>
      <c r="S1217" s="53">
        <f t="shared" si="566"/>
        <v>0</v>
      </c>
      <c r="T1217" s="53"/>
      <c r="U1217" s="53">
        <v>0</v>
      </c>
      <c r="V1217" s="53" t="s">
        <v>129</v>
      </c>
      <c r="W1217" s="156">
        <v>0.01</v>
      </c>
      <c r="X1217" s="177">
        <v>0</v>
      </c>
      <c r="Y1217" s="53" t="s">
        <v>129</v>
      </c>
      <c r="Z1217" s="178">
        <v>0.01</v>
      </c>
      <c r="AA1217" s="160">
        <v>0</v>
      </c>
      <c r="AB1217" s="53" t="s">
        <v>130</v>
      </c>
      <c r="AC1217" s="176">
        <v>0.1</v>
      </c>
      <c r="AD1217" s="53">
        <v>0</v>
      </c>
      <c r="AE1217" s="53" t="s">
        <v>130</v>
      </c>
      <c r="AF1217" s="175">
        <v>0.1</v>
      </c>
      <c r="AG1217" s="102"/>
      <c r="AH1217" s="100"/>
      <c r="AI1217" s="100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ht="15.75" customHeight="1">
      <c r="A1218" s="1" t="s">
        <v>1574</v>
      </c>
      <c r="B1218" s="1" t="s">
        <v>121</v>
      </c>
      <c r="C1218" s="1" t="s">
        <v>122</v>
      </c>
      <c r="D1218" s="1" t="s">
        <v>123</v>
      </c>
      <c r="E1218" s="1" t="s">
        <v>841</v>
      </c>
      <c r="F1218" s="128"/>
      <c r="G1218" s="129"/>
      <c r="H1218" s="129"/>
      <c r="I1218" s="129"/>
      <c r="J1218" s="129"/>
      <c r="K1218" s="49" t="s">
        <v>1621</v>
      </c>
      <c r="L1218" s="61" t="s">
        <v>1622</v>
      </c>
      <c r="M1218" s="51" t="s">
        <v>127</v>
      </c>
      <c r="N1218" s="51"/>
      <c r="O1218" s="62" t="e">
        <f t="shared" si="565"/>
        <v>#VALUE!</v>
      </c>
      <c r="P1218" s="53">
        <v>4900</v>
      </c>
      <c r="Q1218" s="54" t="s">
        <v>159</v>
      </c>
      <c r="R1218" s="53">
        <v>5194000</v>
      </c>
      <c r="S1218" s="53">
        <f t="shared" si="566"/>
        <v>0</v>
      </c>
      <c r="T1218" s="53"/>
      <c r="U1218" s="53">
        <v>0</v>
      </c>
      <c r="V1218" s="53" t="s">
        <v>129</v>
      </c>
      <c r="W1218" s="156">
        <v>0.01</v>
      </c>
      <c r="X1218" s="177">
        <v>0</v>
      </c>
      <c r="Y1218" s="53" t="s">
        <v>129</v>
      </c>
      <c r="Z1218" s="178">
        <v>0.01</v>
      </c>
      <c r="AA1218" s="160">
        <v>0</v>
      </c>
      <c r="AB1218" s="53" t="s">
        <v>130</v>
      </c>
      <c r="AC1218" s="176">
        <v>0.1</v>
      </c>
      <c r="AD1218" s="53">
        <v>0</v>
      </c>
      <c r="AE1218" s="53" t="s">
        <v>130</v>
      </c>
      <c r="AF1218" s="175">
        <v>0.1</v>
      </c>
      <c r="AG1218" s="102"/>
      <c r="AH1218" s="100"/>
      <c r="AI1218" s="100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ht="15.75" customHeight="1">
      <c r="A1219" s="1" t="s">
        <v>1574</v>
      </c>
      <c r="B1219" s="1" t="s">
        <v>121</v>
      </c>
      <c r="C1219" s="1" t="s">
        <v>122</v>
      </c>
      <c r="D1219" s="1" t="s">
        <v>123</v>
      </c>
      <c r="E1219" s="1" t="s">
        <v>841</v>
      </c>
      <c r="F1219" s="128"/>
      <c r="G1219" s="129"/>
      <c r="H1219" s="129"/>
      <c r="I1219" s="129"/>
      <c r="J1219" s="129"/>
      <c r="K1219" s="49" t="s">
        <v>194</v>
      </c>
      <c r="L1219" s="61" t="s">
        <v>195</v>
      </c>
      <c r="M1219" s="51" t="s">
        <v>127</v>
      </c>
      <c r="N1219" s="51">
        <v>2</v>
      </c>
      <c r="O1219" s="56" t="e">
        <f t="shared" si="565"/>
        <v>#VALUE!</v>
      </c>
      <c r="P1219" s="53">
        <v>1300</v>
      </c>
      <c r="Q1219" s="54" t="s">
        <v>159</v>
      </c>
      <c r="R1219" s="53">
        <v>1378000</v>
      </c>
      <c r="S1219" s="53">
        <f t="shared" si="566"/>
        <v>0</v>
      </c>
      <c r="T1219" s="53"/>
      <c r="U1219" s="53">
        <v>0</v>
      </c>
      <c r="V1219" s="53" t="s">
        <v>129</v>
      </c>
      <c r="W1219" s="156">
        <v>0.01</v>
      </c>
      <c r="X1219" s="177">
        <v>0</v>
      </c>
      <c r="Y1219" s="53" t="s">
        <v>129</v>
      </c>
      <c r="Z1219" s="178">
        <v>0.01</v>
      </c>
      <c r="AA1219" s="160">
        <v>0</v>
      </c>
      <c r="AB1219" s="53" t="s">
        <v>130</v>
      </c>
      <c r="AC1219" s="176">
        <v>0.1</v>
      </c>
      <c r="AD1219" s="53">
        <v>0</v>
      </c>
      <c r="AE1219" s="53" t="s">
        <v>130</v>
      </c>
      <c r="AF1219" s="175">
        <v>0.1</v>
      </c>
      <c r="AG1219" s="102"/>
      <c r="AH1219" s="100"/>
      <c r="AI1219" s="100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ht="15.75" customHeight="1">
      <c r="A1220" s="1" t="s">
        <v>1574</v>
      </c>
      <c r="B1220" s="1" t="s">
        <v>121</v>
      </c>
      <c r="C1220" s="1" t="s">
        <v>122</v>
      </c>
      <c r="D1220" s="1" t="s">
        <v>123</v>
      </c>
      <c r="E1220" s="1" t="s">
        <v>841</v>
      </c>
      <c r="F1220" s="128"/>
      <c r="G1220" s="129"/>
      <c r="H1220" s="129"/>
      <c r="I1220" s="129"/>
      <c r="J1220" s="129"/>
      <c r="K1220" s="49" t="s">
        <v>1623</v>
      </c>
      <c r="L1220" s="61" t="s">
        <v>1624</v>
      </c>
      <c r="M1220" s="51" t="s">
        <v>127</v>
      </c>
      <c r="N1220" s="51"/>
      <c r="O1220" s="62" t="e">
        <f t="shared" si="565"/>
        <v>#VALUE!</v>
      </c>
      <c r="P1220" s="53">
        <v>1637</v>
      </c>
      <c r="Q1220" s="54" t="s">
        <v>159</v>
      </c>
      <c r="R1220" s="53">
        <v>834900</v>
      </c>
      <c r="S1220" s="53">
        <f t="shared" si="566"/>
        <v>0</v>
      </c>
      <c r="T1220" s="53"/>
      <c r="U1220" s="53">
        <v>0</v>
      </c>
      <c r="V1220" s="53" t="s">
        <v>129</v>
      </c>
      <c r="W1220" s="156">
        <v>0.01</v>
      </c>
      <c r="X1220" s="177">
        <v>0</v>
      </c>
      <c r="Y1220" s="53" t="s">
        <v>129</v>
      </c>
      <c r="Z1220" s="178">
        <v>0.01</v>
      </c>
      <c r="AA1220" s="160">
        <v>0</v>
      </c>
      <c r="AB1220" s="53" t="s">
        <v>130</v>
      </c>
      <c r="AC1220" s="176">
        <v>0.1</v>
      </c>
      <c r="AD1220" s="53">
        <v>0</v>
      </c>
      <c r="AE1220" s="53" t="s">
        <v>130</v>
      </c>
      <c r="AF1220" s="175">
        <v>0.1</v>
      </c>
      <c r="AG1220" s="102"/>
      <c r="AH1220" s="100"/>
      <c r="AI1220" s="100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ht="15.75" customHeight="1">
      <c r="A1221" s="1" t="s">
        <v>1574</v>
      </c>
      <c r="B1221" s="1" t="s">
        <v>121</v>
      </c>
      <c r="C1221" s="1" t="s">
        <v>122</v>
      </c>
      <c r="D1221" s="1" t="s">
        <v>123</v>
      </c>
      <c r="E1221" s="1" t="s">
        <v>841</v>
      </c>
      <c r="F1221" s="128"/>
      <c r="G1221" s="129"/>
      <c r="H1221" s="129"/>
      <c r="I1221" s="129"/>
      <c r="J1221" s="129"/>
      <c r="K1221" s="49" t="s">
        <v>1625</v>
      </c>
      <c r="L1221" s="61" t="s">
        <v>1626</v>
      </c>
      <c r="M1221" s="51" t="s">
        <v>127</v>
      </c>
      <c r="N1221" s="51">
        <v>2</v>
      </c>
      <c r="O1221" s="56" t="e">
        <f t="shared" si="565"/>
        <v>#VALUE!</v>
      </c>
      <c r="P1221" s="53">
        <v>4642</v>
      </c>
      <c r="Q1221" s="54" t="s">
        <v>159</v>
      </c>
      <c r="R1221" s="53">
        <v>2367400</v>
      </c>
      <c r="S1221" s="53">
        <f t="shared" si="566"/>
        <v>0</v>
      </c>
      <c r="T1221" s="53"/>
      <c r="U1221" s="53">
        <v>0</v>
      </c>
      <c r="V1221" s="53" t="s">
        <v>129</v>
      </c>
      <c r="W1221" s="156">
        <v>0.01</v>
      </c>
      <c r="X1221" s="177">
        <v>0</v>
      </c>
      <c r="Y1221" s="53" t="s">
        <v>129</v>
      </c>
      <c r="Z1221" s="178">
        <v>0.01</v>
      </c>
      <c r="AA1221" s="160">
        <v>0</v>
      </c>
      <c r="AB1221" s="53" t="s">
        <v>130</v>
      </c>
      <c r="AC1221" s="176">
        <v>0.1</v>
      </c>
      <c r="AD1221" s="53">
        <v>0</v>
      </c>
      <c r="AE1221" s="53" t="s">
        <v>130</v>
      </c>
      <c r="AF1221" s="175">
        <v>0.1</v>
      </c>
      <c r="AG1221" s="102"/>
      <c r="AH1221" s="100"/>
      <c r="AI1221" s="100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ht="15.75" customHeight="1">
      <c r="A1222" s="1" t="s">
        <v>1574</v>
      </c>
      <c r="B1222" s="1" t="s">
        <v>121</v>
      </c>
      <c r="C1222" s="1" t="s">
        <v>122</v>
      </c>
      <c r="D1222" s="1" t="s">
        <v>241</v>
      </c>
      <c r="E1222" s="1"/>
      <c r="F1222" s="35"/>
      <c r="G1222" s="36"/>
      <c r="H1222" s="36"/>
      <c r="I1222" s="36" t="s">
        <v>241</v>
      </c>
      <c r="J1222" s="36"/>
      <c r="K1222" s="120"/>
      <c r="L1222" s="121"/>
      <c r="M1222" s="122"/>
      <c r="N1222" s="122"/>
      <c r="O1222" s="122"/>
      <c r="P1222" s="39"/>
      <c r="Q1222" s="40"/>
      <c r="R1222" s="39">
        <f t="shared" ref="R1222:S1222" si="567">R1223</f>
        <v>79800</v>
      </c>
      <c r="S1222" s="39">
        <f t="shared" si="567"/>
        <v>0</v>
      </c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86"/>
      <c r="AE1222" s="86"/>
      <c r="AF1222" s="86"/>
      <c r="AG1222" s="39"/>
      <c r="AH1222" s="39"/>
      <c r="AI1222" s="39"/>
      <c r="AJ1222" s="39"/>
      <c r="AK1222" s="39"/>
      <c r="AL1222" s="39"/>
      <c r="AM1222" s="39"/>
      <c r="AN1222" s="39"/>
      <c r="AO1222" s="39"/>
      <c r="AP1222" s="39"/>
      <c r="AQ1222" s="39"/>
      <c r="AR1222" s="39"/>
      <c r="AS1222" s="39"/>
      <c r="AT1222" s="39"/>
      <c r="AU1222" s="39"/>
      <c r="AV1222" s="39"/>
      <c r="AW1222" s="39"/>
      <c r="AX1222" s="39"/>
      <c r="AY1222" s="39"/>
      <c r="AZ1222" s="39"/>
      <c r="BA1222" s="39"/>
      <c r="BB1222" s="39"/>
      <c r="BC1222" s="39"/>
      <c r="BD1222" s="39"/>
      <c r="BE1222" s="39"/>
    </row>
    <row r="1223" spans="1:57" ht="15.75" customHeight="1">
      <c r="A1223" s="1" t="s">
        <v>1574</v>
      </c>
      <c r="B1223" s="1" t="s">
        <v>121</v>
      </c>
      <c r="C1223" s="1" t="s">
        <v>122</v>
      </c>
      <c r="D1223" s="1"/>
      <c r="E1223" s="1" t="s">
        <v>847</v>
      </c>
      <c r="F1223" s="41"/>
      <c r="G1223" s="42"/>
      <c r="H1223" s="42"/>
      <c r="I1223" s="42"/>
      <c r="J1223" s="42" t="s">
        <v>847</v>
      </c>
      <c r="K1223" s="130"/>
      <c r="L1223" s="126"/>
      <c r="M1223" s="127"/>
      <c r="N1223" s="127"/>
      <c r="O1223" s="127"/>
      <c r="P1223" s="45"/>
      <c r="Q1223" s="46"/>
      <c r="R1223" s="45">
        <f t="shared" ref="R1223:S1223" si="568">R1224</f>
        <v>79800</v>
      </c>
      <c r="S1223" s="45">
        <f t="shared" si="568"/>
        <v>0</v>
      </c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82"/>
      <c r="AE1223" s="82"/>
      <c r="AF1223" s="82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/>
      <c r="BD1223" s="45"/>
      <c r="BE1223" s="45"/>
    </row>
    <row r="1224" spans="1:57" ht="15.75" customHeight="1">
      <c r="A1224" s="1" t="s">
        <v>1574</v>
      </c>
      <c r="B1224" s="1" t="s">
        <v>121</v>
      </c>
      <c r="C1224" s="1" t="s">
        <v>122</v>
      </c>
      <c r="D1224" s="1" t="s">
        <v>241</v>
      </c>
      <c r="E1224" s="1" t="s">
        <v>847</v>
      </c>
      <c r="F1224" s="128"/>
      <c r="G1224" s="129"/>
      <c r="H1224" s="129"/>
      <c r="I1224" s="129"/>
      <c r="J1224" s="129"/>
      <c r="K1224" s="49" t="s">
        <v>1581</v>
      </c>
      <c r="L1224" s="57" t="s">
        <v>1627</v>
      </c>
      <c r="M1224" s="51" t="s">
        <v>127</v>
      </c>
      <c r="N1224" s="51"/>
      <c r="O1224" s="62" t="e">
        <f>M1224-R1224</f>
        <v>#VALUE!</v>
      </c>
      <c r="P1224" s="53">
        <v>15</v>
      </c>
      <c r="Q1224" s="54" t="s">
        <v>400</v>
      </c>
      <c r="R1224" s="53">
        <v>79800</v>
      </c>
      <c r="S1224" s="53">
        <f>U1224+X1224+AA1224+AD1224+AG1224+AJ1224+AM1224+AP1224+AS1224+AV1224+AY1224+BB1224</f>
        <v>0</v>
      </c>
      <c r="T1224" s="53"/>
      <c r="U1224" s="53">
        <v>0</v>
      </c>
      <c r="V1224" s="53" t="s">
        <v>129</v>
      </c>
      <c r="W1224" s="156">
        <v>0.01</v>
      </c>
      <c r="X1224" s="177">
        <v>0</v>
      </c>
      <c r="Y1224" s="53" t="s">
        <v>129</v>
      </c>
      <c r="Z1224" s="178">
        <v>0.01</v>
      </c>
      <c r="AA1224" s="160">
        <v>0</v>
      </c>
      <c r="AB1224" s="53" t="s">
        <v>130</v>
      </c>
      <c r="AC1224" s="176">
        <v>0.1</v>
      </c>
      <c r="AD1224" s="160">
        <v>0</v>
      </c>
      <c r="AE1224" s="53" t="s">
        <v>130</v>
      </c>
      <c r="AF1224" s="175">
        <v>0.1</v>
      </c>
      <c r="AG1224" s="102"/>
      <c r="AH1224" s="100"/>
      <c r="AI1224" s="100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ht="15.75" customHeight="1">
      <c r="A1225" s="1" t="s">
        <v>1574</v>
      </c>
      <c r="B1225" s="1" t="s">
        <v>280</v>
      </c>
      <c r="C1225" s="1" t="s">
        <v>122</v>
      </c>
      <c r="D1225" s="1"/>
      <c r="E1225" s="1"/>
      <c r="F1225" s="23"/>
      <c r="G1225" s="24" t="s">
        <v>280</v>
      </c>
      <c r="H1225" s="24"/>
      <c r="I1225" s="24"/>
      <c r="J1225" s="24"/>
      <c r="K1225" s="132"/>
      <c r="L1225" s="133"/>
      <c r="M1225" s="134"/>
      <c r="N1225" s="134"/>
      <c r="O1225" s="134"/>
      <c r="P1225" s="27"/>
      <c r="Q1225" s="28"/>
      <c r="R1225" s="27">
        <f t="shared" ref="R1225:S1225" si="569">R1226+R1232</f>
        <v>37511600</v>
      </c>
      <c r="S1225" s="27">
        <f t="shared" si="569"/>
        <v>4475872</v>
      </c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106"/>
      <c r="AE1225" s="106"/>
      <c r="AF1225" s="106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</row>
    <row r="1226" spans="1:57" ht="15.75" customHeight="1">
      <c r="A1226" s="1" t="s">
        <v>1574</v>
      </c>
      <c r="B1226" s="1" t="s">
        <v>280</v>
      </c>
      <c r="C1226" s="1" t="s">
        <v>713</v>
      </c>
      <c r="D1226" s="1"/>
      <c r="E1226" s="1"/>
      <c r="F1226" s="29"/>
      <c r="G1226" s="30"/>
      <c r="H1226" s="30" t="s">
        <v>713</v>
      </c>
      <c r="I1226" s="30"/>
      <c r="J1226" s="30"/>
      <c r="K1226" s="135"/>
      <c r="L1226" s="136"/>
      <c r="M1226" s="119"/>
      <c r="N1226" s="119"/>
      <c r="O1226" s="119"/>
      <c r="P1226" s="33"/>
      <c r="Q1226" s="34"/>
      <c r="R1226" s="33">
        <f t="shared" ref="R1226:S1226" si="570">R1227</f>
        <v>13633000</v>
      </c>
      <c r="S1226" s="33">
        <f t="shared" si="570"/>
        <v>3189772</v>
      </c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  <c r="AS1226" s="33"/>
      <c r="AT1226" s="33"/>
      <c r="AU1226" s="33"/>
      <c r="AV1226" s="33"/>
      <c r="AW1226" s="33"/>
      <c r="AX1226" s="33"/>
      <c r="AY1226" s="33"/>
      <c r="AZ1226" s="33"/>
      <c r="BA1226" s="33"/>
      <c r="BB1226" s="33"/>
      <c r="BC1226" s="33"/>
      <c r="BD1226" s="33"/>
      <c r="BE1226" s="33"/>
    </row>
    <row r="1227" spans="1:57" ht="15.75" customHeight="1">
      <c r="A1227" s="1" t="s">
        <v>1574</v>
      </c>
      <c r="B1227" s="1" t="s">
        <v>280</v>
      </c>
      <c r="C1227" s="1" t="s">
        <v>713</v>
      </c>
      <c r="D1227" s="1" t="s">
        <v>714</v>
      </c>
      <c r="E1227" s="1"/>
      <c r="F1227" s="35"/>
      <c r="G1227" s="36"/>
      <c r="H1227" s="36"/>
      <c r="I1227" s="36" t="s">
        <v>714</v>
      </c>
      <c r="J1227" s="36"/>
      <c r="K1227" s="137"/>
      <c r="L1227" s="138"/>
      <c r="M1227" s="122"/>
      <c r="N1227" s="122"/>
      <c r="O1227" s="122"/>
      <c r="P1227" s="39"/>
      <c r="Q1227" s="40"/>
      <c r="R1227" s="39">
        <f t="shared" ref="R1227:S1227" si="571">R1228+R1230</f>
        <v>13633000</v>
      </c>
      <c r="S1227" s="39">
        <f t="shared" si="571"/>
        <v>3189772</v>
      </c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  <c r="AG1227" s="39"/>
      <c r="AH1227" s="39"/>
      <c r="AI1227" s="39"/>
      <c r="AJ1227" s="39"/>
      <c r="AK1227" s="39"/>
      <c r="AL1227" s="39"/>
      <c r="AM1227" s="39"/>
      <c r="AN1227" s="39"/>
      <c r="AO1227" s="39"/>
      <c r="AP1227" s="39"/>
      <c r="AQ1227" s="39"/>
      <c r="AR1227" s="39"/>
      <c r="AS1227" s="39"/>
      <c r="AT1227" s="39"/>
      <c r="AU1227" s="39"/>
      <c r="AV1227" s="39"/>
      <c r="AW1227" s="39"/>
      <c r="AX1227" s="39"/>
      <c r="AY1227" s="39"/>
      <c r="AZ1227" s="39"/>
      <c r="BA1227" s="39"/>
      <c r="BB1227" s="39"/>
      <c r="BC1227" s="39"/>
      <c r="BD1227" s="39"/>
      <c r="BE1227" s="39"/>
    </row>
    <row r="1228" spans="1:57" ht="15.75" customHeight="1">
      <c r="A1228" s="1" t="s">
        <v>1574</v>
      </c>
      <c r="B1228" s="1" t="s">
        <v>280</v>
      </c>
      <c r="C1228" s="1" t="s">
        <v>713</v>
      </c>
      <c r="D1228" s="1"/>
      <c r="E1228" s="1" t="s">
        <v>715</v>
      </c>
      <c r="F1228" s="41"/>
      <c r="G1228" s="42"/>
      <c r="H1228" s="42"/>
      <c r="I1228" s="42"/>
      <c r="J1228" s="42" t="s">
        <v>715</v>
      </c>
      <c r="K1228" s="139"/>
      <c r="L1228" s="140"/>
      <c r="M1228" s="127"/>
      <c r="N1228" s="127"/>
      <c r="O1228" s="127"/>
      <c r="P1228" s="45"/>
      <c r="Q1228" s="46"/>
      <c r="R1228" s="45">
        <f t="shared" ref="R1228:S1228" si="572">R1229</f>
        <v>6614100</v>
      </c>
      <c r="S1228" s="45">
        <f t="shared" si="572"/>
        <v>1251571</v>
      </c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82"/>
      <c r="AE1228" s="82"/>
      <c r="AF1228" s="82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/>
      <c r="BD1228" s="45"/>
      <c r="BE1228" s="45"/>
    </row>
    <row r="1229" spans="1:57" ht="15.75" customHeight="1">
      <c r="A1229" s="1" t="s">
        <v>1574</v>
      </c>
      <c r="B1229" s="1" t="s">
        <v>280</v>
      </c>
      <c r="C1229" s="1" t="s">
        <v>713</v>
      </c>
      <c r="D1229" s="1" t="s">
        <v>714</v>
      </c>
      <c r="E1229" s="1" t="s">
        <v>715</v>
      </c>
      <c r="F1229" s="128"/>
      <c r="G1229" s="129"/>
      <c r="H1229" s="129"/>
      <c r="I1229" s="129"/>
      <c r="J1229" s="129"/>
      <c r="K1229" s="83" t="s">
        <v>737</v>
      </c>
      <c r="L1229" s="84" t="s">
        <v>738</v>
      </c>
      <c r="M1229" s="51" t="s">
        <v>127</v>
      </c>
      <c r="N1229" s="51">
        <v>2</v>
      </c>
      <c r="O1229" s="56" t="e">
        <f>M1229-R1229</f>
        <v>#VALUE!</v>
      </c>
      <c r="P1229" s="53">
        <v>176</v>
      </c>
      <c r="Q1229" s="54" t="s">
        <v>718</v>
      </c>
      <c r="R1229" s="53">
        <v>6614100</v>
      </c>
      <c r="S1229" s="53">
        <f>U1229+X1229+AA1229+AD1229+AG1229+AJ1229+AM1229+AP1229+AS1229+AV1229+AY1229+BB1229</f>
        <v>1251571</v>
      </c>
      <c r="T1229" s="53"/>
      <c r="U1229" s="53">
        <v>0</v>
      </c>
      <c r="V1229" s="53" t="s">
        <v>129</v>
      </c>
      <c r="W1229" s="156">
        <v>0.01</v>
      </c>
      <c r="X1229" s="177">
        <v>0</v>
      </c>
      <c r="Y1229" s="53" t="s">
        <v>129</v>
      </c>
      <c r="Z1229" s="178">
        <v>0.01</v>
      </c>
      <c r="AA1229" s="177">
        <v>1</v>
      </c>
      <c r="AB1229" s="53" t="s">
        <v>129</v>
      </c>
      <c r="AC1229" s="180">
        <v>0.01</v>
      </c>
      <c r="AD1229" s="160">
        <v>0</v>
      </c>
      <c r="AE1229" s="53" t="s">
        <v>130</v>
      </c>
      <c r="AF1229" s="175">
        <v>0.1</v>
      </c>
      <c r="AG1229" s="88">
        <f>120000+15000+742400+374170</f>
        <v>1251570</v>
      </c>
      <c r="AH1229" s="53" t="s">
        <v>130</v>
      </c>
      <c r="AI1229" s="53">
        <f>S1229/R1229*100</f>
        <v>18.9227710497271</v>
      </c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ht="15.75" customHeight="1">
      <c r="A1230" s="1" t="s">
        <v>1574</v>
      </c>
      <c r="B1230" s="1" t="s">
        <v>280</v>
      </c>
      <c r="C1230" s="1" t="s">
        <v>713</v>
      </c>
      <c r="D1230" s="1"/>
      <c r="E1230" s="1" t="s">
        <v>761</v>
      </c>
      <c r="F1230" s="41"/>
      <c r="G1230" s="42"/>
      <c r="H1230" s="42"/>
      <c r="I1230" s="42"/>
      <c r="J1230" s="42" t="s">
        <v>761</v>
      </c>
      <c r="K1230" s="139"/>
      <c r="L1230" s="140"/>
      <c r="M1230" s="127"/>
      <c r="N1230" s="127"/>
      <c r="O1230" s="127"/>
      <c r="P1230" s="45"/>
      <c r="Q1230" s="46"/>
      <c r="R1230" s="45">
        <f t="shared" ref="R1230:S1230" si="573">R1231</f>
        <v>7018900</v>
      </c>
      <c r="S1230" s="45">
        <f t="shared" si="573"/>
        <v>1938201</v>
      </c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91"/>
      <c r="AE1230" s="91"/>
      <c r="AF1230" s="91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/>
      <c r="AW1230" s="45"/>
      <c r="AX1230" s="45"/>
      <c r="AY1230" s="45"/>
      <c r="AZ1230" s="45"/>
      <c r="BA1230" s="45"/>
      <c r="BB1230" s="45"/>
      <c r="BC1230" s="45"/>
      <c r="BD1230" s="45"/>
      <c r="BE1230" s="45"/>
    </row>
    <row r="1231" spans="1:57" ht="15.75" customHeight="1">
      <c r="A1231" s="1" t="s">
        <v>1574</v>
      </c>
      <c r="B1231" s="1" t="s">
        <v>280</v>
      </c>
      <c r="C1231" s="1" t="s">
        <v>713</v>
      </c>
      <c r="D1231" s="1" t="s">
        <v>714</v>
      </c>
      <c r="E1231" s="1" t="s">
        <v>761</v>
      </c>
      <c r="F1231" s="128"/>
      <c r="G1231" s="129"/>
      <c r="H1231" s="129"/>
      <c r="I1231" s="129"/>
      <c r="J1231" s="129"/>
      <c r="K1231" s="83" t="s">
        <v>768</v>
      </c>
      <c r="L1231" s="84" t="s">
        <v>769</v>
      </c>
      <c r="M1231" s="51" t="s">
        <v>127</v>
      </c>
      <c r="N1231" s="51">
        <v>2</v>
      </c>
      <c r="O1231" s="56" t="e">
        <f>M1231-R1231</f>
        <v>#VALUE!</v>
      </c>
      <c r="P1231" s="53">
        <v>318</v>
      </c>
      <c r="Q1231" s="54" t="s">
        <v>718</v>
      </c>
      <c r="R1231" s="53">
        <v>7018900</v>
      </c>
      <c r="S1231" s="53">
        <f>U1231+X1231+AA1231+AD1231+AG1231+AJ1231+AM1231+AP1231+AS1231+AV1231+AY1231+BB1231</f>
        <v>1938201</v>
      </c>
      <c r="T1231" s="53"/>
      <c r="U1231" s="53">
        <v>0</v>
      </c>
      <c r="V1231" s="53" t="s">
        <v>129</v>
      </c>
      <c r="W1231" s="156">
        <v>0.01</v>
      </c>
      <c r="X1231" s="177">
        <v>0</v>
      </c>
      <c r="Y1231" s="53" t="s">
        <v>129</v>
      </c>
      <c r="Z1231" s="178">
        <v>0.01</v>
      </c>
      <c r="AA1231" s="177">
        <v>1</v>
      </c>
      <c r="AB1231" s="53" t="s">
        <v>129</v>
      </c>
      <c r="AC1231" s="180">
        <v>0.01</v>
      </c>
      <c r="AD1231" s="160">
        <v>0</v>
      </c>
      <c r="AE1231" s="53" t="s">
        <v>130</v>
      </c>
      <c r="AF1231" s="175">
        <v>0.1</v>
      </c>
      <c r="AG1231" s="88">
        <f>720000+273200+360000+480000+45000+60000</f>
        <v>1938200</v>
      </c>
      <c r="AH1231" s="53" t="s">
        <v>130</v>
      </c>
      <c r="AI1231" s="53">
        <f>S1231/R1231*100</f>
        <v>27.614027839120091</v>
      </c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ht="15.75" customHeight="1">
      <c r="A1232" s="1" t="s">
        <v>1574</v>
      </c>
      <c r="B1232" s="1" t="s">
        <v>280</v>
      </c>
      <c r="C1232" s="1" t="s">
        <v>281</v>
      </c>
      <c r="D1232" s="1"/>
      <c r="E1232" s="1"/>
      <c r="F1232" s="29"/>
      <c r="G1232" s="30"/>
      <c r="H1232" s="30" t="s">
        <v>281</v>
      </c>
      <c r="I1232" s="30"/>
      <c r="J1232" s="30"/>
      <c r="K1232" s="135"/>
      <c r="L1232" s="136"/>
      <c r="M1232" s="119"/>
      <c r="N1232" s="119"/>
      <c r="O1232" s="119"/>
      <c r="P1232" s="33"/>
      <c r="Q1232" s="34"/>
      <c r="R1232" s="33">
        <f t="shared" ref="R1232:S1232" si="574">R1233+R1243+R1254+R1273+R1300</f>
        <v>23878600</v>
      </c>
      <c r="S1232" s="33">
        <f t="shared" si="574"/>
        <v>1286100</v>
      </c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149"/>
      <c r="AE1232" s="149"/>
      <c r="AF1232" s="149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  <c r="BC1232" s="33"/>
      <c r="BD1232" s="33"/>
      <c r="BE1232" s="33"/>
    </row>
    <row r="1233" spans="1:57" ht="15.75" customHeight="1">
      <c r="A1233" s="1" t="s">
        <v>1574</v>
      </c>
      <c r="B1233" s="1" t="s">
        <v>280</v>
      </c>
      <c r="C1233" s="1" t="s">
        <v>281</v>
      </c>
      <c r="D1233" s="1" t="s">
        <v>851</v>
      </c>
      <c r="E1233" s="1"/>
      <c r="F1233" s="35"/>
      <c r="G1233" s="36"/>
      <c r="H1233" s="36"/>
      <c r="I1233" s="36" t="s">
        <v>851</v>
      </c>
      <c r="J1233" s="36"/>
      <c r="K1233" s="137"/>
      <c r="L1233" s="138"/>
      <c r="M1233" s="122"/>
      <c r="N1233" s="122"/>
      <c r="O1233" s="122"/>
      <c r="P1233" s="39"/>
      <c r="Q1233" s="40"/>
      <c r="R1233" s="39">
        <f t="shared" ref="R1233:S1233" si="575">R1234</f>
        <v>4675600</v>
      </c>
      <c r="S1233" s="39">
        <f t="shared" si="575"/>
        <v>0</v>
      </c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  <c r="AJ1233" s="39"/>
      <c r="AK1233" s="39"/>
      <c r="AL1233" s="39"/>
      <c r="AM1233" s="39"/>
      <c r="AN1233" s="39"/>
      <c r="AO1233" s="39"/>
      <c r="AP1233" s="39"/>
      <c r="AQ1233" s="39"/>
      <c r="AR1233" s="39"/>
      <c r="AS1233" s="39"/>
      <c r="AT1233" s="39"/>
      <c r="AU1233" s="39"/>
      <c r="AV1233" s="39"/>
      <c r="AW1233" s="39"/>
      <c r="AX1233" s="39"/>
      <c r="AY1233" s="39"/>
      <c r="AZ1233" s="39"/>
      <c r="BA1233" s="39"/>
      <c r="BB1233" s="39"/>
      <c r="BC1233" s="39"/>
      <c r="BD1233" s="39"/>
      <c r="BE1233" s="39"/>
    </row>
    <row r="1234" spans="1:57" ht="15.75" customHeight="1">
      <c r="A1234" s="1" t="s">
        <v>1574</v>
      </c>
      <c r="B1234" s="1" t="s">
        <v>280</v>
      </c>
      <c r="C1234" s="1" t="s">
        <v>281</v>
      </c>
      <c r="D1234" s="1"/>
      <c r="E1234" s="1" t="s">
        <v>852</v>
      </c>
      <c r="F1234" s="41"/>
      <c r="G1234" s="42"/>
      <c r="H1234" s="42"/>
      <c r="I1234" s="42"/>
      <c r="J1234" s="42" t="s">
        <v>852</v>
      </c>
      <c r="K1234" s="139"/>
      <c r="L1234" s="140"/>
      <c r="M1234" s="127"/>
      <c r="N1234" s="127"/>
      <c r="O1234" s="127"/>
      <c r="P1234" s="45"/>
      <c r="Q1234" s="46"/>
      <c r="R1234" s="45">
        <f t="shared" ref="R1234:S1234" si="576">SUM(R1235:R1242)</f>
        <v>4675600</v>
      </c>
      <c r="S1234" s="45">
        <f t="shared" si="576"/>
        <v>0</v>
      </c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82"/>
      <c r="AE1234" s="82"/>
      <c r="AF1234" s="82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/>
      <c r="BD1234" s="45"/>
      <c r="BE1234" s="45"/>
    </row>
    <row r="1235" spans="1:57" ht="15.75" customHeight="1">
      <c r="A1235" s="1" t="s">
        <v>1574</v>
      </c>
      <c r="B1235" s="1" t="s">
        <v>280</v>
      </c>
      <c r="C1235" s="1" t="s">
        <v>281</v>
      </c>
      <c r="D1235" s="1" t="s">
        <v>851</v>
      </c>
      <c r="E1235" s="1" t="s">
        <v>852</v>
      </c>
      <c r="F1235" s="128"/>
      <c r="G1235" s="129"/>
      <c r="H1235" s="129"/>
      <c r="I1235" s="129"/>
      <c r="J1235" s="129"/>
      <c r="K1235" s="83" t="s">
        <v>1628</v>
      </c>
      <c r="L1235" s="84" t="s">
        <v>1629</v>
      </c>
      <c r="M1235" s="51" t="s">
        <v>127</v>
      </c>
      <c r="N1235" s="51"/>
      <c r="O1235" s="62" t="e">
        <f t="shared" ref="O1235:O1242" si="577">M1235-R1235</f>
        <v>#VALUE!</v>
      </c>
      <c r="P1235" s="53">
        <v>20</v>
      </c>
      <c r="Q1235" s="54" t="s">
        <v>718</v>
      </c>
      <c r="R1235" s="53">
        <v>600000</v>
      </c>
      <c r="S1235" s="53">
        <f t="shared" ref="S1235:S1242" si="578">U1235+X1235+AA1235+AD1235+AG1235+AJ1235+AM1235+AP1235+AS1235+AV1235+AY1235+BB1235</f>
        <v>0</v>
      </c>
      <c r="T1235" s="53"/>
      <c r="U1235" s="53">
        <v>0</v>
      </c>
      <c r="V1235" s="53" t="s">
        <v>129</v>
      </c>
      <c r="W1235" s="156">
        <v>0.01</v>
      </c>
      <c r="X1235" s="177">
        <v>0</v>
      </c>
      <c r="Y1235" s="53" t="s">
        <v>129</v>
      </c>
      <c r="Z1235" s="178">
        <v>0.01</v>
      </c>
      <c r="AA1235" s="160">
        <v>0</v>
      </c>
      <c r="AB1235" s="53" t="s">
        <v>130</v>
      </c>
      <c r="AC1235" s="176">
        <v>0.1</v>
      </c>
      <c r="AD1235" s="160">
        <v>0</v>
      </c>
      <c r="AE1235" s="53" t="s">
        <v>130</v>
      </c>
      <c r="AF1235" s="175">
        <v>0.1</v>
      </c>
      <c r="AG1235" s="102"/>
      <c r="AH1235" s="100"/>
      <c r="AI1235" s="100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ht="15.75" customHeight="1">
      <c r="A1236" s="1" t="s">
        <v>1574</v>
      </c>
      <c r="B1236" s="1" t="s">
        <v>280</v>
      </c>
      <c r="C1236" s="1" t="s">
        <v>281</v>
      </c>
      <c r="D1236" s="1" t="s">
        <v>851</v>
      </c>
      <c r="E1236" s="1" t="s">
        <v>852</v>
      </c>
      <c r="F1236" s="128"/>
      <c r="G1236" s="129"/>
      <c r="H1236" s="129"/>
      <c r="I1236" s="129"/>
      <c r="J1236" s="129"/>
      <c r="K1236" s="83" t="s">
        <v>1630</v>
      </c>
      <c r="L1236" s="84" t="s">
        <v>1631</v>
      </c>
      <c r="M1236" s="51" t="s">
        <v>127</v>
      </c>
      <c r="N1236" s="51"/>
      <c r="O1236" s="62" t="e">
        <f t="shared" si="577"/>
        <v>#VALUE!</v>
      </c>
      <c r="P1236" s="53">
        <v>20</v>
      </c>
      <c r="Q1236" s="54" t="s">
        <v>718</v>
      </c>
      <c r="R1236" s="53">
        <v>600000</v>
      </c>
      <c r="S1236" s="53">
        <f t="shared" si="578"/>
        <v>0</v>
      </c>
      <c r="T1236" s="53"/>
      <c r="U1236" s="53">
        <v>0</v>
      </c>
      <c r="V1236" s="53" t="s">
        <v>129</v>
      </c>
      <c r="W1236" s="156">
        <v>0.01</v>
      </c>
      <c r="X1236" s="177">
        <v>0</v>
      </c>
      <c r="Y1236" s="53" t="s">
        <v>129</v>
      </c>
      <c r="Z1236" s="178">
        <v>0.01</v>
      </c>
      <c r="AA1236" s="160">
        <v>0</v>
      </c>
      <c r="AB1236" s="53" t="s">
        <v>130</v>
      </c>
      <c r="AC1236" s="176">
        <v>0.1</v>
      </c>
      <c r="AD1236" s="160">
        <v>0</v>
      </c>
      <c r="AE1236" s="53" t="s">
        <v>130</v>
      </c>
      <c r="AF1236" s="175">
        <v>0.1</v>
      </c>
      <c r="AG1236" s="102"/>
      <c r="AH1236" s="100"/>
      <c r="AI1236" s="100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ht="15.75" customHeight="1">
      <c r="A1237" s="1" t="s">
        <v>1574</v>
      </c>
      <c r="B1237" s="1" t="s">
        <v>280</v>
      </c>
      <c r="C1237" s="1" t="s">
        <v>281</v>
      </c>
      <c r="D1237" s="1" t="s">
        <v>851</v>
      </c>
      <c r="E1237" s="1" t="s">
        <v>852</v>
      </c>
      <c r="F1237" s="128"/>
      <c r="G1237" s="129"/>
      <c r="H1237" s="129"/>
      <c r="I1237" s="129"/>
      <c r="J1237" s="129"/>
      <c r="K1237" s="83" t="s">
        <v>1632</v>
      </c>
      <c r="L1237" s="84" t="s">
        <v>1633</v>
      </c>
      <c r="M1237" s="51" t="s">
        <v>127</v>
      </c>
      <c r="N1237" s="51"/>
      <c r="O1237" s="62" t="e">
        <f t="shared" si="577"/>
        <v>#VALUE!</v>
      </c>
      <c r="P1237" s="53">
        <v>4</v>
      </c>
      <c r="Q1237" s="54" t="s">
        <v>718</v>
      </c>
      <c r="R1237" s="53">
        <v>120000</v>
      </c>
      <c r="S1237" s="53">
        <f t="shared" si="578"/>
        <v>0</v>
      </c>
      <c r="T1237" s="53"/>
      <c r="U1237" s="53">
        <v>0</v>
      </c>
      <c r="V1237" s="53" t="s">
        <v>129</v>
      </c>
      <c r="W1237" s="156">
        <v>0.01</v>
      </c>
      <c r="X1237" s="177">
        <v>0</v>
      </c>
      <c r="Y1237" s="53" t="s">
        <v>129</v>
      </c>
      <c r="Z1237" s="178">
        <v>0.01</v>
      </c>
      <c r="AA1237" s="160">
        <v>0</v>
      </c>
      <c r="AB1237" s="53" t="s">
        <v>130</v>
      </c>
      <c r="AC1237" s="176">
        <v>0.1</v>
      </c>
      <c r="AD1237" s="160">
        <v>0</v>
      </c>
      <c r="AE1237" s="53" t="s">
        <v>130</v>
      </c>
      <c r="AF1237" s="175">
        <v>0.1</v>
      </c>
      <c r="AG1237" s="102"/>
      <c r="AH1237" s="100"/>
      <c r="AI1237" s="100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ht="15.75" customHeight="1">
      <c r="A1238" s="1" t="s">
        <v>1574</v>
      </c>
      <c r="B1238" s="1" t="s">
        <v>280</v>
      </c>
      <c r="C1238" s="1" t="s">
        <v>281</v>
      </c>
      <c r="D1238" s="1" t="s">
        <v>851</v>
      </c>
      <c r="E1238" s="1" t="s">
        <v>852</v>
      </c>
      <c r="F1238" s="128"/>
      <c r="G1238" s="129"/>
      <c r="H1238" s="129"/>
      <c r="I1238" s="129"/>
      <c r="J1238" s="129"/>
      <c r="K1238" s="83" t="s">
        <v>1634</v>
      </c>
      <c r="L1238" s="84" t="s">
        <v>1635</v>
      </c>
      <c r="M1238" s="51" t="s">
        <v>127</v>
      </c>
      <c r="N1238" s="51"/>
      <c r="O1238" s="62" t="e">
        <f t="shared" si="577"/>
        <v>#VALUE!</v>
      </c>
      <c r="P1238" s="53">
        <v>9</v>
      </c>
      <c r="Q1238" s="54" t="s">
        <v>718</v>
      </c>
      <c r="R1238" s="53">
        <v>270000</v>
      </c>
      <c r="S1238" s="53">
        <f t="shared" si="578"/>
        <v>0</v>
      </c>
      <c r="T1238" s="53"/>
      <c r="U1238" s="53">
        <v>0</v>
      </c>
      <c r="V1238" s="53" t="s">
        <v>129</v>
      </c>
      <c r="W1238" s="156">
        <v>0.01</v>
      </c>
      <c r="X1238" s="177">
        <v>0</v>
      </c>
      <c r="Y1238" s="53" t="s">
        <v>129</v>
      </c>
      <c r="Z1238" s="178">
        <v>0.01</v>
      </c>
      <c r="AA1238" s="160">
        <v>0</v>
      </c>
      <c r="AB1238" s="53" t="s">
        <v>130</v>
      </c>
      <c r="AC1238" s="176">
        <v>0.1</v>
      </c>
      <c r="AD1238" s="160">
        <v>0</v>
      </c>
      <c r="AE1238" s="53" t="s">
        <v>130</v>
      </c>
      <c r="AF1238" s="175">
        <v>0.1</v>
      </c>
      <c r="AG1238" s="102"/>
      <c r="AH1238" s="100"/>
      <c r="AI1238" s="100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ht="15.75" customHeight="1">
      <c r="A1239" s="1" t="s">
        <v>1574</v>
      </c>
      <c r="B1239" s="1" t="s">
        <v>280</v>
      </c>
      <c r="C1239" s="1" t="s">
        <v>281</v>
      </c>
      <c r="D1239" s="1" t="s">
        <v>851</v>
      </c>
      <c r="E1239" s="1" t="s">
        <v>852</v>
      </c>
      <c r="F1239" s="128"/>
      <c r="G1239" s="129"/>
      <c r="H1239" s="129"/>
      <c r="I1239" s="129"/>
      <c r="J1239" s="129"/>
      <c r="K1239" s="83" t="s">
        <v>1615</v>
      </c>
      <c r="L1239" s="84" t="s">
        <v>1636</v>
      </c>
      <c r="M1239" s="51" t="s">
        <v>127</v>
      </c>
      <c r="N1239" s="51"/>
      <c r="O1239" s="62" t="e">
        <f t="shared" si="577"/>
        <v>#VALUE!</v>
      </c>
      <c r="P1239" s="53">
        <v>130</v>
      </c>
      <c r="Q1239" s="54" t="s">
        <v>400</v>
      </c>
      <c r="R1239" s="53">
        <v>691600</v>
      </c>
      <c r="S1239" s="53">
        <f t="shared" si="578"/>
        <v>0</v>
      </c>
      <c r="T1239" s="53"/>
      <c r="U1239" s="53">
        <v>0</v>
      </c>
      <c r="V1239" s="53" t="s">
        <v>129</v>
      </c>
      <c r="W1239" s="156">
        <v>0.01</v>
      </c>
      <c r="X1239" s="177">
        <v>0</v>
      </c>
      <c r="Y1239" s="53" t="s">
        <v>129</v>
      </c>
      <c r="Z1239" s="178">
        <v>0.01</v>
      </c>
      <c r="AA1239" s="160">
        <v>0</v>
      </c>
      <c r="AB1239" s="53" t="s">
        <v>130</v>
      </c>
      <c r="AC1239" s="176">
        <v>0.1</v>
      </c>
      <c r="AD1239" s="160">
        <v>0</v>
      </c>
      <c r="AE1239" s="53" t="s">
        <v>130</v>
      </c>
      <c r="AF1239" s="175">
        <v>0.1</v>
      </c>
      <c r="AG1239" s="102"/>
      <c r="AH1239" s="100"/>
      <c r="AI1239" s="100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ht="15.75" customHeight="1">
      <c r="A1240" s="1" t="s">
        <v>1574</v>
      </c>
      <c r="B1240" s="1" t="s">
        <v>280</v>
      </c>
      <c r="C1240" s="1" t="s">
        <v>281</v>
      </c>
      <c r="D1240" s="1" t="s">
        <v>851</v>
      </c>
      <c r="E1240" s="1" t="s">
        <v>852</v>
      </c>
      <c r="F1240" s="128"/>
      <c r="G1240" s="129"/>
      <c r="H1240" s="129"/>
      <c r="I1240" s="129"/>
      <c r="J1240" s="129"/>
      <c r="K1240" s="83" t="s">
        <v>1579</v>
      </c>
      <c r="L1240" s="84" t="s">
        <v>1637</v>
      </c>
      <c r="M1240" s="51" t="s">
        <v>127</v>
      </c>
      <c r="N1240" s="51"/>
      <c r="O1240" s="62" t="e">
        <f t="shared" si="577"/>
        <v>#VALUE!</v>
      </c>
      <c r="P1240" s="53">
        <v>300</v>
      </c>
      <c r="Q1240" s="54" t="s">
        <v>400</v>
      </c>
      <c r="R1240" s="53">
        <v>1596000</v>
      </c>
      <c r="S1240" s="53">
        <f t="shared" si="578"/>
        <v>0</v>
      </c>
      <c r="T1240" s="53"/>
      <c r="U1240" s="53">
        <v>0</v>
      </c>
      <c r="V1240" s="53" t="s">
        <v>129</v>
      </c>
      <c r="W1240" s="156">
        <v>0.01</v>
      </c>
      <c r="X1240" s="177">
        <v>0</v>
      </c>
      <c r="Y1240" s="53" t="s">
        <v>129</v>
      </c>
      <c r="Z1240" s="178">
        <v>0.01</v>
      </c>
      <c r="AA1240" s="160">
        <v>0</v>
      </c>
      <c r="AB1240" s="53" t="s">
        <v>130</v>
      </c>
      <c r="AC1240" s="176">
        <v>0.1</v>
      </c>
      <c r="AD1240" s="160">
        <v>0</v>
      </c>
      <c r="AE1240" s="53" t="s">
        <v>130</v>
      </c>
      <c r="AF1240" s="175">
        <v>0.1</v>
      </c>
      <c r="AG1240" s="102"/>
      <c r="AH1240" s="100"/>
      <c r="AI1240" s="100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ht="15.75" customHeight="1">
      <c r="A1241" s="1" t="s">
        <v>1574</v>
      </c>
      <c r="B1241" s="1" t="s">
        <v>280</v>
      </c>
      <c r="C1241" s="1" t="s">
        <v>281</v>
      </c>
      <c r="D1241" s="1" t="s">
        <v>851</v>
      </c>
      <c r="E1241" s="1" t="s">
        <v>852</v>
      </c>
      <c r="F1241" s="128"/>
      <c r="G1241" s="129"/>
      <c r="H1241" s="129"/>
      <c r="I1241" s="129"/>
      <c r="J1241" s="129"/>
      <c r="K1241" s="83" t="s">
        <v>1618</v>
      </c>
      <c r="L1241" s="84" t="s">
        <v>1638</v>
      </c>
      <c r="M1241" s="51" t="s">
        <v>127</v>
      </c>
      <c r="N1241" s="51"/>
      <c r="O1241" s="62" t="e">
        <f t="shared" si="577"/>
        <v>#VALUE!</v>
      </c>
      <c r="P1241" s="53">
        <v>90</v>
      </c>
      <c r="Q1241" s="54" t="s">
        <v>400</v>
      </c>
      <c r="R1241" s="53">
        <v>478800</v>
      </c>
      <c r="S1241" s="53">
        <f t="shared" si="578"/>
        <v>0</v>
      </c>
      <c r="T1241" s="53"/>
      <c r="U1241" s="53">
        <v>0</v>
      </c>
      <c r="V1241" s="53" t="s">
        <v>129</v>
      </c>
      <c r="W1241" s="156">
        <v>0.01</v>
      </c>
      <c r="X1241" s="177">
        <v>0</v>
      </c>
      <c r="Y1241" s="53" t="s">
        <v>129</v>
      </c>
      <c r="Z1241" s="178">
        <v>0.01</v>
      </c>
      <c r="AA1241" s="160">
        <v>0</v>
      </c>
      <c r="AB1241" s="53" t="s">
        <v>130</v>
      </c>
      <c r="AC1241" s="176">
        <v>0.1</v>
      </c>
      <c r="AD1241" s="160">
        <v>0</v>
      </c>
      <c r="AE1241" s="53" t="s">
        <v>130</v>
      </c>
      <c r="AF1241" s="175">
        <v>0.1</v>
      </c>
      <c r="AG1241" s="102"/>
      <c r="AH1241" s="100"/>
      <c r="AI1241" s="100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ht="15.75" customHeight="1">
      <c r="A1242" s="1" t="s">
        <v>1574</v>
      </c>
      <c r="B1242" s="1" t="s">
        <v>280</v>
      </c>
      <c r="C1242" s="1" t="s">
        <v>281</v>
      </c>
      <c r="D1242" s="1" t="s">
        <v>851</v>
      </c>
      <c r="E1242" s="1" t="s">
        <v>852</v>
      </c>
      <c r="F1242" s="128"/>
      <c r="G1242" s="129"/>
      <c r="H1242" s="129"/>
      <c r="I1242" s="129"/>
      <c r="J1242" s="129"/>
      <c r="K1242" s="83" t="s">
        <v>1581</v>
      </c>
      <c r="L1242" s="84" t="s">
        <v>1639</v>
      </c>
      <c r="M1242" s="51" t="s">
        <v>127</v>
      </c>
      <c r="N1242" s="51"/>
      <c r="O1242" s="62" t="e">
        <f t="shared" si="577"/>
        <v>#VALUE!</v>
      </c>
      <c r="P1242" s="53">
        <v>60</v>
      </c>
      <c r="Q1242" s="54" t="s">
        <v>400</v>
      </c>
      <c r="R1242" s="53">
        <v>319200</v>
      </c>
      <c r="S1242" s="53">
        <f t="shared" si="578"/>
        <v>0</v>
      </c>
      <c r="T1242" s="53"/>
      <c r="U1242" s="53">
        <v>0</v>
      </c>
      <c r="V1242" s="53" t="s">
        <v>129</v>
      </c>
      <c r="W1242" s="156">
        <v>0.01</v>
      </c>
      <c r="X1242" s="177">
        <v>0</v>
      </c>
      <c r="Y1242" s="53" t="s">
        <v>129</v>
      </c>
      <c r="Z1242" s="178">
        <v>0.01</v>
      </c>
      <c r="AA1242" s="160">
        <v>0</v>
      </c>
      <c r="AB1242" s="53" t="s">
        <v>130</v>
      </c>
      <c r="AC1242" s="176">
        <v>0.1</v>
      </c>
      <c r="AD1242" s="160">
        <v>0</v>
      </c>
      <c r="AE1242" s="53" t="s">
        <v>130</v>
      </c>
      <c r="AF1242" s="175">
        <v>0.1</v>
      </c>
      <c r="AG1242" s="102"/>
      <c r="AH1242" s="100"/>
      <c r="AI1242" s="100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ht="15.75" customHeight="1">
      <c r="A1243" s="1" t="s">
        <v>1574</v>
      </c>
      <c r="B1243" s="1" t="s">
        <v>280</v>
      </c>
      <c r="C1243" s="1" t="s">
        <v>281</v>
      </c>
      <c r="D1243" s="1" t="s">
        <v>658</v>
      </c>
      <c r="E1243" s="1"/>
      <c r="F1243" s="35"/>
      <c r="G1243" s="36"/>
      <c r="H1243" s="36"/>
      <c r="I1243" s="36" t="s">
        <v>658</v>
      </c>
      <c r="J1243" s="36"/>
      <c r="K1243" s="137"/>
      <c r="L1243" s="138"/>
      <c r="M1243" s="122"/>
      <c r="N1243" s="122"/>
      <c r="O1243" s="122"/>
      <c r="P1243" s="39"/>
      <c r="Q1243" s="40"/>
      <c r="R1243" s="39">
        <f t="shared" ref="R1243:S1243" si="579">R1244+R1246+R1251</f>
        <v>7261700</v>
      </c>
      <c r="S1243" s="39">
        <f t="shared" si="579"/>
        <v>347750</v>
      </c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86"/>
      <c r="AE1243" s="86"/>
      <c r="AF1243" s="86"/>
      <c r="AG1243" s="39"/>
      <c r="AH1243" s="39"/>
      <c r="AI1243" s="39"/>
      <c r="AJ1243" s="39"/>
      <c r="AK1243" s="39"/>
      <c r="AL1243" s="39"/>
      <c r="AM1243" s="39"/>
      <c r="AN1243" s="39"/>
      <c r="AO1243" s="39"/>
      <c r="AP1243" s="39"/>
      <c r="AQ1243" s="39"/>
      <c r="AR1243" s="39"/>
      <c r="AS1243" s="39"/>
      <c r="AT1243" s="39"/>
      <c r="AU1243" s="39"/>
      <c r="AV1243" s="39"/>
      <c r="AW1243" s="39"/>
      <c r="AX1243" s="39"/>
      <c r="AY1243" s="39"/>
      <c r="AZ1243" s="39"/>
      <c r="BA1243" s="39"/>
      <c r="BB1243" s="39"/>
      <c r="BC1243" s="39"/>
      <c r="BD1243" s="39"/>
      <c r="BE1243" s="39"/>
    </row>
    <row r="1244" spans="1:57" ht="15.75" customHeight="1">
      <c r="A1244" s="1" t="s">
        <v>1574</v>
      </c>
      <c r="B1244" s="1" t="s">
        <v>280</v>
      </c>
      <c r="C1244" s="1" t="s">
        <v>281</v>
      </c>
      <c r="D1244" s="1"/>
      <c r="E1244" s="1" t="s">
        <v>868</v>
      </c>
      <c r="F1244" s="41"/>
      <c r="G1244" s="42"/>
      <c r="H1244" s="42"/>
      <c r="I1244" s="42"/>
      <c r="J1244" s="42" t="s">
        <v>868</v>
      </c>
      <c r="K1244" s="139"/>
      <c r="L1244" s="140"/>
      <c r="M1244" s="127"/>
      <c r="N1244" s="127"/>
      <c r="O1244" s="127"/>
      <c r="P1244" s="45"/>
      <c r="Q1244" s="46"/>
      <c r="R1244" s="45">
        <f t="shared" ref="R1244:S1244" si="580">R1245</f>
        <v>247500</v>
      </c>
      <c r="S1244" s="45">
        <f t="shared" si="580"/>
        <v>0</v>
      </c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82"/>
      <c r="AE1244" s="82"/>
      <c r="AF1244" s="82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/>
      <c r="BD1244" s="45"/>
      <c r="BE1244" s="45"/>
    </row>
    <row r="1245" spans="1:57" ht="15.75" customHeight="1">
      <c r="A1245" s="1" t="s">
        <v>1574</v>
      </c>
      <c r="B1245" s="1" t="s">
        <v>280</v>
      </c>
      <c r="C1245" s="1" t="s">
        <v>281</v>
      </c>
      <c r="D1245" s="1" t="s">
        <v>658</v>
      </c>
      <c r="E1245" s="1" t="s">
        <v>868</v>
      </c>
      <c r="F1245" s="128"/>
      <c r="G1245" s="129"/>
      <c r="H1245" s="129"/>
      <c r="I1245" s="129"/>
      <c r="J1245" s="129"/>
      <c r="K1245" s="83" t="s">
        <v>1601</v>
      </c>
      <c r="L1245" s="84" t="s">
        <v>1640</v>
      </c>
      <c r="M1245" s="51" t="s">
        <v>127</v>
      </c>
      <c r="N1245" s="51"/>
      <c r="O1245" s="62" t="e">
        <f>M1245-R1245</f>
        <v>#VALUE!</v>
      </c>
      <c r="P1245" s="53">
        <v>150000</v>
      </c>
      <c r="Q1245" s="54" t="s">
        <v>128</v>
      </c>
      <c r="R1245" s="53">
        <v>247500</v>
      </c>
      <c r="S1245" s="53">
        <f>U1245+X1245+AA1245+AD1245+AG1245+AJ1245+AM1245+AP1245+AS1245+AV1245+AY1245+BB1245</f>
        <v>0</v>
      </c>
      <c r="T1245" s="53"/>
      <c r="U1245" s="53">
        <v>0</v>
      </c>
      <c r="V1245" s="53" t="s">
        <v>129</v>
      </c>
      <c r="W1245" s="156">
        <v>0.01</v>
      </c>
      <c r="X1245" s="177">
        <v>0</v>
      </c>
      <c r="Y1245" s="53" t="s">
        <v>129</v>
      </c>
      <c r="Z1245" s="178">
        <v>0.01</v>
      </c>
      <c r="AA1245" s="160">
        <v>0</v>
      </c>
      <c r="AB1245" s="53" t="s">
        <v>130</v>
      </c>
      <c r="AC1245" s="176">
        <v>0.1</v>
      </c>
      <c r="AD1245" s="160">
        <v>0</v>
      </c>
      <c r="AE1245" s="53" t="s">
        <v>130</v>
      </c>
      <c r="AF1245" s="175">
        <v>0.1</v>
      </c>
      <c r="AG1245" s="102"/>
      <c r="AH1245" s="100"/>
      <c r="AI1245" s="100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ht="15.75" customHeight="1">
      <c r="A1246" s="1" t="s">
        <v>1574</v>
      </c>
      <c r="B1246" s="1" t="s">
        <v>280</v>
      </c>
      <c r="C1246" s="1" t="s">
        <v>281</v>
      </c>
      <c r="D1246" s="1"/>
      <c r="E1246" s="1" t="s">
        <v>659</v>
      </c>
      <c r="F1246" s="41"/>
      <c r="G1246" s="42"/>
      <c r="H1246" s="42"/>
      <c r="I1246" s="42"/>
      <c r="J1246" s="42" t="s">
        <v>659</v>
      </c>
      <c r="K1246" s="139"/>
      <c r="L1246" s="140"/>
      <c r="M1246" s="127"/>
      <c r="N1246" s="127"/>
      <c r="O1246" s="127"/>
      <c r="P1246" s="45"/>
      <c r="Q1246" s="46"/>
      <c r="R1246" s="45">
        <f t="shared" ref="R1246:S1246" si="581">SUM(R1247:R1250)</f>
        <v>5860800</v>
      </c>
      <c r="S1246" s="45">
        <f t="shared" si="581"/>
        <v>347750</v>
      </c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91"/>
      <c r="AE1246" s="91"/>
      <c r="AF1246" s="91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/>
      <c r="BD1246" s="45"/>
      <c r="BE1246" s="45"/>
    </row>
    <row r="1247" spans="1:57" ht="15.75" customHeight="1">
      <c r="A1247" s="1" t="s">
        <v>1574</v>
      </c>
      <c r="B1247" s="1" t="s">
        <v>280</v>
      </c>
      <c r="C1247" s="1" t="s">
        <v>281</v>
      </c>
      <c r="D1247" s="1" t="s">
        <v>658</v>
      </c>
      <c r="E1247" s="1" t="s">
        <v>659</v>
      </c>
      <c r="F1247" s="128"/>
      <c r="G1247" s="129"/>
      <c r="H1247" s="129"/>
      <c r="I1247" s="129"/>
      <c r="J1247" s="129"/>
      <c r="K1247" s="83" t="s">
        <v>1585</v>
      </c>
      <c r="L1247" s="84" t="s">
        <v>1641</v>
      </c>
      <c r="M1247" s="51" t="s">
        <v>127</v>
      </c>
      <c r="N1247" s="51"/>
      <c r="O1247" s="62" t="e">
        <f t="shared" ref="O1247:O1250" si="582">M1247-R1247</f>
        <v>#VALUE!</v>
      </c>
      <c r="P1247" s="53">
        <v>500000</v>
      </c>
      <c r="Q1247" s="54" t="s">
        <v>128</v>
      </c>
      <c r="R1247" s="53">
        <v>1480000</v>
      </c>
      <c r="S1247" s="53">
        <f t="shared" ref="S1247:S1250" si="583">U1247+X1247+AA1247+AD1247+AG1247+AJ1247+AM1247+AP1247+AS1247+AV1247+AY1247+BB1247</f>
        <v>0</v>
      </c>
      <c r="T1247" s="53"/>
      <c r="U1247" s="53">
        <v>0</v>
      </c>
      <c r="V1247" s="53" t="s">
        <v>129</v>
      </c>
      <c r="W1247" s="156">
        <v>0.01</v>
      </c>
      <c r="X1247" s="177">
        <v>0</v>
      </c>
      <c r="Y1247" s="53" t="s">
        <v>129</v>
      </c>
      <c r="Z1247" s="178">
        <v>0.01</v>
      </c>
      <c r="AA1247" s="160">
        <v>0</v>
      </c>
      <c r="AB1247" s="53" t="s">
        <v>130</v>
      </c>
      <c r="AC1247" s="176">
        <v>0.1</v>
      </c>
      <c r="AD1247" s="160">
        <v>0</v>
      </c>
      <c r="AE1247" s="53" t="s">
        <v>130</v>
      </c>
      <c r="AF1247" s="175">
        <v>0.1</v>
      </c>
      <c r="AG1247" s="102"/>
      <c r="AH1247" s="100"/>
      <c r="AI1247" s="100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ht="15.75" customHeight="1">
      <c r="A1248" s="1" t="s">
        <v>1574</v>
      </c>
      <c r="B1248" s="1" t="s">
        <v>280</v>
      </c>
      <c r="C1248" s="1" t="s">
        <v>281</v>
      </c>
      <c r="D1248" s="1" t="s">
        <v>658</v>
      </c>
      <c r="E1248" s="1" t="s">
        <v>659</v>
      </c>
      <c r="F1248" s="128"/>
      <c r="G1248" s="129"/>
      <c r="H1248" s="129"/>
      <c r="I1248" s="129"/>
      <c r="J1248" s="129"/>
      <c r="K1248" s="83" t="s">
        <v>676</v>
      </c>
      <c r="L1248" s="84" t="s">
        <v>677</v>
      </c>
      <c r="M1248" s="51" t="s">
        <v>127</v>
      </c>
      <c r="N1248" s="51">
        <v>2</v>
      </c>
      <c r="O1248" s="56" t="e">
        <f t="shared" si="582"/>
        <v>#VALUE!</v>
      </c>
      <c r="P1248" s="53">
        <v>780000</v>
      </c>
      <c r="Q1248" s="54" t="s">
        <v>128</v>
      </c>
      <c r="R1248" s="53">
        <v>2160800</v>
      </c>
      <c r="S1248" s="53">
        <f t="shared" si="583"/>
        <v>347750</v>
      </c>
      <c r="T1248" s="53"/>
      <c r="U1248" s="53">
        <v>0</v>
      </c>
      <c r="V1248" s="53" t="s">
        <v>129</v>
      </c>
      <c r="W1248" s="156">
        <v>0.01</v>
      </c>
      <c r="X1248" s="177">
        <v>0</v>
      </c>
      <c r="Y1248" s="53" t="s">
        <v>129</v>
      </c>
      <c r="Z1248" s="178">
        <v>0.01</v>
      </c>
      <c r="AA1248" s="160">
        <v>0</v>
      </c>
      <c r="AB1248" s="53" t="s">
        <v>130</v>
      </c>
      <c r="AC1248" s="176">
        <v>0.1</v>
      </c>
      <c r="AD1248" s="53">
        <v>347750</v>
      </c>
      <c r="AE1248" s="53" t="s">
        <v>131</v>
      </c>
      <c r="AF1248" s="179">
        <v>0.16089999999999999</v>
      </c>
      <c r="AG1248" s="102"/>
      <c r="AH1248" s="100"/>
      <c r="AI1248" s="100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ht="15.75" customHeight="1">
      <c r="A1249" s="1" t="s">
        <v>1574</v>
      </c>
      <c r="B1249" s="1" t="s">
        <v>280</v>
      </c>
      <c r="C1249" s="1" t="s">
        <v>281</v>
      </c>
      <c r="D1249" s="1" t="s">
        <v>658</v>
      </c>
      <c r="E1249" s="1" t="s">
        <v>659</v>
      </c>
      <c r="F1249" s="128"/>
      <c r="G1249" s="129"/>
      <c r="H1249" s="129"/>
      <c r="I1249" s="129"/>
      <c r="J1249" s="129"/>
      <c r="K1249" s="83" t="s">
        <v>682</v>
      </c>
      <c r="L1249" s="84" t="s">
        <v>683</v>
      </c>
      <c r="M1249" s="51" t="s">
        <v>127</v>
      </c>
      <c r="N1249" s="51">
        <v>2</v>
      </c>
      <c r="O1249" s="56" t="e">
        <f t="shared" si="582"/>
        <v>#VALUE!</v>
      </c>
      <c r="P1249" s="53">
        <v>450000</v>
      </c>
      <c r="Q1249" s="54" t="s">
        <v>128</v>
      </c>
      <c r="R1249" s="53">
        <v>1036000</v>
      </c>
      <c r="S1249" s="53">
        <f t="shared" si="583"/>
        <v>0</v>
      </c>
      <c r="T1249" s="53"/>
      <c r="U1249" s="53">
        <v>0</v>
      </c>
      <c r="V1249" s="53" t="s">
        <v>129</v>
      </c>
      <c r="W1249" s="156">
        <v>0.01</v>
      </c>
      <c r="X1249" s="177">
        <v>0</v>
      </c>
      <c r="Y1249" s="53" t="s">
        <v>129</v>
      </c>
      <c r="Z1249" s="178">
        <v>0.01</v>
      </c>
      <c r="AA1249" s="160">
        <v>0</v>
      </c>
      <c r="AB1249" s="53" t="s">
        <v>130</v>
      </c>
      <c r="AC1249" s="176">
        <v>0.1</v>
      </c>
      <c r="AD1249" s="160">
        <v>0</v>
      </c>
      <c r="AE1249" s="53" t="s">
        <v>130</v>
      </c>
      <c r="AF1249" s="175">
        <v>0.1</v>
      </c>
      <c r="AG1249" s="102"/>
      <c r="AH1249" s="100"/>
      <c r="AI1249" s="100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ht="15.75" customHeight="1">
      <c r="A1250" s="1" t="s">
        <v>1574</v>
      </c>
      <c r="B1250" s="1" t="s">
        <v>280</v>
      </c>
      <c r="C1250" s="1" t="s">
        <v>281</v>
      </c>
      <c r="D1250" s="1" t="s">
        <v>658</v>
      </c>
      <c r="E1250" s="1" t="s">
        <v>659</v>
      </c>
      <c r="F1250" s="128"/>
      <c r="G1250" s="129"/>
      <c r="H1250" s="129"/>
      <c r="I1250" s="129"/>
      <c r="J1250" s="129"/>
      <c r="K1250" s="83" t="s">
        <v>1589</v>
      </c>
      <c r="L1250" s="84" t="s">
        <v>1642</v>
      </c>
      <c r="M1250" s="51" t="s">
        <v>127</v>
      </c>
      <c r="N1250" s="51"/>
      <c r="O1250" s="62" t="e">
        <f t="shared" si="582"/>
        <v>#VALUE!</v>
      </c>
      <c r="P1250" s="53">
        <v>400000</v>
      </c>
      <c r="Q1250" s="54" t="s">
        <v>128</v>
      </c>
      <c r="R1250" s="53">
        <v>1184000</v>
      </c>
      <c r="S1250" s="53">
        <f t="shared" si="583"/>
        <v>0</v>
      </c>
      <c r="T1250" s="53"/>
      <c r="U1250" s="53">
        <v>0</v>
      </c>
      <c r="V1250" s="53" t="s">
        <v>129</v>
      </c>
      <c r="W1250" s="156">
        <v>0.01</v>
      </c>
      <c r="X1250" s="177">
        <v>0</v>
      </c>
      <c r="Y1250" s="53" t="s">
        <v>129</v>
      </c>
      <c r="Z1250" s="178">
        <v>0.01</v>
      </c>
      <c r="AA1250" s="160">
        <v>0</v>
      </c>
      <c r="AB1250" s="53" t="s">
        <v>130</v>
      </c>
      <c r="AC1250" s="176">
        <v>0.1</v>
      </c>
      <c r="AD1250" s="160">
        <v>0</v>
      </c>
      <c r="AE1250" s="53" t="s">
        <v>130</v>
      </c>
      <c r="AF1250" s="175">
        <v>0.1</v>
      </c>
      <c r="AG1250" s="102"/>
      <c r="AH1250" s="100"/>
      <c r="AI1250" s="100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ht="15.75" customHeight="1">
      <c r="A1251" s="1" t="s">
        <v>1574</v>
      </c>
      <c r="B1251" s="1" t="s">
        <v>280</v>
      </c>
      <c r="C1251" s="1" t="s">
        <v>281</v>
      </c>
      <c r="D1251" s="1"/>
      <c r="E1251" s="1" t="s">
        <v>873</v>
      </c>
      <c r="F1251" s="41"/>
      <c r="G1251" s="42"/>
      <c r="H1251" s="42"/>
      <c r="I1251" s="42"/>
      <c r="J1251" s="42" t="s">
        <v>873</v>
      </c>
      <c r="K1251" s="139"/>
      <c r="L1251" s="140"/>
      <c r="M1251" s="127"/>
      <c r="N1251" s="127"/>
      <c r="O1251" s="127"/>
      <c r="P1251" s="45"/>
      <c r="Q1251" s="46"/>
      <c r="R1251" s="45">
        <f t="shared" ref="R1251:S1251" si="584">SUM(R1252:R1253)</f>
        <v>1153400</v>
      </c>
      <c r="S1251" s="45">
        <f t="shared" si="584"/>
        <v>0</v>
      </c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91"/>
      <c r="AE1251" s="91"/>
      <c r="AF1251" s="91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</row>
    <row r="1252" spans="1:57" ht="15.75" customHeight="1">
      <c r="A1252" s="1" t="s">
        <v>1574</v>
      </c>
      <c r="B1252" s="1" t="s">
        <v>280</v>
      </c>
      <c r="C1252" s="1" t="s">
        <v>281</v>
      </c>
      <c r="D1252" s="1" t="s">
        <v>658</v>
      </c>
      <c r="E1252" s="1" t="s">
        <v>873</v>
      </c>
      <c r="F1252" s="128"/>
      <c r="G1252" s="129"/>
      <c r="H1252" s="129"/>
      <c r="I1252" s="129"/>
      <c r="J1252" s="129"/>
      <c r="K1252" s="83" t="s">
        <v>676</v>
      </c>
      <c r="L1252" s="84" t="s">
        <v>677</v>
      </c>
      <c r="M1252" s="51" t="s">
        <v>127</v>
      </c>
      <c r="N1252" s="51">
        <v>2</v>
      </c>
      <c r="O1252" s="56" t="e">
        <f t="shared" ref="O1252:O1253" si="585">M1252-R1252</f>
        <v>#VALUE!</v>
      </c>
      <c r="P1252" s="53">
        <v>383000</v>
      </c>
      <c r="Q1252" s="54" t="s">
        <v>128</v>
      </c>
      <c r="R1252" s="53">
        <v>1133700</v>
      </c>
      <c r="S1252" s="53">
        <f t="shared" ref="S1252:S1253" si="586">U1252+X1252+AA1252+AD1252+AG1252+AJ1252+AM1252+AP1252+AS1252+AV1252+AY1252+BB1252</f>
        <v>0</v>
      </c>
      <c r="T1252" s="53"/>
      <c r="U1252" s="53">
        <v>0</v>
      </c>
      <c r="V1252" s="53" t="s">
        <v>129</v>
      </c>
      <c r="W1252" s="156">
        <v>0.01</v>
      </c>
      <c r="X1252" s="177">
        <v>0</v>
      </c>
      <c r="Y1252" s="53" t="s">
        <v>129</v>
      </c>
      <c r="Z1252" s="178">
        <v>0.01</v>
      </c>
      <c r="AA1252" s="160">
        <v>0</v>
      </c>
      <c r="AB1252" s="53" t="s">
        <v>130</v>
      </c>
      <c r="AC1252" s="176">
        <v>0.1</v>
      </c>
      <c r="AD1252" s="53">
        <v>0</v>
      </c>
      <c r="AE1252" s="53" t="s">
        <v>130</v>
      </c>
      <c r="AF1252" s="175">
        <v>0.1</v>
      </c>
      <c r="AG1252" s="102"/>
      <c r="AH1252" s="100"/>
      <c r="AI1252" s="100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ht="15.75" customHeight="1">
      <c r="A1253" s="1" t="s">
        <v>1574</v>
      </c>
      <c r="B1253" s="1" t="s">
        <v>280</v>
      </c>
      <c r="C1253" s="1" t="s">
        <v>281</v>
      </c>
      <c r="D1253" s="1" t="s">
        <v>658</v>
      </c>
      <c r="E1253" s="1" t="s">
        <v>873</v>
      </c>
      <c r="F1253" s="128"/>
      <c r="G1253" s="129"/>
      <c r="H1253" s="129"/>
      <c r="I1253" s="129"/>
      <c r="J1253" s="129"/>
      <c r="K1253" s="83" t="s">
        <v>1593</v>
      </c>
      <c r="L1253" s="84" t="s">
        <v>1643</v>
      </c>
      <c r="M1253" s="51" t="s">
        <v>127</v>
      </c>
      <c r="N1253" s="51"/>
      <c r="O1253" s="62" t="e">
        <f t="shared" si="585"/>
        <v>#VALUE!</v>
      </c>
      <c r="P1253" s="53">
        <v>2500</v>
      </c>
      <c r="Q1253" s="54" t="s">
        <v>128</v>
      </c>
      <c r="R1253" s="53">
        <v>19700</v>
      </c>
      <c r="S1253" s="53">
        <f t="shared" si="586"/>
        <v>0</v>
      </c>
      <c r="T1253" s="53"/>
      <c r="U1253" s="53">
        <v>0</v>
      </c>
      <c r="V1253" s="53" t="s">
        <v>129</v>
      </c>
      <c r="W1253" s="156">
        <v>0.01</v>
      </c>
      <c r="X1253" s="177">
        <v>0</v>
      </c>
      <c r="Y1253" s="53" t="s">
        <v>129</v>
      </c>
      <c r="Z1253" s="178">
        <v>0.01</v>
      </c>
      <c r="AA1253" s="160">
        <v>0</v>
      </c>
      <c r="AB1253" s="53" t="s">
        <v>130</v>
      </c>
      <c r="AC1253" s="176">
        <v>0.1</v>
      </c>
      <c r="AD1253" s="53">
        <v>0</v>
      </c>
      <c r="AE1253" s="53" t="s">
        <v>130</v>
      </c>
      <c r="AF1253" s="175">
        <v>0.1</v>
      </c>
      <c r="AG1253" s="102"/>
      <c r="AH1253" s="100"/>
      <c r="AI1253" s="100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ht="15.75" customHeight="1">
      <c r="A1254" s="1" t="s">
        <v>1574</v>
      </c>
      <c r="B1254" s="1" t="s">
        <v>280</v>
      </c>
      <c r="C1254" s="1" t="s">
        <v>281</v>
      </c>
      <c r="D1254" s="1" t="s">
        <v>286</v>
      </c>
      <c r="E1254" s="1"/>
      <c r="F1254" s="35"/>
      <c r="G1254" s="36"/>
      <c r="H1254" s="36"/>
      <c r="I1254" s="36" t="s">
        <v>286</v>
      </c>
      <c r="J1254" s="36"/>
      <c r="K1254" s="137"/>
      <c r="L1254" s="138"/>
      <c r="M1254" s="122"/>
      <c r="N1254" s="122"/>
      <c r="O1254" s="122"/>
      <c r="P1254" s="39"/>
      <c r="Q1254" s="40"/>
      <c r="R1254" s="39">
        <f t="shared" ref="R1254:S1254" si="587">R1255+R1260</f>
        <v>4160000</v>
      </c>
      <c r="S1254" s="39">
        <f t="shared" si="587"/>
        <v>938350</v>
      </c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86"/>
      <c r="AE1254" s="86"/>
      <c r="AF1254" s="86"/>
      <c r="AG1254" s="39"/>
      <c r="AH1254" s="39"/>
      <c r="AI1254" s="39"/>
      <c r="AJ1254" s="39"/>
      <c r="AK1254" s="39"/>
      <c r="AL1254" s="39"/>
      <c r="AM1254" s="39"/>
      <c r="AN1254" s="39"/>
      <c r="AO1254" s="39"/>
      <c r="AP1254" s="39"/>
      <c r="AQ1254" s="39"/>
      <c r="AR1254" s="39"/>
      <c r="AS1254" s="39"/>
      <c r="AT1254" s="39"/>
      <c r="AU1254" s="39"/>
      <c r="AV1254" s="39"/>
      <c r="AW1254" s="39"/>
      <c r="AX1254" s="39"/>
      <c r="AY1254" s="39"/>
      <c r="AZ1254" s="39"/>
      <c r="BA1254" s="39"/>
      <c r="BB1254" s="39"/>
      <c r="BC1254" s="39"/>
      <c r="BD1254" s="39"/>
      <c r="BE1254" s="39"/>
    </row>
    <row r="1255" spans="1:57" ht="15.75" customHeight="1">
      <c r="A1255" s="1" t="s">
        <v>1574</v>
      </c>
      <c r="B1255" s="1" t="s">
        <v>280</v>
      </c>
      <c r="C1255" s="1" t="s">
        <v>281</v>
      </c>
      <c r="D1255" s="1"/>
      <c r="E1255" s="1" t="s">
        <v>874</v>
      </c>
      <c r="F1255" s="41"/>
      <c r="G1255" s="42"/>
      <c r="H1255" s="42"/>
      <c r="I1255" s="42"/>
      <c r="J1255" s="42" t="s">
        <v>874</v>
      </c>
      <c r="K1255" s="139"/>
      <c r="L1255" s="140"/>
      <c r="M1255" s="127"/>
      <c r="N1255" s="127"/>
      <c r="O1255" s="127"/>
      <c r="P1255" s="45"/>
      <c r="Q1255" s="46"/>
      <c r="R1255" s="45">
        <f t="shared" ref="R1255:S1255" si="588">SUM(R1256:R1259)</f>
        <v>630000</v>
      </c>
      <c r="S1255" s="45">
        <f t="shared" si="588"/>
        <v>0</v>
      </c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82"/>
      <c r="AE1255" s="82"/>
      <c r="AF1255" s="82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/>
      <c r="BD1255" s="45"/>
      <c r="BE1255" s="45"/>
    </row>
    <row r="1256" spans="1:57" ht="15.75" customHeight="1">
      <c r="A1256" s="1" t="s">
        <v>1574</v>
      </c>
      <c r="B1256" s="1" t="s">
        <v>280</v>
      </c>
      <c r="C1256" s="1" t="s">
        <v>281</v>
      </c>
      <c r="D1256" s="1" t="s">
        <v>286</v>
      </c>
      <c r="E1256" s="1" t="s">
        <v>874</v>
      </c>
      <c r="F1256" s="128"/>
      <c r="G1256" s="129"/>
      <c r="H1256" s="129"/>
      <c r="I1256" s="129"/>
      <c r="J1256" s="129"/>
      <c r="K1256" s="83" t="s">
        <v>1644</v>
      </c>
      <c r="L1256" s="84" t="s">
        <v>1645</v>
      </c>
      <c r="M1256" s="51" t="s">
        <v>127</v>
      </c>
      <c r="N1256" s="51"/>
      <c r="O1256" s="62" t="e">
        <f t="shared" ref="O1256:O1259" si="589">M1256-R1256</f>
        <v>#VALUE!</v>
      </c>
      <c r="P1256" s="53">
        <v>2</v>
      </c>
      <c r="Q1256" s="54" t="s">
        <v>299</v>
      </c>
      <c r="R1256" s="53">
        <v>140000</v>
      </c>
      <c r="S1256" s="53">
        <f t="shared" ref="S1256:S1259" si="590">U1256+X1256+AA1256+AD1256+AG1256+AJ1256+AM1256+AP1256+AS1256+AV1256+AY1256+BB1256</f>
        <v>0</v>
      </c>
      <c r="T1256" s="53"/>
      <c r="U1256" s="53">
        <v>0</v>
      </c>
      <c r="V1256" s="53" t="s">
        <v>129</v>
      </c>
      <c r="W1256" s="156">
        <v>0.01</v>
      </c>
      <c r="X1256" s="177">
        <v>0</v>
      </c>
      <c r="Y1256" s="53" t="s">
        <v>129</v>
      </c>
      <c r="Z1256" s="178">
        <v>0.01</v>
      </c>
      <c r="AA1256" s="160">
        <v>0</v>
      </c>
      <c r="AB1256" s="53" t="s">
        <v>130</v>
      </c>
      <c r="AC1256" s="176">
        <v>0.1</v>
      </c>
      <c r="AD1256" s="53">
        <v>0</v>
      </c>
      <c r="AE1256" s="53" t="s">
        <v>130</v>
      </c>
      <c r="AF1256" s="175">
        <v>0.1</v>
      </c>
      <c r="AG1256" s="102"/>
      <c r="AH1256" s="100"/>
      <c r="AI1256" s="100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ht="15.75" customHeight="1">
      <c r="A1257" s="1" t="s">
        <v>1574</v>
      </c>
      <c r="B1257" s="1" t="s">
        <v>280</v>
      </c>
      <c r="C1257" s="1" t="s">
        <v>281</v>
      </c>
      <c r="D1257" s="1" t="s">
        <v>286</v>
      </c>
      <c r="E1257" s="1" t="s">
        <v>874</v>
      </c>
      <c r="F1257" s="128"/>
      <c r="G1257" s="129"/>
      <c r="H1257" s="129"/>
      <c r="I1257" s="129"/>
      <c r="J1257" s="129"/>
      <c r="K1257" s="83" t="s">
        <v>1646</v>
      </c>
      <c r="L1257" s="84" t="s">
        <v>1647</v>
      </c>
      <c r="M1257" s="51" t="s">
        <v>127</v>
      </c>
      <c r="N1257" s="51"/>
      <c r="O1257" s="62" t="e">
        <f t="shared" si="589"/>
        <v>#VALUE!</v>
      </c>
      <c r="P1257" s="53">
        <v>3</v>
      </c>
      <c r="Q1257" s="54" t="s">
        <v>299</v>
      </c>
      <c r="R1257" s="53">
        <v>210000</v>
      </c>
      <c r="S1257" s="53">
        <f t="shared" si="590"/>
        <v>0</v>
      </c>
      <c r="T1257" s="53"/>
      <c r="U1257" s="53">
        <v>0</v>
      </c>
      <c r="V1257" s="53" t="s">
        <v>129</v>
      </c>
      <c r="W1257" s="156">
        <v>0.01</v>
      </c>
      <c r="X1257" s="177">
        <v>0</v>
      </c>
      <c r="Y1257" s="53" t="s">
        <v>129</v>
      </c>
      <c r="Z1257" s="178">
        <v>0.01</v>
      </c>
      <c r="AA1257" s="160">
        <v>0</v>
      </c>
      <c r="AB1257" s="53" t="s">
        <v>130</v>
      </c>
      <c r="AC1257" s="176">
        <v>0.1</v>
      </c>
      <c r="AD1257" s="53">
        <v>0</v>
      </c>
      <c r="AE1257" s="53" t="s">
        <v>130</v>
      </c>
      <c r="AF1257" s="175">
        <v>0.1</v>
      </c>
      <c r="AG1257" s="102"/>
      <c r="AH1257" s="100"/>
      <c r="AI1257" s="100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ht="15.75" customHeight="1">
      <c r="A1258" s="1" t="s">
        <v>1574</v>
      </c>
      <c r="B1258" s="1" t="s">
        <v>280</v>
      </c>
      <c r="C1258" s="1" t="s">
        <v>281</v>
      </c>
      <c r="D1258" s="1" t="s">
        <v>286</v>
      </c>
      <c r="E1258" s="1" t="s">
        <v>874</v>
      </c>
      <c r="F1258" s="128"/>
      <c r="G1258" s="129"/>
      <c r="H1258" s="129"/>
      <c r="I1258" s="129"/>
      <c r="J1258" s="129"/>
      <c r="K1258" s="83" t="s">
        <v>1648</v>
      </c>
      <c r="L1258" s="84" t="s">
        <v>1649</v>
      </c>
      <c r="M1258" s="51" t="s">
        <v>127</v>
      </c>
      <c r="N1258" s="51"/>
      <c r="O1258" s="62" t="e">
        <f t="shared" si="589"/>
        <v>#VALUE!</v>
      </c>
      <c r="P1258" s="53">
        <v>2</v>
      </c>
      <c r="Q1258" s="54" t="s">
        <v>299</v>
      </c>
      <c r="R1258" s="53">
        <v>140000</v>
      </c>
      <c r="S1258" s="53">
        <f t="shared" si="590"/>
        <v>0</v>
      </c>
      <c r="T1258" s="53"/>
      <c r="U1258" s="53">
        <v>0</v>
      </c>
      <c r="V1258" s="53" t="s">
        <v>129</v>
      </c>
      <c r="W1258" s="156">
        <v>0.01</v>
      </c>
      <c r="X1258" s="177">
        <v>0</v>
      </c>
      <c r="Y1258" s="53" t="s">
        <v>129</v>
      </c>
      <c r="Z1258" s="178">
        <v>0.01</v>
      </c>
      <c r="AA1258" s="160">
        <v>0</v>
      </c>
      <c r="AB1258" s="53" t="s">
        <v>130</v>
      </c>
      <c r="AC1258" s="176">
        <v>0.1</v>
      </c>
      <c r="AD1258" s="53">
        <v>0</v>
      </c>
      <c r="AE1258" s="53" t="s">
        <v>130</v>
      </c>
      <c r="AF1258" s="175">
        <v>0.1</v>
      </c>
      <c r="AG1258" s="102"/>
      <c r="AH1258" s="100"/>
      <c r="AI1258" s="100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ht="15.75" customHeight="1">
      <c r="A1259" s="1" t="s">
        <v>1574</v>
      </c>
      <c r="B1259" s="1" t="s">
        <v>280</v>
      </c>
      <c r="C1259" s="1" t="s">
        <v>281</v>
      </c>
      <c r="D1259" s="1" t="s">
        <v>286</v>
      </c>
      <c r="E1259" s="1" t="s">
        <v>874</v>
      </c>
      <c r="F1259" s="128"/>
      <c r="G1259" s="129"/>
      <c r="H1259" s="129"/>
      <c r="I1259" s="129"/>
      <c r="J1259" s="129"/>
      <c r="K1259" s="83" t="s">
        <v>1650</v>
      </c>
      <c r="L1259" s="84" t="s">
        <v>1651</v>
      </c>
      <c r="M1259" s="51" t="s">
        <v>127</v>
      </c>
      <c r="N1259" s="51"/>
      <c r="O1259" s="62" t="e">
        <f t="shared" si="589"/>
        <v>#VALUE!</v>
      </c>
      <c r="P1259" s="53">
        <v>2</v>
      </c>
      <c r="Q1259" s="54" t="s">
        <v>299</v>
      </c>
      <c r="R1259" s="53">
        <v>140000</v>
      </c>
      <c r="S1259" s="53">
        <f t="shared" si="590"/>
        <v>0</v>
      </c>
      <c r="T1259" s="53"/>
      <c r="U1259" s="53">
        <v>0</v>
      </c>
      <c r="V1259" s="53" t="s">
        <v>129</v>
      </c>
      <c r="W1259" s="156">
        <v>0.01</v>
      </c>
      <c r="X1259" s="177">
        <v>0</v>
      </c>
      <c r="Y1259" s="53" t="s">
        <v>129</v>
      </c>
      <c r="Z1259" s="178">
        <v>0.01</v>
      </c>
      <c r="AA1259" s="160">
        <v>0</v>
      </c>
      <c r="AB1259" s="53" t="s">
        <v>130</v>
      </c>
      <c r="AC1259" s="176">
        <v>0.1</v>
      </c>
      <c r="AD1259" s="53">
        <v>0</v>
      </c>
      <c r="AE1259" s="53" t="s">
        <v>130</v>
      </c>
      <c r="AF1259" s="175">
        <v>0.1</v>
      </c>
      <c r="AG1259" s="102"/>
      <c r="AH1259" s="100"/>
      <c r="AI1259" s="100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ht="15.75" customHeight="1">
      <c r="A1260" s="1" t="s">
        <v>1574</v>
      </c>
      <c r="B1260" s="1" t="s">
        <v>280</v>
      </c>
      <c r="C1260" s="1" t="s">
        <v>281</v>
      </c>
      <c r="D1260" s="1"/>
      <c r="E1260" s="1" t="s">
        <v>296</v>
      </c>
      <c r="F1260" s="41"/>
      <c r="G1260" s="42"/>
      <c r="H1260" s="42"/>
      <c r="I1260" s="42"/>
      <c r="J1260" s="42" t="s">
        <v>296</v>
      </c>
      <c r="K1260" s="139"/>
      <c r="L1260" s="140"/>
      <c r="M1260" s="127"/>
      <c r="N1260" s="127"/>
      <c r="O1260" s="127"/>
      <c r="P1260" s="45"/>
      <c r="Q1260" s="46"/>
      <c r="R1260" s="45">
        <f t="shared" ref="R1260:S1260" si="591">SUM(R1261:R1272)</f>
        <v>3530000</v>
      </c>
      <c r="S1260" s="45">
        <f t="shared" si="591"/>
        <v>938350</v>
      </c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91"/>
      <c r="AE1260" s="91"/>
      <c r="AF1260" s="91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/>
      <c r="BD1260" s="45"/>
      <c r="BE1260" s="45"/>
    </row>
    <row r="1261" spans="1:57" ht="15.75" customHeight="1">
      <c r="A1261" s="1" t="s">
        <v>1574</v>
      </c>
      <c r="B1261" s="1" t="s">
        <v>280</v>
      </c>
      <c r="C1261" s="1" t="s">
        <v>281</v>
      </c>
      <c r="D1261" s="1" t="s">
        <v>286</v>
      </c>
      <c r="E1261" s="1" t="s">
        <v>296</v>
      </c>
      <c r="F1261" s="128"/>
      <c r="G1261" s="129"/>
      <c r="H1261" s="129"/>
      <c r="I1261" s="129"/>
      <c r="J1261" s="129"/>
      <c r="K1261" s="83" t="s">
        <v>318</v>
      </c>
      <c r="L1261" s="84" t="s">
        <v>319</v>
      </c>
      <c r="M1261" s="51" t="s">
        <v>127</v>
      </c>
      <c r="N1261" s="51">
        <v>2</v>
      </c>
      <c r="O1261" s="56" t="e">
        <f t="shared" ref="O1261:O1272" si="592">M1261-R1261</f>
        <v>#VALUE!</v>
      </c>
      <c r="P1261" s="53">
        <v>24</v>
      </c>
      <c r="Q1261" s="54" t="s">
        <v>299</v>
      </c>
      <c r="R1261" s="53">
        <v>372000</v>
      </c>
      <c r="S1261" s="53">
        <f t="shared" ref="S1261:S1272" si="593">U1261+X1261+AA1261+AD1261+AG1261+AJ1261+AM1261+AP1261+AS1261+AV1261+AY1261+BB1261</f>
        <v>180232</v>
      </c>
      <c r="T1261" s="53"/>
      <c r="U1261" s="53">
        <v>0</v>
      </c>
      <c r="V1261" s="53" t="s">
        <v>129</v>
      </c>
      <c r="W1261" s="156">
        <v>0.01</v>
      </c>
      <c r="X1261" s="177">
        <v>0</v>
      </c>
      <c r="Y1261" s="53" t="s">
        <v>129</v>
      </c>
      <c r="Z1261" s="178">
        <v>0.01</v>
      </c>
      <c r="AA1261" s="160">
        <v>0</v>
      </c>
      <c r="AB1261" s="53" t="s">
        <v>130</v>
      </c>
      <c r="AC1261" s="176">
        <v>0.1</v>
      </c>
      <c r="AD1261" s="53">
        <v>12800</v>
      </c>
      <c r="AE1261" s="53" t="s">
        <v>131</v>
      </c>
      <c r="AF1261" s="175">
        <v>3.44E-2</v>
      </c>
      <c r="AG1261" s="177">
        <f>180232-AD1261</f>
        <v>167432</v>
      </c>
      <c r="AH1261" s="53" t="s">
        <v>130</v>
      </c>
      <c r="AI1261" s="53">
        <f t="shared" ref="AI1261:AI1266" si="594">S1261/R1261*100</f>
        <v>48.449462365591401</v>
      </c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ht="15.75" customHeight="1">
      <c r="A1262" s="1" t="s">
        <v>1574</v>
      </c>
      <c r="B1262" s="1" t="s">
        <v>280</v>
      </c>
      <c r="C1262" s="1" t="s">
        <v>281</v>
      </c>
      <c r="D1262" s="1" t="s">
        <v>286</v>
      </c>
      <c r="E1262" s="1" t="s">
        <v>296</v>
      </c>
      <c r="F1262" s="128"/>
      <c r="G1262" s="129"/>
      <c r="H1262" s="129"/>
      <c r="I1262" s="129"/>
      <c r="J1262" s="129"/>
      <c r="K1262" s="83" t="s">
        <v>332</v>
      </c>
      <c r="L1262" s="84" t="s">
        <v>333</v>
      </c>
      <c r="M1262" s="51" t="s">
        <v>127</v>
      </c>
      <c r="N1262" s="51">
        <v>2</v>
      </c>
      <c r="O1262" s="56" t="e">
        <f t="shared" si="592"/>
        <v>#VALUE!</v>
      </c>
      <c r="P1262" s="53">
        <v>10</v>
      </c>
      <c r="Q1262" s="54" t="s">
        <v>299</v>
      </c>
      <c r="R1262" s="53">
        <v>155000</v>
      </c>
      <c r="S1262" s="53">
        <f t="shared" si="593"/>
        <v>55760</v>
      </c>
      <c r="T1262" s="53"/>
      <c r="U1262" s="53">
        <v>0</v>
      </c>
      <c r="V1262" s="53" t="s">
        <v>129</v>
      </c>
      <c r="W1262" s="156">
        <v>0.01</v>
      </c>
      <c r="X1262" s="177">
        <v>0</v>
      </c>
      <c r="Y1262" s="53" t="s">
        <v>129</v>
      </c>
      <c r="Z1262" s="178">
        <v>0.01</v>
      </c>
      <c r="AA1262" s="160">
        <v>0</v>
      </c>
      <c r="AB1262" s="53" t="s">
        <v>130</v>
      </c>
      <c r="AC1262" s="176">
        <v>0.1</v>
      </c>
      <c r="AD1262" s="53">
        <v>12112</v>
      </c>
      <c r="AE1262" s="53" t="s">
        <v>131</v>
      </c>
      <c r="AF1262" s="175">
        <v>7.8100000000000003E-2</v>
      </c>
      <c r="AG1262" s="88">
        <f>55760-AD1262</f>
        <v>43648</v>
      </c>
      <c r="AH1262" s="53" t="s">
        <v>130</v>
      </c>
      <c r="AI1262" s="53">
        <f t="shared" si="594"/>
        <v>35.974193548387099</v>
      </c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ht="15.75" customHeight="1">
      <c r="A1263" s="1" t="s">
        <v>1574</v>
      </c>
      <c r="B1263" s="1" t="s">
        <v>280</v>
      </c>
      <c r="C1263" s="1" t="s">
        <v>281</v>
      </c>
      <c r="D1263" s="1" t="s">
        <v>286</v>
      </c>
      <c r="E1263" s="1" t="s">
        <v>296</v>
      </c>
      <c r="F1263" s="128"/>
      <c r="G1263" s="129"/>
      <c r="H1263" s="129"/>
      <c r="I1263" s="129"/>
      <c r="J1263" s="129"/>
      <c r="K1263" s="83" t="s">
        <v>342</v>
      </c>
      <c r="L1263" s="84" t="s">
        <v>343</v>
      </c>
      <c r="M1263" s="51" t="s">
        <v>127</v>
      </c>
      <c r="N1263" s="51">
        <v>2</v>
      </c>
      <c r="O1263" s="56" t="e">
        <f t="shared" si="592"/>
        <v>#VALUE!</v>
      </c>
      <c r="P1263" s="53">
        <v>10</v>
      </c>
      <c r="Q1263" s="54" t="s">
        <v>299</v>
      </c>
      <c r="R1263" s="53">
        <v>155000</v>
      </c>
      <c r="S1263" s="53">
        <f t="shared" si="593"/>
        <v>17830</v>
      </c>
      <c r="T1263" s="53"/>
      <c r="U1263" s="53">
        <v>0</v>
      </c>
      <c r="V1263" s="53" t="s">
        <v>129</v>
      </c>
      <c r="W1263" s="156">
        <v>0.01</v>
      </c>
      <c r="X1263" s="177">
        <v>0</v>
      </c>
      <c r="Y1263" s="53" t="s">
        <v>129</v>
      </c>
      <c r="Z1263" s="178">
        <v>0.01</v>
      </c>
      <c r="AA1263" s="160">
        <v>0</v>
      </c>
      <c r="AB1263" s="53" t="s">
        <v>130</v>
      </c>
      <c r="AC1263" s="176">
        <v>0.1</v>
      </c>
      <c r="AD1263" s="160">
        <v>0</v>
      </c>
      <c r="AE1263" s="53" t="s">
        <v>130</v>
      </c>
      <c r="AF1263" s="175">
        <v>0.1</v>
      </c>
      <c r="AG1263" s="88">
        <f>17830</f>
        <v>17830</v>
      </c>
      <c r="AH1263" s="53" t="s">
        <v>130</v>
      </c>
      <c r="AI1263" s="53">
        <f t="shared" si="594"/>
        <v>11.503225806451614</v>
      </c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ht="15.75" customHeight="1">
      <c r="A1264" s="1" t="s">
        <v>1574</v>
      </c>
      <c r="B1264" s="1" t="s">
        <v>280</v>
      </c>
      <c r="C1264" s="1" t="s">
        <v>281</v>
      </c>
      <c r="D1264" s="1" t="s">
        <v>286</v>
      </c>
      <c r="E1264" s="1" t="s">
        <v>296</v>
      </c>
      <c r="F1264" s="128"/>
      <c r="G1264" s="129"/>
      <c r="H1264" s="129"/>
      <c r="I1264" s="129"/>
      <c r="J1264" s="129"/>
      <c r="K1264" s="83" t="s">
        <v>386</v>
      </c>
      <c r="L1264" s="84" t="s">
        <v>387</v>
      </c>
      <c r="M1264" s="51" t="s">
        <v>127</v>
      </c>
      <c r="N1264" s="51">
        <v>2</v>
      </c>
      <c r="O1264" s="56" t="e">
        <f t="shared" si="592"/>
        <v>#VALUE!</v>
      </c>
      <c r="P1264" s="53">
        <v>9</v>
      </c>
      <c r="Q1264" s="54" t="s">
        <v>299</v>
      </c>
      <c r="R1264" s="53">
        <v>139500</v>
      </c>
      <c r="S1264" s="53">
        <f t="shared" si="593"/>
        <v>13820</v>
      </c>
      <c r="T1264" s="53"/>
      <c r="U1264" s="53">
        <v>0</v>
      </c>
      <c r="V1264" s="53" t="s">
        <v>129</v>
      </c>
      <c r="W1264" s="156">
        <v>0.01</v>
      </c>
      <c r="X1264" s="177">
        <v>0</v>
      </c>
      <c r="Y1264" s="53" t="s">
        <v>129</v>
      </c>
      <c r="Z1264" s="178">
        <v>0.01</v>
      </c>
      <c r="AA1264" s="160">
        <v>0</v>
      </c>
      <c r="AB1264" s="53" t="s">
        <v>130</v>
      </c>
      <c r="AC1264" s="176">
        <v>0.1</v>
      </c>
      <c r="AD1264" s="53">
        <v>3900</v>
      </c>
      <c r="AE1264" s="53" t="s">
        <v>131</v>
      </c>
      <c r="AF1264" s="175">
        <v>2.8000000000000001E-2</v>
      </c>
      <c r="AG1264" s="88">
        <f>13820-AD1264</f>
        <v>9920</v>
      </c>
      <c r="AH1264" s="53" t="s">
        <v>130</v>
      </c>
      <c r="AI1264" s="53">
        <f t="shared" si="594"/>
        <v>9.9068100358422928</v>
      </c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ht="15.75" customHeight="1">
      <c r="A1265" s="1" t="s">
        <v>1574</v>
      </c>
      <c r="B1265" s="1" t="s">
        <v>280</v>
      </c>
      <c r="C1265" s="1" t="s">
        <v>281</v>
      </c>
      <c r="D1265" s="1" t="s">
        <v>286</v>
      </c>
      <c r="E1265" s="1" t="s">
        <v>296</v>
      </c>
      <c r="F1265" s="128"/>
      <c r="G1265" s="129"/>
      <c r="H1265" s="129"/>
      <c r="I1265" s="129"/>
      <c r="J1265" s="129"/>
      <c r="K1265" s="83" t="s">
        <v>419</v>
      </c>
      <c r="L1265" s="84" t="s">
        <v>420</v>
      </c>
      <c r="M1265" s="51" t="s">
        <v>127</v>
      </c>
      <c r="N1265" s="51">
        <v>2</v>
      </c>
      <c r="O1265" s="56" t="e">
        <f t="shared" si="592"/>
        <v>#VALUE!</v>
      </c>
      <c r="P1265" s="53">
        <v>120</v>
      </c>
      <c r="Q1265" s="54" t="s">
        <v>400</v>
      </c>
      <c r="R1265" s="53">
        <v>792000</v>
      </c>
      <c r="S1265" s="53">
        <f t="shared" si="593"/>
        <v>442380</v>
      </c>
      <c r="T1265" s="53"/>
      <c r="U1265" s="53">
        <v>0</v>
      </c>
      <c r="V1265" s="53" t="s">
        <v>129</v>
      </c>
      <c r="W1265" s="156">
        <v>0.01</v>
      </c>
      <c r="X1265" s="177">
        <v>0</v>
      </c>
      <c r="Y1265" s="53" t="s">
        <v>129</v>
      </c>
      <c r="Z1265" s="178">
        <v>0.01</v>
      </c>
      <c r="AA1265" s="160">
        <v>0</v>
      </c>
      <c r="AB1265" s="53" t="s">
        <v>130</v>
      </c>
      <c r="AC1265" s="176">
        <v>0.1</v>
      </c>
      <c r="AD1265" s="160">
        <v>0</v>
      </c>
      <c r="AE1265" s="53" t="s">
        <v>130</v>
      </c>
      <c r="AF1265" s="175">
        <v>0.1</v>
      </c>
      <c r="AG1265" s="88">
        <f>442380</f>
        <v>442380</v>
      </c>
      <c r="AH1265" s="53" t="s">
        <v>130</v>
      </c>
      <c r="AI1265" s="53">
        <f t="shared" si="594"/>
        <v>55.856060606060609</v>
      </c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ht="15.75" customHeight="1">
      <c r="A1266" s="1" t="s">
        <v>1574</v>
      </c>
      <c r="B1266" s="1" t="s">
        <v>280</v>
      </c>
      <c r="C1266" s="1" t="s">
        <v>281</v>
      </c>
      <c r="D1266" s="1" t="s">
        <v>286</v>
      </c>
      <c r="E1266" s="1" t="s">
        <v>296</v>
      </c>
      <c r="F1266" s="128"/>
      <c r="G1266" s="129"/>
      <c r="H1266" s="129"/>
      <c r="I1266" s="129"/>
      <c r="J1266" s="129"/>
      <c r="K1266" s="83" t="s">
        <v>433</v>
      </c>
      <c r="L1266" s="84" t="s">
        <v>434</v>
      </c>
      <c r="M1266" s="51" t="s">
        <v>127</v>
      </c>
      <c r="N1266" s="51">
        <v>2</v>
      </c>
      <c r="O1266" s="56" t="e">
        <f t="shared" si="592"/>
        <v>#VALUE!</v>
      </c>
      <c r="P1266" s="53">
        <v>50</v>
      </c>
      <c r="Q1266" s="54" t="s">
        <v>400</v>
      </c>
      <c r="R1266" s="53">
        <v>330000</v>
      </c>
      <c r="S1266" s="53">
        <f t="shared" si="593"/>
        <v>226788</v>
      </c>
      <c r="T1266" s="53"/>
      <c r="U1266" s="53">
        <v>0</v>
      </c>
      <c r="V1266" s="53" t="s">
        <v>129</v>
      </c>
      <c r="W1266" s="156">
        <v>0.01</v>
      </c>
      <c r="X1266" s="177">
        <v>0</v>
      </c>
      <c r="Y1266" s="53" t="s">
        <v>129</v>
      </c>
      <c r="Z1266" s="178">
        <v>0.01</v>
      </c>
      <c r="AA1266" s="160">
        <v>0</v>
      </c>
      <c r="AB1266" s="53" t="s">
        <v>130</v>
      </c>
      <c r="AC1266" s="176">
        <v>0.1</v>
      </c>
      <c r="AD1266" s="53">
        <v>218460</v>
      </c>
      <c r="AE1266" s="53" t="s">
        <v>131</v>
      </c>
      <c r="AF1266" s="175">
        <v>0.66200000000000003</v>
      </c>
      <c r="AG1266" s="88">
        <f>226788-AD1266</f>
        <v>8328</v>
      </c>
      <c r="AH1266" s="53" t="s">
        <v>130</v>
      </c>
      <c r="AI1266" s="53">
        <f t="shared" si="594"/>
        <v>68.723636363636359</v>
      </c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ht="15.75" customHeight="1">
      <c r="A1267" s="1" t="s">
        <v>1574</v>
      </c>
      <c r="B1267" s="1" t="s">
        <v>280</v>
      </c>
      <c r="C1267" s="1" t="s">
        <v>281</v>
      </c>
      <c r="D1267" s="1" t="s">
        <v>286</v>
      </c>
      <c r="E1267" s="1" t="s">
        <v>296</v>
      </c>
      <c r="F1267" s="128"/>
      <c r="G1267" s="129"/>
      <c r="H1267" s="129"/>
      <c r="I1267" s="129"/>
      <c r="J1267" s="129"/>
      <c r="K1267" s="83" t="s">
        <v>443</v>
      </c>
      <c r="L1267" s="84" t="s">
        <v>444</v>
      </c>
      <c r="M1267" s="51" t="s">
        <v>127</v>
      </c>
      <c r="N1267" s="51">
        <v>2</v>
      </c>
      <c r="O1267" s="56" t="e">
        <f t="shared" si="592"/>
        <v>#VALUE!</v>
      </c>
      <c r="P1267" s="53">
        <v>50</v>
      </c>
      <c r="Q1267" s="54" t="s">
        <v>400</v>
      </c>
      <c r="R1267" s="53">
        <v>330000</v>
      </c>
      <c r="S1267" s="53">
        <f t="shared" si="593"/>
        <v>0</v>
      </c>
      <c r="T1267" s="53"/>
      <c r="U1267" s="53">
        <v>0</v>
      </c>
      <c r="V1267" s="53" t="s">
        <v>129</v>
      </c>
      <c r="W1267" s="156">
        <v>0.01</v>
      </c>
      <c r="X1267" s="177">
        <v>0</v>
      </c>
      <c r="Y1267" s="53" t="s">
        <v>129</v>
      </c>
      <c r="Z1267" s="178">
        <v>0.01</v>
      </c>
      <c r="AA1267" s="160">
        <v>0</v>
      </c>
      <c r="AB1267" s="53" t="s">
        <v>130</v>
      </c>
      <c r="AC1267" s="176">
        <v>0.1</v>
      </c>
      <c r="AD1267" s="160">
        <v>0</v>
      </c>
      <c r="AE1267" s="53" t="s">
        <v>130</v>
      </c>
      <c r="AF1267" s="175">
        <v>0.1</v>
      </c>
      <c r="AG1267" s="88"/>
      <c r="AH1267" s="53" t="s">
        <v>130</v>
      </c>
      <c r="AI1267" s="175">
        <v>0.1</v>
      </c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ht="15.75" customHeight="1">
      <c r="A1268" s="1" t="s">
        <v>1574</v>
      </c>
      <c r="B1268" s="1" t="s">
        <v>280</v>
      </c>
      <c r="C1268" s="1" t="s">
        <v>281</v>
      </c>
      <c r="D1268" s="1" t="s">
        <v>286</v>
      </c>
      <c r="E1268" s="1" t="s">
        <v>296</v>
      </c>
      <c r="F1268" s="128"/>
      <c r="G1268" s="129"/>
      <c r="H1268" s="129"/>
      <c r="I1268" s="129"/>
      <c r="J1268" s="129"/>
      <c r="K1268" s="83" t="s">
        <v>487</v>
      </c>
      <c r="L1268" s="84" t="s">
        <v>488</v>
      </c>
      <c r="M1268" s="51" t="s">
        <v>127</v>
      </c>
      <c r="N1268" s="51">
        <v>2</v>
      </c>
      <c r="O1268" s="56" t="e">
        <f t="shared" si="592"/>
        <v>#VALUE!</v>
      </c>
      <c r="P1268" s="53">
        <v>24</v>
      </c>
      <c r="Q1268" s="54" t="s">
        <v>400</v>
      </c>
      <c r="R1268" s="53">
        <v>158400</v>
      </c>
      <c r="S1268" s="53">
        <f t="shared" si="593"/>
        <v>0</v>
      </c>
      <c r="T1268" s="53"/>
      <c r="U1268" s="53">
        <v>0</v>
      </c>
      <c r="V1268" s="53" t="s">
        <v>129</v>
      </c>
      <c r="W1268" s="156">
        <v>0.01</v>
      </c>
      <c r="X1268" s="177">
        <v>0</v>
      </c>
      <c r="Y1268" s="53" t="s">
        <v>129</v>
      </c>
      <c r="Z1268" s="178">
        <v>0.01</v>
      </c>
      <c r="AA1268" s="160">
        <v>0</v>
      </c>
      <c r="AB1268" s="53" t="s">
        <v>130</v>
      </c>
      <c r="AC1268" s="176">
        <v>0.1</v>
      </c>
      <c r="AD1268" s="160">
        <v>0</v>
      </c>
      <c r="AE1268" s="53" t="s">
        <v>130</v>
      </c>
      <c r="AF1268" s="175">
        <v>0.1</v>
      </c>
      <c r="AG1268" s="88"/>
      <c r="AH1268" s="53" t="s">
        <v>130</v>
      </c>
      <c r="AI1268" s="175">
        <v>0.1</v>
      </c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ht="15.75" customHeight="1">
      <c r="A1269" s="1" t="s">
        <v>1574</v>
      </c>
      <c r="B1269" s="1" t="s">
        <v>280</v>
      </c>
      <c r="C1269" s="1" t="s">
        <v>281</v>
      </c>
      <c r="D1269" s="1" t="s">
        <v>286</v>
      </c>
      <c r="E1269" s="1" t="s">
        <v>296</v>
      </c>
      <c r="F1269" s="128"/>
      <c r="G1269" s="129"/>
      <c r="H1269" s="129"/>
      <c r="I1269" s="129"/>
      <c r="J1269" s="129"/>
      <c r="K1269" s="83" t="s">
        <v>531</v>
      </c>
      <c r="L1269" s="84" t="s">
        <v>532</v>
      </c>
      <c r="M1269" s="51" t="s">
        <v>127</v>
      </c>
      <c r="N1269" s="51">
        <v>2</v>
      </c>
      <c r="O1269" s="56" t="e">
        <f t="shared" si="592"/>
        <v>#VALUE!</v>
      </c>
      <c r="P1269" s="53">
        <v>24</v>
      </c>
      <c r="Q1269" s="54" t="s">
        <v>400</v>
      </c>
      <c r="R1269" s="53">
        <v>333600</v>
      </c>
      <c r="S1269" s="53">
        <f t="shared" si="593"/>
        <v>0</v>
      </c>
      <c r="T1269" s="53"/>
      <c r="U1269" s="53">
        <v>0</v>
      </c>
      <c r="V1269" s="53" t="s">
        <v>129</v>
      </c>
      <c r="W1269" s="156">
        <v>0.01</v>
      </c>
      <c r="X1269" s="177">
        <v>0</v>
      </c>
      <c r="Y1269" s="53" t="s">
        <v>129</v>
      </c>
      <c r="Z1269" s="178">
        <v>0.01</v>
      </c>
      <c r="AA1269" s="160">
        <v>0</v>
      </c>
      <c r="AB1269" s="53" t="s">
        <v>130</v>
      </c>
      <c r="AC1269" s="176">
        <v>0.1</v>
      </c>
      <c r="AD1269" s="160">
        <v>0</v>
      </c>
      <c r="AE1269" s="53" t="s">
        <v>130</v>
      </c>
      <c r="AF1269" s="175">
        <v>0.1</v>
      </c>
      <c r="AG1269" s="88"/>
      <c r="AH1269" s="53" t="s">
        <v>130</v>
      </c>
      <c r="AI1269" s="175">
        <v>0.1</v>
      </c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ht="15.75" customHeight="1">
      <c r="A1270" s="1" t="s">
        <v>1574</v>
      </c>
      <c r="B1270" s="1" t="s">
        <v>280</v>
      </c>
      <c r="C1270" s="1" t="s">
        <v>281</v>
      </c>
      <c r="D1270" s="1" t="s">
        <v>286</v>
      </c>
      <c r="E1270" s="1" t="s">
        <v>296</v>
      </c>
      <c r="F1270" s="128"/>
      <c r="G1270" s="129"/>
      <c r="H1270" s="129"/>
      <c r="I1270" s="129"/>
      <c r="J1270" s="129"/>
      <c r="K1270" s="83" t="s">
        <v>545</v>
      </c>
      <c r="L1270" s="84" t="s">
        <v>546</v>
      </c>
      <c r="M1270" s="51" t="s">
        <v>127</v>
      </c>
      <c r="N1270" s="51">
        <v>2</v>
      </c>
      <c r="O1270" s="56" t="e">
        <f t="shared" si="592"/>
        <v>#VALUE!</v>
      </c>
      <c r="P1270" s="53">
        <v>24</v>
      </c>
      <c r="Q1270" s="54" t="s">
        <v>400</v>
      </c>
      <c r="R1270" s="53">
        <v>333600</v>
      </c>
      <c r="S1270" s="53">
        <f t="shared" si="593"/>
        <v>1540</v>
      </c>
      <c r="T1270" s="53"/>
      <c r="U1270" s="53">
        <v>0</v>
      </c>
      <c r="V1270" s="53" t="s">
        <v>129</v>
      </c>
      <c r="W1270" s="156">
        <v>0.01</v>
      </c>
      <c r="X1270" s="177">
        <v>0</v>
      </c>
      <c r="Y1270" s="53" t="s">
        <v>129</v>
      </c>
      <c r="Z1270" s="178">
        <v>0.01</v>
      </c>
      <c r="AA1270" s="160">
        <v>0</v>
      </c>
      <c r="AB1270" s="53" t="s">
        <v>130</v>
      </c>
      <c r="AC1270" s="176">
        <v>0.1</v>
      </c>
      <c r="AD1270" s="160">
        <v>0</v>
      </c>
      <c r="AE1270" s="53" t="s">
        <v>130</v>
      </c>
      <c r="AF1270" s="175">
        <v>0.1</v>
      </c>
      <c r="AG1270" s="88">
        <v>1540</v>
      </c>
      <c r="AH1270" s="53" t="s">
        <v>130</v>
      </c>
      <c r="AI1270" s="175">
        <v>0.1</v>
      </c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ht="15.75" customHeight="1">
      <c r="A1271" s="1" t="s">
        <v>1574</v>
      </c>
      <c r="B1271" s="1" t="s">
        <v>280</v>
      </c>
      <c r="C1271" s="1" t="s">
        <v>281</v>
      </c>
      <c r="D1271" s="1" t="s">
        <v>286</v>
      </c>
      <c r="E1271" s="1" t="s">
        <v>296</v>
      </c>
      <c r="F1271" s="128"/>
      <c r="G1271" s="129"/>
      <c r="H1271" s="129"/>
      <c r="I1271" s="129"/>
      <c r="J1271" s="129"/>
      <c r="K1271" s="83" t="s">
        <v>557</v>
      </c>
      <c r="L1271" s="84" t="s">
        <v>558</v>
      </c>
      <c r="M1271" s="51" t="s">
        <v>127</v>
      </c>
      <c r="N1271" s="51">
        <v>2</v>
      </c>
      <c r="O1271" s="56" t="e">
        <f t="shared" si="592"/>
        <v>#VALUE!</v>
      </c>
      <c r="P1271" s="53">
        <v>24</v>
      </c>
      <c r="Q1271" s="54" t="s">
        <v>400</v>
      </c>
      <c r="R1271" s="53">
        <v>333600</v>
      </c>
      <c r="S1271" s="53">
        <f t="shared" si="593"/>
        <v>0</v>
      </c>
      <c r="T1271" s="53"/>
      <c r="U1271" s="53">
        <v>0</v>
      </c>
      <c r="V1271" s="53" t="s">
        <v>129</v>
      </c>
      <c r="W1271" s="156">
        <v>0.01</v>
      </c>
      <c r="X1271" s="177">
        <v>0</v>
      </c>
      <c r="Y1271" s="53" t="s">
        <v>129</v>
      </c>
      <c r="Z1271" s="178">
        <v>0.01</v>
      </c>
      <c r="AA1271" s="160">
        <v>0</v>
      </c>
      <c r="AB1271" s="53" t="s">
        <v>130</v>
      </c>
      <c r="AC1271" s="176">
        <v>0.1</v>
      </c>
      <c r="AD1271" s="160">
        <v>0</v>
      </c>
      <c r="AE1271" s="53" t="s">
        <v>130</v>
      </c>
      <c r="AF1271" s="175">
        <v>0.1</v>
      </c>
      <c r="AG1271" s="88"/>
      <c r="AH1271" s="53" t="s">
        <v>130</v>
      </c>
      <c r="AI1271" s="175">
        <v>0.1</v>
      </c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ht="15.75" customHeight="1">
      <c r="A1272" s="1" t="s">
        <v>1574</v>
      </c>
      <c r="B1272" s="1" t="s">
        <v>280</v>
      </c>
      <c r="C1272" s="1" t="s">
        <v>281</v>
      </c>
      <c r="D1272" s="1" t="s">
        <v>286</v>
      </c>
      <c r="E1272" s="1" t="s">
        <v>296</v>
      </c>
      <c r="F1272" s="128"/>
      <c r="G1272" s="129"/>
      <c r="H1272" s="129"/>
      <c r="I1272" s="129"/>
      <c r="J1272" s="129"/>
      <c r="K1272" s="83" t="s">
        <v>615</v>
      </c>
      <c r="L1272" s="84" t="s">
        <v>616</v>
      </c>
      <c r="M1272" s="51" t="s">
        <v>127</v>
      </c>
      <c r="N1272" s="51">
        <v>2</v>
      </c>
      <c r="O1272" s="56" t="e">
        <f t="shared" si="592"/>
        <v>#VALUE!</v>
      </c>
      <c r="P1272" s="53">
        <v>7</v>
      </c>
      <c r="Q1272" s="54" t="s">
        <v>400</v>
      </c>
      <c r="R1272" s="53">
        <v>97300</v>
      </c>
      <c r="S1272" s="53">
        <f t="shared" si="593"/>
        <v>0</v>
      </c>
      <c r="T1272" s="53"/>
      <c r="U1272" s="53">
        <v>0</v>
      </c>
      <c r="V1272" s="53" t="s">
        <v>129</v>
      </c>
      <c r="W1272" s="156">
        <v>0.01</v>
      </c>
      <c r="X1272" s="177">
        <v>0</v>
      </c>
      <c r="Y1272" s="53" t="s">
        <v>129</v>
      </c>
      <c r="Z1272" s="178">
        <v>0.01</v>
      </c>
      <c r="AA1272" s="160">
        <v>0</v>
      </c>
      <c r="AB1272" s="53" t="s">
        <v>130</v>
      </c>
      <c r="AC1272" s="176">
        <v>0.1</v>
      </c>
      <c r="AD1272" s="160">
        <v>0</v>
      </c>
      <c r="AE1272" s="53" t="s">
        <v>130</v>
      </c>
      <c r="AF1272" s="175">
        <v>0.1</v>
      </c>
      <c r="AG1272" s="88"/>
      <c r="AH1272" s="53" t="s">
        <v>130</v>
      </c>
      <c r="AI1272" s="175">
        <v>0.1</v>
      </c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ht="15.75" customHeight="1">
      <c r="A1273" s="1" t="s">
        <v>1574</v>
      </c>
      <c r="B1273" s="1" t="s">
        <v>280</v>
      </c>
      <c r="C1273" s="1" t="s">
        <v>281</v>
      </c>
      <c r="D1273" s="1" t="s">
        <v>697</v>
      </c>
      <c r="E1273" s="1"/>
      <c r="F1273" s="35"/>
      <c r="G1273" s="36"/>
      <c r="H1273" s="36"/>
      <c r="I1273" s="36" t="s">
        <v>697</v>
      </c>
      <c r="J1273" s="36"/>
      <c r="K1273" s="137"/>
      <c r="L1273" s="138"/>
      <c r="M1273" s="122"/>
      <c r="N1273" s="122"/>
      <c r="O1273" s="122"/>
      <c r="P1273" s="39"/>
      <c r="Q1273" s="40"/>
      <c r="R1273" s="39">
        <f t="shared" ref="R1273:S1273" si="595">R1274+R1287</f>
        <v>7381300</v>
      </c>
      <c r="S1273" s="39">
        <f t="shared" si="595"/>
        <v>0</v>
      </c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86"/>
      <c r="AE1273" s="86"/>
      <c r="AF1273" s="86"/>
      <c r="AG1273" s="39"/>
      <c r="AH1273" s="39"/>
      <c r="AI1273" s="39"/>
      <c r="AJ1273" s="39"/>
      <c r="AK1273" s="39"/>
      <c r="AL1273" s="39"/>
      <c r="AM1273" s="39"/>
      <c r="AN1273" s="39"/>
      <c r="AO1273" s="39"/>
      <c r="AP1273" s="39"/>
      <c r="AQ1273" s="39"/>
      <c r="AR1273" s="39"/>
      <c r="AS1273" s="39"/>
      <c r="AT1273" s="39"/>
      <c r="AU1273" s="39"/>
      <c r="AV1273" s="39"/>
      <c r="AW1273" s="39"/>
      <c r="AX1273" s="39"/>
      <c r="AY1273" s="39"/>
      <c r="AZ1273" s="39"/>
      <c r="BA1273" s="39"/>
      <c r="BB1273" s="39"/>
      <c r="BC1273" s="39"/>
      <c r="BD1273" s="39"/>
      <c r="BE1273" s="39"/>
    </row>
    <row r="1274" spans="1:57" ht="15.75" customHeight="1">
      <c r="A1274" s="1" t="s">
        <v>1574</v>
      </c>
      <c r="B1274" s="1" t="s">
        <v>280</v>
      </c>
      <c r="C1274" s="1" t="s">
        <v>281</v>
      </c>
      <c r="D1274" s="1"/>
      <c r="E1274" s="1" t="s">
        <v>698</v>
      </c>
      <c r="F1274" s="41"/>
      <c r="G1274" s="42"/>
      <c r="H1274" s="42"/>
      <c r="I1274" s="42"/>
      <c r="J1274" s="42" t="s">
        <v>698</v>
      </c>
      <c r="K1274" s="139"/>
      <c r="L1274" s="140"/>
      <c r="M1274" s="127"/>
      <c r="N1274" s="127"/>
      <c r="O1274" s="127"/>
      <c r="P1274" s="45"/>
      <c r="Q1274" s="46"/>
      <c r="R1274" s="45">
        <f t="shared" ref="R1274:S1274" si="596">SUM(R1275:R1286)</f>
        <v>4428000</v>
      </c>
      <c r="S1274" s="45">
        <f t="shared" si="596"/>
        <v>0</v>
      </c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82"/>
      <c r="AE1274" s="82"/>
      <c r="AF1274" s="82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/>
      <c r="BD1274" s="45"/>
      <c r="BE1274" s="45"/>
    </row>
    <row r="1275" spans="1:57" ht="15.75" customHeight="1">
      <c r="A1275" s="1" t="s">
        <v>1574</v>
      </c>
      <c r="B1275" s="1" t="s">
        <v>280</v>
      </c>
      <c r="C1275" s="1" t="s">
        <v>281</v>
      </c>
      <c r="D1275" s="1" t="s">
        <v>275</v>
      </c>
      <c r="E1275" s="1" t="s">
        <v>698</v>
      </c>
      <c r="F1275" s="128"/>
      <c r="G1275" s="129"/>
      <c r="H1275" s="129"/>
      <c r="I1275" s="129"/>
      <c r="J1275" s="129"/>
      <c r="K1275" s="83" t="s">
        <v>1652</v>
      </c>
      <c r="L1275" s="84" t="s">
        <v>1653</v>
      </c>
      <c r="M1275" s="51" t="s">
        <v>127</v>
      </c>
      <c r="N1275" s="51"/>
      <c r="O1275" s="62" t="e">
        <f t="shared" ref="O1275:O1286" si="597">M1275-R1275</f>
        <v>#VALUE!</v>
      </c>
      <c r="P1275" s="53">
        <v>100</v>
      </c>
      <c r="Q1275" s="54" t="s">
        <v>159</v>
      </c>
      <c r="R1275" s="53">
        <v>150000</v>
      </c>
      <c r="S1275" s="53">
        <f t="shared" ref="S1275:S1286" si="598">U1275+X1275+AA1275+AD1275+AG1275+AJ1275+AM1275+AP1275+AS1275+AV1275+AY1275+BB1275</f>
        <v>0</v>
      </c>
      <c r="T1275" s="53"/>
      <c r="U1275" s="53">
        <v>0</v>
      </c>
      <c r="V1275" s="53" t="s">
        <v>129</v>
      </c>
      <c r="W1275" s="156">
        <v>0.01</v>
      </c>
      <c r="X1275" s="177">
        <v>0</v>
      </c>
      <c r="Y1275" s="53" t="s">
        <v>129</v>
      </c>
      <c r="Z1275" s="178">
        <v>0.01</v>
      </c>
      <c r="AA1275" s="160">
        <v>0</v>
      </c>
      <c r="AB1275" s="53" t="s">
        <v>130</v>
      </c>
      <c r="AC1275" s="176">
        <v>0.1</v>
      </c>
      <c r="AD1275" s="53">
        <v>0</v>
      </c>
      <c r="AE1275" s="53" t="s">
        <v>130</v>
      </c>
      <c r="AF1275" s="53">
        <v>0.1</v>
      </c>
      <c r="AG1275" s="102"/>
      <c r="AH1275" s="100"/>
      <c r="AI1275" s="100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ht="15.75" customHeight="1">
      <c r="A1276" s="1" t="s">
        <v>1574</v>
      </c>
      <c r="B1276" s="1" t="s">
        <v>280</v>
      </c>
      <c r="C1276" s="1" t="s">
        <v>281</v>
      </c>
      <c r="D1276" s="1" t="s">
        <v>275</v>
      </c>
      <c r="E1276" s="1" t="s">
        <v>698</v>
      </c>
      <c r="F1276" s="128"/>
      <c r="G1276" s="129"/>
      <c r="H1276" s="129"/>
      <c r="I1276" s="129"/>
      <c r="J1276" s="129"/>
      <c r="K1276" s="83" t="s">
        <v>1654</v>
      </c>
      <c r="L1276" s="84" t="s">
        <v>1655</v>
      </c>
      <c r="M1276" s="51" t="s">
        <v>127</v>
      </c>
      <c r="N1276" s="51"/>
      <c r="O1276" s="62" t="e">
        <f t="shared" si="597"/>
        <v>#VALUE!</v>
      </c>
      <c r="P1276" s="53">
        <v>200</v>
      </c>
      <c r="Q1276" s="54" t="s">
        <v>159</v>
      </c>
      <c r="R1276" s="53">
        <v>300000</v>
      </c>
      <c r="S1276" s="53">
        <f t="shared" si="598"/>
        <v>0</v>
      </c>
      <c r="T1276" s="53"/>
      <c r="U1276" s="53">
        <v>0</v>
      </c>
      <c r="V1276" s="53" t="s">
        <v>129</v>
      </c>
      <c r="W1276" s="156">
        <v>0.01</v>
      </c>
      <c r="X1276" s="177">
        <v>0</v>
      </c>
      <c r="Y1276" s="53" t="s">
        <v>129</v>
      </c>
      <c r="Z1276" s="178">
        <v>0.01</v>
      </c>
      <c r="AA1276" s="160">
        <v>0</v>
      </c>
      <c r="AB1276" s="53" t="s">
        <v>130</v>
      </c>
      <c r="AC1276" s="176">
        <v>0.1</v>
      </c>
      <c r="AD1276" s="53">
        <v>0</v>
      </c>
      <c r="AE1276" s="53" t="s">
        <v>130</v>
      </c>
      <c r="AF1276" s="53">
        <v>0.1</v>
      </c>
      <c r="AG1276" s="102"/>
      <c r="AH1276" s="100"/>
      <c r="AI1276" s="100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ht="15.75" customHeight="1">
      <c r="A1277" s="1" t="s">
        <v>1574</v>
      </c>
      <c r="B1277" s="1" t="s">
        <v>280</v>
      </c>
      <c r="C1277" s="1" t="s">
        <v>281</v>
      </c>
      <c r="D1277" s="1" t="s">
        <v>275</v>
      </c>
      <c r="E1277" s="1" t="s">
        <v>698</v>
      </c>
      <c r="F1277" s="128"/>
      <c r="G1277" s="129"/>
      <c r="H1277" s="129"/>
      <c r="I1277" s="129"/>
      <c r="J1277" s="129"/>
      <c r="K1277" s="83" t="s">
        <v>1656</v>
      </c>
      <c r="L1277" s="84" t="s">
        <v>1657</v>
      </c>
      <c r="M1277" s="51" t="s">
        <v>127</v>
      </c>
      <c r="N1277" s="51"/>
      <c r="O1277" s="62" t="e">
        <f t="shared" si="597"/>
        <v>#VALUE!</v>
      </c>
      <c r="P1277" s="53">
        <v>300</v>
      </c>
      <c r="Q1277" s="54" t="s">
        <v>159</v>
      </c>
      <c r="R1277" s="53">
        <v>450000</v>
      </c>
      <c r="S1277" s="53">
        <f t="shared" si="598"/>
        <v>0</v>
      </c>
      <c r="T1277" s="53"/>
      <c r="U1277" s="53">
        <v>0</v>
      </c>
      <c r="V1277" s="53" t="s">
        <v>129</v>
      </c>
      <c r="W1277" s="156">
        <v>0.01</v>
      </c>
      <c r="X1277" s="177">
        <v>0</v>
      </c>
      <c r="Y1277" s="53" t="s">
        <v>129</v>
      </c>
      <c r="Z1277" s="178">
        <v>0.01</v>
      </c>
      <c r="AA1277" s="160">
        <v>0</v>
      </c>
      <c r="AB1277" s="53" t="s">
        <v>130</v>
      </c>
      <c r="AC1277" s="176">
        <v>0.1</v>
      </c>
      <c r="AD1277" s="53">
        <v>0</v>
      </c>
      <c r="AE1277" s="53" t="s">
        <v>130</v>
      </c>
      <c r="AF1277" s="53">
        <v>0.1</v>
      </c>
      <c r="AG1277" s="102"/>
      <c r="AH1277" s="100"/>
      <c r="AI1277" s="100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ht="15.75" customHeight="1">
      <c r="A1278" s="1" t="s">
        <v>1574</v>
      </c>
      <c r="B1278" s="1" t="s">
        <v>280</v>
      </c>
      <c r="C1278" s="1" t="s">
        <v>281</v>
      </c>
      <c r="D1278" s="1" t="s">
        <v>275</v>
      </c>
      <c r="E1278" s="1" t="s">
        <v>698</v>
      </c>
      <c r="F1278" s="128"/>
      <c r="G1278" s="129"/>
      <c r="H1278" s="129"/>
      <c r="I1278" s="129"/>
      <c r="J1278" s="129"/>
      <c r="K1278" s="83" t="s">
        <v>1658</v>
      </c>
      <c r="L1278" s="84" t="s">
        <v>1659</v>
      </c>
      <c r="M1278" s="51" t="s">
        <v>127</v>
      </c>
      <c r="N1278" s="51"/>
      <c r="O1278" s="62" t="e">
        <f t="shared" si="597"/>
        <v>#VALUE!</v>
      </c>
      <c r="P1278" s="53">
        <v>100</v>
      </c>
      <c r="Q1278" s="54" t="s">
        <v>159</v>
      </c>
      <c r="R1278" s="53">
        <v>150000</v>
      </c>
      <c r="S1278" s="53">
        <f t="shared" si="598"/>
        <v>0</v>
      </c>
      <c r="T1278" s="53"/>
      <c r="U1278" s="53">
        <v>0</v>
      </c>
      <c r="V1278" s="53" t="s">
        <v>129</v>
      </c>
      <c r="W1278" s="156">
        <v>0.01</v>
      </c>
      <c r="X1278" s="177">
        <v>0</v>
      </c>
      <c r="Y1278" s="53" t="s">
        <v>129</v>
      </c>
      <c r="Z1278" s="178">
        <v>0.01</v>
      </c>
      <c r="AA1278" s="160">
        <v>0</v>
      </c>
      <c r="AB1278" s="53" t="s">
        <v>130</v>
      </c>
      <c r="AC1278" s="176">
        <v>0.1</v>
      </c>
      <c r="AD1278" s="53">
        <v>0</v>
      </c>
      <c r="AE1278" s="53" t="s">
        <v>130</v>
      </c>
      <c r="AF1278" s="53">
        <v>0.1</v>
      </c>
      <c r="AG1278" s="102"/>
      <c r="AH1278" s="100"/>
      <c r="AI1278" s="100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ht="15.75" customHeight="1">
      <c r="A1279" s="1" t="s">
        <v>1574</v>
      </c>
      <c r="B1279" s="1" t="s">
        <v>280</v>
      </c>
      <c r="C1279" s="1" t="s">
        <v>281</v>
      </c>
      <c r="D1279" s="1" t="s">
        <v>275</v>
      </c>
      <c r="E1279" s="1" t="s">
        <v>698</v>
      </c>
      <c r="F1279" s="128"/>
      <c r="G1279" s="129"/>
      <c r="H1279" s="129"/>
      <c r="I1279" s="129"/>
      <c r="J1279" s="129"/>
      <c r="K1279" s="83" t="s">
        <v>1660</v>
      </c>
      <c r="L1279" s="84" t="s">
        <v>1661</v>
      </c>
      <c r="M1279" s="51" t="s">
        <v>127</v>
      </c>
      <c r="N1279" s="51"/>
      <c r="O1279" s="62" t="e">
        <f t="shared" si="597"/>
        <v>#VALUE!</v>
      </c>
      <c r="P1279" s="53">
        <v>40</v>
      </c>
      <c r="Q1279" s="54" t="s">
        <v>159</v>
      </c>
      <c r="R1279" s="53">
        <v>32000</v>
      </c>
      <c r="S1279" s="53">
        <f t="shared" si="598"/>
        <v>0</v>
      </c>
      <c r="T1279" s="53"/>
      <c r="U1279" s="53">
        <v>0</v>
      </c>
      <c r="V1279" s="53" t="s">
        <v>129</v>
      </c>
      <c r="W1279" s="156">
        <v>0.01</v>
      </c>
      <c r="X1279" s="177">
        <v>0</v>
      </c>
      <c r="Y1279" s="53" t="s">
        <v>129</v>
      </c>
      <c r="Z1279" s="178">
        <v>0.01</v>
      </c>
      <c r="AA1279" s="160">
        <v>0</v>
      </c>
      <c r="AB1279" s="53" t="s">
        <v>130</v>
      </c>
      <c r="AC1279" s="176">
        <v>0.1</v>
      </c>
      <c r="AD1279" s="53">
        <v>0</v>
      </c>
      <c r="AE1279" s="53" t="s">
        <v>130</v>
      </c>
      <c r="AF1279" s="53">
        <v>0.1</v>
      </c>
      <c r="AG1279" s="102"/>
      <c r="AH1279" s="100"/>
      <c r="AI1279" s="100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ht="15.75" customHeight="1">
      <c r="A1280" s="1" t="s">
        <v>1574</v>
      </c>
      <c r="B1280" s="1" t="s">
        <v>280</v>
      </c>
      <c r="C1280" s="1" t="s">
        <v>281</v>
      </c>
      <c r="D1280" s="1" t="s">
        <v>275</v>
      </c>
      <c r="E1280" s="1" t="s">
        <v>698</v>
      </c>
      <c r="F1280" s="128"/>
      <c r="G1280" s="129"/>
      <c r="H1280" s="129"/>
      <c r="I1280" s="129"/>
      <c r="J1280" s="129"/>
      <c r="K1280" s="83" t="s">
        <v>1662</v>
      </c>
      <c r="L1280" s="84" t="s">
        <v>1663</v>
      </c>
      <c r="M1280" s="51" t="s">
        <v>127</v>
      </c>
      <c r="N1280" s="51"/>
      <c r="O1280" s="62" t="e">
        <f t="shared" si="597"/>
        <v>#VALUE!</v>
      </c>
      <c r="P1280" s="53">
        <v>3040</v>
      </c>
      <c r="Q1280" s="54" t="s">
        <v>159</v>
      </c>
      <c r="R1280" s="53">
        <v>2432000</v>
      </c>
      <c r="S1280" s="53">
        <f t="shared" si="598"/>
        <v>0</v>
      </c>
      <c r="T1280" s="53"/>
      <c r="U1280" s="53">
        <v>0</v>
      </c>
      <c r="V1280" s="53" t="s">
        <v>129</v>
      </c>
      <c r="W1280" s="156">
        <v>0.01</v>
      </c>
      <c r="X1280" s="177">
        <v>0</v>
      </c>
      <c r="Y1280" s="53" t="s">
        <v>129</v>
      </c>
      <c r="Z1280" s="178">
        <v>0.01</v>
      </c>
      <c r="AA1280" s="160">
        <v>0</v>
      </c>
      <c r="AB1280" s="53" t="s">
        <v>130</v>
      </c>
      <c r="AC1280" s="176">
        <v>0.1</v>
      </c>
      <c r="AD1280" s="53">
        <v>0</v>
      </c>
      <c r="AE1280" s="53" t="s">
        <v>130</v>
      </c>
      <c r="AF1280" s="53">
        <v>0.1</v>
      </c>
      <c r="AG1280" s="102"/>
      <c r="AH1280" s="100"/>
      <c r="AI1280" s="100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ht="15.75" customHeight="1">
      <c r="A1281" s="1" t="s">
        <v>1574</v>
      </c>
      <c r="B1281" s="1" t="s">
        <v>280</v>
      </c>
      <c r="C1281" s="1" t="s">
        <v>281</v>
      </c>
      <c r="D1281" s="1" t="s">
        <v>275</v>
      </c>
      <c r="E1281" s="1" t="s">
        <v>698</v>
      </c>
      <c r="F1281" s="128"/>
      <c r="G1281" s="129"/>
      <c r="H1281" s="129"/>
      <c r="I1281" s="129"/>
      <c r="J1281" s="129"/>
      <c r="K1281" s="83" t="s">
        <v>1664</v>
      </c>
      <c r="L1281" s="84" t="s">
        <v>1665</v>
      </c>
      <c r="M1281" s="51" t="s">
        <v>127</v>
      </c>
      <c r="N1281" s="51"/>
      <c r="O1281" s="62" t="e">
        <f t="shared" si="597"/>
        <v>#VALUE!</v>
      </c>
      <c r="P1281" s="53">
        <v>40</v>
      </c>
      <c r="Q1281" s="54" t="s">
        <v>159</v>
      </c>
      <c r="R1281" s="53">
        <v>32000</v>
      </c>
      <c r="S1281" s="53">
        <f t="shared" si="598"/>
        <v>0</v>
      </c>
      <c r="T1281" s="53"/>
      <c r="U1281" s="53">
        <v>0</v>
      </c>
      <c r="V1281" s="53" t="s">
        <v>129</v>
      </c>
      <c r="W1281" s="156">
        <v>0.01</v>
      </c>
      <c r="X1281" s="177">
        <v>0</v>
      </c>
      <c r="Y1281" s="53" t="s">
        <v>129</v>
      </c>
      <c r="Z1281" s="178">
        <v>0.01</v>
      </c>
      <c r="AA1281" s="160">
        <v>0</v>
      </c>
      <c r="AB1281" s="53" t="s">
        <v>130</v>
      </c>
      <c r="AC1281" s="176">
        <v>0.1</v>
      </c>
      <c r="AD1281" s="53">
        <v>0</v>
      </c>
      <c r="AE1281" s="53" t="s">
        <v>130</v>
      </c>
      <c r="AF1281" s="53">
        <v>0.1</v>
      </c>
      <c r="AG1281" s="102"/>
      <c r="AH1281" s="100"/>
      <c r="AI1281" s="100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ht="15.75" customHeight="1">
      <c r="A1282" s="1" t="s">
        <v>1574</v>
      </c>
      <c r="B1282" s="1" t="s">
        <v>280</v>
      </c>
      <c r="C1282" s="1" t="s">
        <v>281</v>
      </c>
      <c r="D1282" s="1" t="s">
        <v>275</v>
      </c>
      <c r="E1282" s="1" t="s">
        <v>698</v>
      </c>
      <c r="F1282" s="128"/>
      <c r="G1282" s="129"/>
      <c r="H1282" s="129"/>
      <c r="I1282" s="129"/>
      <c r="J1282" s="129"/>
      <c r="K1282" s="83" t="s">
        <v>1666</v>
      </c>
      <c r="L1282" s="84" t="s">
        <v>1667</v>
      </c>
      <c r="M1282" s="51" t="s">
        <v>127</v>
      </c>
      <c r="N1282" s="51"/>
      <c r="O1282" s="62" t="e">
        <f t="shared" si="597"/>
        <v>#VALUE!</v>
      </c>
      <c r="P1282" s="53">
        <v>140</v>
      </c>
      <c r="Q1282" s="54" t="s">
        <v>159</v>
      </c>
      <c r="R1282" s="53">
        <v>112000</v>
      </c>
      <c r="S1282" s="53">
        <f t="shared" si="598"/>
        <v>0</v>
      </c>
      <c r="T1282" s="53"/>
      <c r="U1282" s="53">
        <v>0</v>
      </c>
      <c r="V1282" s="53" t="s">
        <v>129</v>
      </c>
      <c r="W1282" s="156">
        <v>0.01</v>
      </c>
      <c r="X1282" s="177">
        <v>0</v>
      </c>
      <c r="Y1282" s="53" t="s">
        <v>129</v>
      </c>
      <c r="Z1282" s="178">
        <v>0.01</v>
      </c>
      <c r="AA1282" s="160">
        <v>0</v>
      </c>
      <c r="AB1282" s="53" t="s">
        <v>130</v>
      </c>
      <c r="AC1282" s="176">
        <v>0.1</v>
      </c>
      <c r="AD1282" s="53">
        <v>0</v>
      </c>
      <c r="AE1282" s="53" t="s">
        <v>130</v>
      </c>
      <c r="AF1282" s="53">
        <v>0.1</v>
      </c>
      <c r="AG1282" s="102"/>
      <c r="AH1282" s="100"/>
      <c r="AI1282" s="100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ht="15.75" customHeight="1">
      <c r="A1283" s="1" t="s">
        <v>1574</v>
      </c>
      <c r="B1283" s="1" t="s">
        <v>280</v>
      </c>
      <c r="C1283" s="1" t="s">
        <v>281</v>
      </c>
      <c r="D1283" s="1" t="s">
        <v>275</v>
      </c>
      <c r="E1283" s="1" t="s">
        <v>698</v>
      </c>
      <c r="F1283" s="128"/>
      <c r="G1283" s="129"/>
      <c r="H1283" s="129"/>
      <c r="I1283" s="129"/>
      <c r="J1283" s="129"/>
      <c r="K1283" s="83" t="s">
        <v>1668</v>
      </c>
      <c r="L1283" s="84" t="s">
        <v>1669</v>
      </c>
      <c r="M1283" s="51" t="s">
        <v>127</v>
      </c>
      <c r="N1283" s="51"/>
      <c r="O1283" s="62" t="e">
        <f t="shared" si="597"/>
        <v>#VALUE!</v>
      </c>
      <c r="P1283" s="53">
        <v>300</v>
      </c>
      <c r="Q1283" s="54" t="s">
        <v>159</v>
      </c>
      <c r="R1283" s="53">
        <v>210000</v>
      </c>
      <c r="S1283" s="53">
        <f t="shared" si="598"/>
        <v>0</v>
      </c>
      <c r="T1283" s="53"/>
      <c r="U1283" s="53">
        <v>0</v>
      </c>
      <c r="V1283" s="53" t="s">
        <v>129</v>
      </c>
      <c r="W1283" s="156">
        <v>0.01</v>
      </c>
      <c r="X1283" s="177">
        <v>0</v>
      </c>
      <c r="Y1283" s="53" t="s">
        <v>129</v>
      </c>
      <c r="Z1283" s="178">
        <v>0.01</v>
      </c>
      <c r="AA1283" s="160">
        <v>0</v>
      </c>
      <c r="AB1283" s="53" t="s">
        <v>130</v>
      </c>
      <c r="AC1283" s="176">
        <v>0.1</v>
      </c>
      <c r="AD1283" s="53">
        <v>0</v>
      </c>
      <c r="AE1283" s="53" t="s">
        <v>130</v>
      </c>
      <c r="AF1283" s="53">
        <v>0.1</v>
      </c>
      <c r="AG1283" s="102"/>
      <c r="AH1283" s="100"/>
      <c r="AI1283" s="100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ht="15.75" customHeight="1">
      <c r="A1284" s="1" t="s">
        <v>1574</v>
      </c>
      <c r="B1284" s="1" t="s">
        <v>280</v>
      </c>
      <c r="C1284" s="1" t="s">
        <v>281</v>
      </c>
      <c r="D1284" s="1" t="s">
        <v>275</v>
      </c>
      <c r="E1284" s="1" t="s">
        <v>698</v>
      </c>
      <c r="F1284" s="128"/>
      <c r="G1284" s="129"/>
      <c r="H1284" s="129"/>
      <c r="I1284" s="129"/>
      <c r="J1284" s="129"/>
      <c r="K1284" s="83" t="s">
        <v>1670</v>
      </c>
      <c r="L1284" s="84" t="s">
        <v>1671</v>
      </c>
      <c r="M1284" s="51" t="s">
        <v>127</v>
      </c>
      <c r="N1284" s="51"/>
      <c r="O1284" s="62" t="e">
        <f t="shared" si="597"/>
        <v>#VALUE!</v>
      </c>
      <c r="P1284" s="53">
        <v>300</v>
      </c>
      <c r="Q1284" s="54" t="s">
        <v>159</v>
      </c>
      <c r="R1284" s="53">
        <v>210000</v>
      </c>
      <c r="S1284" s="53">
        <f t="shared" si="598"/>
        <v>0</v>
      </c>
      <c r="T1284" s="53"/>
      <c r="U1284" s="53">
        <v>0</v>
      </c>
      <c r="V1284" s="53" t="s">
        <v>129</v>
      </c>
      <c r="W1284" s="156">
        <v>0.01</v>
      </c>
      <c r="X1284" s="177">
        <v>0</v>
      </c>
      <c r="Y1284" s="53" t="s">
        <v>129</v>
      </c>
      <c r="Z1284" s="178">
        <v>0.01</v>
      </c>
      <c r="AA1284" s="160">
        <v>0</v>
      </c>
      <c r="AB1284" s="53" t="s">
        <v>130</v>
      </c>
      <c r="AC1284" s="176">
        <v>0.1</v>
      </c>
      <c r="AD1284" s="53">
        <v>0</v>
      </c>
      <c r="AE1284" s="53" t="s">
        <v>130</v>
      </c>
      <c r="AF1284" s="53">
        <v>0.1</v>
      </c>
      <c r="AG1284" s="102"/>
      <c r="AH1284" s="100"/>
      <c r="AI1284" s="100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ht="15.75" customHeight="1">
      <c r="A1285" s="1" t="s">
        <v>1574</v>
      </c>
      <c r="B1285" s="1" t="s">
        <v>280</v>
      </c>
      <c r="C1285" s="1" t="s">
        <v>281</v>
      </c>
      <c r="D1285" s="1" t="s">
        <v>275</v>
      </c>
      <c r="E1285" s="1" t="s">
        <v>698</v>
      </c>
      <c r="F1285" s="128"/>
      <c r="G1285" s="129"/>
      <c r="H1285" s="129"/>
      <c r="I1285" s="129"/>
      <c r="J1285" s="129"/>
      <c r="K1285" s="83" t="s">
        <v>1672</v>
      </c>
      <c r="L1285" s="84" t="s">
        <v>1673</v>
      </c>
      <c r="M1285" s="51" t="s">
        <v>127</v>
      </c>
      <c r="N1285" s="51"/>
      <c r="O1285" s="62" t="e">
        <f t="shared" si="597"/>
        <v>#VALUE!</v>
      </c>
      <c r="P1285" s="53">
        <v>250</v>
      </c>
      <c r="Q1285" s="54" t="s">
        <v>159</v>
      </c>
      <c r="R1285" s="53">
        <v>175000</v>
      </c>
      <c r="S1285" s="53">
        <f t="shared" si="598"/>
        <v>0</v>
      </c>
      <c r="T1285" s="53"/>
      <c r="U1285" s="53">
        <v>0</v>
      </c>
      <c r="V1285" s="53" t="s">
        <v>129</v>
      </c>
      <c r="W1285" s="156">
        <v>0.01</v>
      </c>
      <c r="X1285" s="177">
        <v>0</v>
      </c>
      <c r="Y1285" s="53" t="s">
        <v>129</v>
      </c>
      <c r="Z1285" s="178">
        <v>0.01</v>
      </c>
      <c r="AA1285" s="160">
        <v>0</v>
      </c>
      <c r="AB1285" s="53" t="s">
        <v>130</v>
      </c>
      <c r="AC1285" s="176">
        <v>0.1</v>
      </c>
      <c r="AD1285" s="53">
        <v>0</v>
      </c>
      <c r="AE1285" s="53" t="s">
        <v>130</v>
      </c>
      <c r="AF1285" s="53">
        <v>0.1</v>
      </c>
      <c r="AG1285" s="102"/>
      <c r="AH1285" s="100"/>
      <c r="AI1285" s="100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ht="15.75" customHeight="1">
      <c r="A1286" s="1" t="s">
        <v>1574</v>
      </c>
      <c r="B1286" s="1" t="s">
        <v>280</v>
      </c>
      <c r="C1286" s="1" t="s">
        <v>281</v>
      </c>
      <c r="D1286" s="1" t="s">
        <v>275</v>
      </c>
      <c r="E1286" s="1" t="s">
        <v>698</v>
      </c>
      <c r="F1286" s="128"/>
      <c r="G1286" s="129"/>
      <c r="H1286" s="129"/>
      <c r="I1286" s="129"/>
      <c r="J1286" s="129"/>
      <c r="K1286" s="83" t="s">
        <v>1674</v>
      </c>
      <c r="L1286" s="84" t="s">
        <v>1675</v>
      </c>
      <c r="M1286" s="51" t="s">
        <v>127</v>
      </c>
      <c r="N1286" s="51"/>
      <c r="O1286" s="62" t="e">
        <f t="shared" si="597"/>
        <v>#VALUE!</v>
      </c>
      <c r="P1286" s="53">
        <v>250</v>
      </c>
      <c r="Q1286" s="54" t="s">
        <v>159</v>
      </c>
      <c r="R1286" s="53">
        <v>175000</v>
      </c>
      <c r="S1286" s="53">
        <f t="shared" si="598"/>
        <v>0</v>
      </c>
      <c r="T1286" s="53"/>
      <c r="U1286" s="53">
        <v>0</v>
      </c>
      <c r="V1286" s="53" t="s">
        <v>129</v>
      </c>
      <c r="W1286" s="156">
        <v>0.01</v>
      </c>
      <c r="X1286" s="177">
        <v>0</v>
      </c>
      <c r="Y1286" s="53" t="s">
        <v>129</v>
      </c>
      <c r="Z1286" s="178">
        <v>0.01</v>
      </c>
      <c r="AA1286" s="160">
        <v>0</v>
      </c>
      <c r="AB1286" s="53" t="s">
        <v>130</v>
      </c>
      <c r="AC1286" s="176">
        <v>0.1</v>
      </c>
      <c r="AD1286" s="53">
        <v>0</v>
      </c>
      <c r="AE1286" s="53" t="s">
        <v>130</v>
      </c>
      <c r="AF1286" s="53">
        <v>0.1</v>
      </c>
      <c r="AG1286" s="102"/>
      <c r="AH1286" s="100"/>
      <c r="AI1286" s="100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ht="15.75" customHeight="1">
      <c r="A1287" s="1" t="s">
        <v>1574</v>
      </c>
      <c r="B1287" s="1" t="s">
        <v>280</v>
      </c>
      <c r="C1287" s="1" t="s">
        <v>281</v>
      </c>
      <c r="D1287" s="1"/>
      <c r="E1287" s="1" t="s">
        <v>701</v>
      </c>
      <c r="F1287" s="41"/>
      <c r="G1287" s="42"/>
      <c r="H1287" s="42"/>
      <c r="I1287" s="42"/>
      <c r="J1287" s="42" t="s">
        <v>701</v>
      </c>
      <c r="K1287" s="139"/>
      <c r="L1287" s="140"/>
      <c r="M1287" s="127"/>
      <c r="N1287" s="127"/>
      <c r="O1287" s="127"/>
      <c r="P1287" s="45"/>
      <c r="Q1287" s="46"/>
      <c r="R1287" s="45">
        <f t="shared" ref="R1287:S1287" si="599">SUM(R1288:R1299)</f>
        <v>2953300</v>
      </c>
      <c r="S1287" s="45">
        <f t="shared" si="599"/>
        <v>0</v>
      </c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91"/>
      <c r="AE1287" s="91"/>
      <c r="AF1287" s="91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/>
      <c r="BA1287" s="45"/>
      <c r="BB1287" s="45"/>
      <c r="BC1287" s="45"/>
      <c r="BD1287" s="45"/>
      <c r="BE1287" s="45"/>
    </row>
    <row r="1288" spans="1:57" ht="15.75" customHeight="1">
      <c r="A1288" s="1" t="s">
        <v>1574</v>
      </c>
      <c r="B1288" s="1" t="s">
        <v>280</v>
      </c>
      <c r="C1288" s="1" t="s">
        <v>281</v>
      </c>
      <c r="D1288" s="1" t="s">
        <v>275</v>
      </c>
      <c r="E1288" s="1" t="s">
        <v>701</v>
      </c>
      <c r="F1288" s="128"/>
      <c r="G1288" s="129"/>
      <c r="H1288" s="129"/>
      <c r="I1288" s="129"/>
      <c r="J1288" s="129"/>
      <c r="K1288" s="83" t="s">
        <v>1676</v>
      </c>
      <c r="L1288" s="84" t="s">
        <v>1677</v>
      </c>
      <c r="M1288" s="51" t="s">
        <v>127</v>
      </c>
      <c r="N1288" s="51"/>
      <c r="O1288" s="62" t="e">
        <f t="shared" ref="O1288:O1299" si="600">M1288-R1288</f>
        <v>#VALUE!</v>
      </c>
      <c r="P1288" s="53">
        <v>100</v>
      </c>
      <c r="Q1288" s="54" t="s">
        <v>159</v>
      </c>
      <c r="R1288" s="53">
        <v>100000</v>
      </c>
      <c r="S1288" s="53">
        <f t="shared" ref="S1288:S1299" si="601">U1288+X1288+AA1288+AD1288+AG1288+AJ1288+AM1288+AP1288+AS1288+AV1288+AY1288+BB1288</f>
        <v>0</v>
      </c>
      <c r="T1288" s="53"/>
      <c r="U1288" s="53">
        <v>0</v>
      </c>
      <c r="V1288" s="53" t="s">
        <v>129</v>
      </c>
      <c r="W1288" s="156">
        <v>0.01</v>
      </c>
      <c r="X1288" s="177">
        <v>0</v>
      </c>
      <c r="Y1288" s="53" t="s">
        <v>129</v>
      </c>
      <c r="Z1288" s="178">
        <v>0.01</v>
      </c>
      <c r="AA1288" s="160">
        <v>0</v>
      </c>
      <c r="AB1288" s="53" t="s">
        <v>130</v>
      </c>
      <c r="AC1288" s="176">
        <v>0.1</v>
      </c>
      <c r="AD1288" s="53">
        <v>0</v>
      </c>
      <c r="AE1288" s="53" t="s">
        <v>130</v>
      </c>
      <c r="AF1288" s="53">
        <v>0.1</v>
      </c>
      <c r="AG1288" s="102"/>
      <c r="AH1288" s="100"/>
      <c r="AI1288" s="100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ht="15.75" customHeight="1">
      <c r="A1289" s="1" t="s">
        <v>1574</v>
      </c>
      <c r="B1289" s="1" t="s">
        <v>280</v>
      </c>
      <c r="C1289" s="1" t="s">
        <v>281</v>
      </c>
      <c r="D1289" s="1" t="s">
        <v>275</v>
      </c>
      <c r="E1289" s="1" t="s">
        <v>701</v>
      </c>
      <c r="F1289" s="128"/>
      <c r="G1289" s="129"/>
      <c r="H1289" s="129"/>
      <c r="I1289" s="129"/>
      <c r="J1289" s="129"/>
      <c r="K1289" s="83" t="s">
        <v>1678</v>
      </c>
      <c r="L1289" s="84" t="s">
        <v>1679</v>
      </c>
      <c r="M1289" s="51" t="s">
        <v>127</v>
      </c>
      <c r="N1289" s="51"/>
      <c r="O1289" s="62" t="e">
        <f t="shared" si="600"/>
        <v>#VALUE!</v>
      </c>
      <c r="P1289" s="53">
        <v>200</v>
      </c>
      <c r="Q1289" s="54" t="s">
        <v>159</v>
      </c>
      <c r="R1289" s="53">
        <v>200000</v>
      </c>
      <c r="S1289" s="53">
        <f t="shared" si="601"/>
        <v>0</v>
      </c>
      <c r="T1289" s="53"/>
      <c r="U1289" s="53">
        <v>0</v>
      </c>
      <c r="V1289" s="53" t="s">
        <v>129</v>
      </c>
      <c r="W1289" s="156">
        <v>0.01</v>
      </c>
      <c r="X1289" s="177">
        <v>0</v>
      </c>
      <c r="Y1289" s="53" t="s">
        <v>129</v>
      </c>
      <c r="Z1289" s="178">
        <v>0.01</v>
      </c>
      <c r="AA1289" s="160">
        <v>0</v>
      </c>
      <c r="AB1289" s="53" t="s">
        <v>130</v>
      </c>
      <c r="AC1289" s="176">
        <v>0.1</v>
      </c>
      <c r="AD1289" s="53">
        <v>0</v>
      </c>
      <c r="AE1289" s="53" t="s">
        <v>130</v>
      </c>
      <c r="AF1289" s="53">
        <v>0.1</v>
      </c>
      <c r="AG1289" s="102"/>
      <c r="AH1289" s="100"/>
      <c r="AI1289" s="100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ht="15.75" customHeight="1">
      <c r="A1290" s="1" t="s">
        <v>1574</v>
      </c>
      <c r="B1290" s="1" t="s">
        <v>280</v>
      </c>
      <c r="C1290" s="1" t="s">
        <v>281</v>
      </c>
      <c r="D1290" s="1" t="s">
        <v>275</v>
      </c>
      <c r="E1290" s="1" t="s">
        <v>701</v>
      </c>
      <c r="F1290" s="128"/>
      <c r="G1290" s="129"/>
      <c r="H1290" s="129"/>
      <c r="I1290" s="129"/>
      <c r="J1290" s="129"/>
      <c r="K1290" s="83" t="s">
        <v>1680</v>
      </c>
      <c r="L1290" s="84" t="s">
        <v>1681</v>
      </c>
      <c r="M1290" s="51" t="s">
        <v>127</v>
      </c>
      <c r="N1290" s="51"/>
      <c r="O1290" s="62" t="e">
        <f t="shared" si="600"/>
        <v>#VALUE!</v>
      </c>
      <c r="P1290" s="53">
        <v>200</v>
      </c>
      <c r="Q1290" s="54" t="s">
        <v>159</v>
      </c>
      <c r="R1290" s="53">
        <v>200000</v>
      </c>
      <c r="S1290" s="53">
        <f t="shared" si="601"/>
        <v>0</v>
      </c>
      <c r="T1290" s="53"/>
      <c r="U1290" s="53">
        <v>0</v>
      </c>
      <c r="V1290" s="53" t="s">
        <v>129</v>
      </c>
      <c r="W1290" s="156">
        <v>0.01</v>
      </c>
      <c r="X1290" s="177">
        <v>0</v>
      </c>
      <c r="Y1290" s="53" t="s">
        <v>129</v>
      </c>
      <c r="Z1290" s="178">
        <v>0.01</v>
      </c>
      <c r="AA1290" s="160">
        <v>0</v>
      </c>
      <c r="AB1290" s="53" t="s">
        <v>130</v>
      </c>
      <c r="AC1290" s="176">
        <v>0.1</v>
      </c>
      <c r="AD1290" s="53">
        <v>0</v>
      </c>
      <c r="AE1290" s="53" t="s">
        <v>130</v>
      </c>
      <c r="AF1290" s="53">
        <v>0.1</v>
      </c>
      <c r="AG1290" s="102"/>
      <c r="AH1290" s="100"/>
      <c r="AI1290" s="100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ht="15.75" customHeight="1">
      <c r="A1291" s="1" t="s">
        <v>1574</v>
      </c>
      <c r="B1291" s="1" t="s">
        <v>280</v>
      </c>
      <c r="C1291" s="1" t="s">
        <v>281</v>
      </c>
      <c r="D1291" s="1" t="s">
        <v>275</v>
      </c>
      <c r="E1291" s="1" t="s">
        <v>701</v>
      </c>
      <c r="F1291" s="128"/>
      <c r="G1291" s="129"/>
      <c r="H1291" s="129"/>
      <c r="I1291" s="129"/>
      <c r="J1291" s="129"/>
      <c r="K1291" s="83" t="s">
        <v>1682</v>
      </c>
      <c r="L1291" s="84" t="s">
        <v>1683</v>
      </c>
      <c r="M1291" s="51" t="s">
        <v>127</v>
      </c>
      <c r="N1291" s="51"/>
      <c r="O1291" s="62" t="e">
        <f t="shared" si="600"/>
        <v>#VALUE!</v>
      </c>
      <c r="P1291" s="53">
        <v>300</v>
      </c>
      <c r="Q1291" s="54" t="s">
        <v>159</v>
      </c>
      <c r="R1291" s="53">
        <v>300000</v>
      </c>
      <c r="S1291" s="53">
        <f t="shared" si="601"/>
        <v>0</v>
      </c>
      <c r="T1291" s="53"/>
      <c r="U1291" s="53">
        <v>0</v>
      </c>
      <c r="V1291" s="53" t="s">
        <v>129</v>
      </c>
      <c r="W1291" s="156">
        <v>0.01</v>
      </c>
      <c r="X1291" s="177">
        <v>0</v>
      </c>
      <c r="Y1291" s="53" t="s">
        <v>129</v>
      </c>
      <c r="Z1291" s="178">
        <v>0.01</v>
      </c>
      <c r="AA1291" s="160">
        <v>0</v>
      </c>
      <c r="AB1291" s="53" t="s">
        <v>130</v>
      </c>
      <c r="AC1291" s="176">
        <v>0.1</v>
      </c>
      <c r="AD1291" s="53">
        <v>0</v>
      </c>
      <c r="AE1291" s="53" t="s">
        <v>130</v>
      </c>
      <c r="AF1291" s="53">
        <v>0.1</v>
      </c>
      <c r="AG1291" s="102"/>
      <c r="AH1291" s="100"/>
      <c r="AI1291" s="100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ht="15.75" customHeight="1">
      <c r="A1292" s="1" t="s">
        <v>1574</v>
      </c>
      <c r="B1292" s="1" t="s">
        <v>280</v>
      </c>
      <c r="C1292" s="1" t="s">
        <v>281</v>
      </c>
      <c r="D1292" s="1" t="s">
        <v>275</v>
      </c>
      <c r="E1292" s="1" t="s">
        <v>701</v>
      </c>
      <c r="F1292" s="128"/>
      <c r="G1292" s="129"/>
      <c r="H1292" s="129"/>
      <c r="I1292" s="129"/>
      <c r="J1292" s="129"/>
      <c r="K1292" s="83" t="s">
        <v>1684</v>
      </c>
      <c r="L1292" s="84" t="s">
        <v>1685</v>
      </c>
      <c r="M1292" s="51" t="s">
        <v>127</v>
      </c>
      <c r="N1292" s="51"/>
      <c r="O1292" s="62" t="e">
        <f t="shared" si="600"/>
        <v>#VALUE!</v>
      </c>
      <c r="P1292" s="53">
        <v>200</v>
      </c>
      <c r="Q1292" s="54" t="s">
        <v>159</v>
      </c>
      <c r="R1292" s="53">
        <v>180000</v>
      </c>
      <c r="S1292" s="53">
        <f t="shared" si="601"/>
        <v>0</v>
      </c>
      <c r="T1292" s="53"/>
      <c r="U1292" s="53">
        <v>0</v>
      </c>
      <c r="V1292" s="53" t="s">
        <v>129</v>
      </c>
      <c r="W1292" s="156">
        <v>0.01</v>
      </c>
      <c r="X1292" s="177">
        <v>0</v>
      </c>
      <c r="Y1292" s="53" t="s">
        <v>129</v>
      </c>
      <c r="Z1292" s="178">
        <v>0.01</v>
      </c>
      <c r="AA1292" s="160">
        <v>0</v>
      </c>
      <c r="AB1292" s="53" t="s">
        <v>130</v>
      </c>
      <c r="AC1292" s="176">
        <v>0.1</v>
      </c>
      <c r="AD1292" s="53">
        <v>0</v>
      </c>
      <c r="AE1292" s="53" t="s">
        <v>130</v>
      </c>
      <c r="AF1292" s="53">
        <v>0.1</v>
      </c>
      <c r="AG1292" s="102"/>
      <c r="AH1292" s="100"/>
      <c r="AI1292" s="100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ht="15.75" customHeight="1">
      <c r="A1293" s="1" t="s">
        <v>1574</v>
      </c>
      <c r="B1293" s="1" t="s">
        <v>280</v>
      </c>
      <c r="C1293" s="1" t="s">
        <v>281</v>
      </c>
      <c r="D1293" s="1" t="s">
        <v>275</v>
      </c>
      <c r="E1293" s="1" t="s">
        <v>701</v>
      </c>
      <c r="F1293" s="128"/>
      <c r="G1293" s="129"/>
      <c r="H1293" s="129"/>
      <c r="I1293" s="129"/>
      <c r="J1293" s="129"/>
      <c r="K1293" s="83" t="s">
        <v>1686</v>
      </c>
      <c r="L1293" s="84" t="s">
        <v>1687</v>
      </c>
      <c r="M1293" s="51" t="s">
        <v>127</v>
      </c>
      <c r="N1293" s="51"/>
      <c r="O1293" s="62" t="e">
        <f t="shared" si="600"/>
        <v>#VALUE!</v>
      </c>
      <c r="P1293" s="53">
        <v>397</v>
      </c>
      <c r="Q1293" s="54" t="s">
        <v>159</v>
      </c>
      <c r="R1293" s="53">
        <v>357300</v>
      </c>
      <c r="S1293" s="53">
        <f t="shared" si="601"/>
        <v>0</v>
      </c>
      <c r="T1293" s="53"/>
      <c r="U1293" s="53">
        <v>0</v>
      </c>
      <c r="V1293" s="53" t="s">
        <v>129</v>
      </c>
      <c r="W1293" s="156">
        <v>0.01</v>
      </c>
      <c r="X1293" s="177">
        <v>0</v>
      </c>
      <c r="Y1293" s="53" t="s">
        <v>129</v>
      </c>
      <c r="Z1293" s="178">
        <v>0.01</v>
      </c>
      <c r="AA1293" s="160">
        <v>0</v>
      </c>
      <c r="AB1293" s="53" t="s">
        <v>130</v>
      </c>
      <c r="AC1293" s="176">
        <v>0.1</v>
      </c>
      <c r="AD1293" s="53">
        <v>0</v>
      </c>
      <c r="AE1293" s="53" t="s">
        <v>130</v>
      </c>
      <c r="AF1293" s="53">
        <v>0.1</v>
      </c>
      <c r="AG1293" s="102"/>
      <c r="AH1293" s="100"/>
      <c r="AI1293" s="100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ht="15.75" customHeight="1">
      <c r="A1294" s="1" t="s">
        <v>1574</v>
      </c>
      <c r="B1294" s="1" t="s">
        <v>280</v>
      </c>
      <c r="C1294" s="1" t="s">
        <v>281</v>
      </c>
      <c r="D1294" s="1" t="s">
        <v>275</v>
      </c>
      <c r="E1294" s="1" t="s">
        <v>701</v>
      </c>
      <c r="F1294" s="128"/>
      <c r="G1294" s="129"/>
      <c r="H1294" s="129"/>
      <c r="I1294" s="129"/>
      <c r="J1294" s="129"/>
      <c r="K1294" s="83" t="s">
        <v>1688</v>
      </c>
      <c r="L1294" s="84" t="s">
        <v>1689</v>
      </c>
      <c r="M1294" s="51" t="s">
        <v>127</v>
      </c>
      <c r="N1294" s="51"/>
      <c r="O1294" s="62" t="e">
        <f t="shared" si="600"/>
        <v>#VALUE!</v>
      </c>
      <c r="P1294" s="53">
        <v>200</v>
      </c>
      <c r="Q1294" s="54" t="s">
        <v>159</v>
      </c>
      <c r="R1294" s="53">
        <v>180000</v>
      </c>
      <c r="S1294" s="53">
        <f t="shared" si="601"/>
        <v>0</v>
      </c>
      <c r="T1294" s="53"/>
      <c r="U1294" s="53">
        <v>0</v>
      </c>
      <c r="V1294" s="53" t="s">
        <v>129</v>
      </c>
      <c r="W1294" s="156">
        <v>0.01</v>
      </c>
      <c r="X1294" s="177">
        <v>0</v>
      </c>
      <c r="Y1294" s="53" t="s">
        <v>129</v>
      </c>
      <c r="Z1294" s="178">
        <v>0.01</v>
      </c>
      <c r="AA1294" s="160">
        <v>0</v>
      </c>
      <c r="AB1294" s="53" t="s">
        <v>130</v>
      </c>
      <c r="AC1294" s="176">
        <v>0.1</v>
      </c>
      <c r="AD1294" s="53">
        <v>0</v>
      </c>
      <c r="AE1294" s="53" t="s">
        <v>130</v>
      </c>
      <c r="AF1294" s="53">
        <v>0.1</v>
      </c>
      <c r="AG1294" s="102"/>
      <c r="AH1294" s="100"/>
      <c r="AI1294" s="100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ht="15.75" customHeight="1">
      <c r="A1295" s="1" t="s">
        <v>1574</v>
      </c>
      <c r="B1295" s="1" t="s">
        <v>280</v>
      </c>
      <c r="C1295" s="1" t="s">
        <v>281</v>
      </c>
      <c r="D1295" s="1" t="s">
        <v>275</v>
      </c>
      <c r="E1295" s="1" t="s">
        <v>701</v>
      </c>
      <c r="F1295" s="128"/>
      <c r="G1295" s="129"/>
      <c r="H1295" s="129"/>
      <c r="I1295" s="129"/>
      <c r="J1295" s="129"/>
      <c r="K1295" s="83" t="s">
        <v>702</v>
      </c>
      <c r="L1295" s="84" t="s">
        <v>703</v>
      </c>
      <c r="M1295" s="51" t="s">
        <v>127</v>
      </c>
      <c r="N1295" s="51">
        <v>2</v>
      </c>
      <c r="O1295" s="56" t="e">
        <f t="shared" si="600"/>
        <v>#VALUE!</v>
      </c>
      <c r="P1295" s="53">
        <v>187</v>
      </c>
      <c r="Q1295" s="54" t="s">
        <v>159</v>
      </c>
      <c r="R1295" s="53">
        <v>165600</v>
      </c>
      <c r="S1295" s="53">
        <f t="shared" si="601"/>
        <v>0</v>
      </c>
      <c r="T1295" s="53"/>
      <c r="U1295" s="53">
        <v>0</v>
      </c>
      <c r="V1295" s="53" t="s">
        <v>129</v>
      </c>
      <c r="W1295" s="156">
        <v>0.01</v>
      </c>
      <c r="X1295" s="177">
        <v>0</v>
      </c>
      <c r="Y1295" s="53" t="s">
        <v>129</v>
      </c>
      <c r="Z1295" s="178">
        <v>0.01</v>
      </c>
      <c r="AA1295" s="160">
        <v>0</v>
      </c>
      <c r="AB1295" s="53" t="s">
        <v>130</v>
      </c>
      <c r="AC1295" s="176">
        <v>0.1</v>
      </c>
      <c r="AD1295" s="53">
        <v>0</v>
      </c>
      <c r="AE1295" s="53" t="s">
        <v>130</v>
      </c>
      <c r="AF1295" s="53">
        <v>0.1</v>
      </c>
      <c r="AG1295" s="102"/>
      <c r="AH1295" s="100"/>
      <c r="AI1295" s="100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ht="15.75" customHeight="1">
      <c r="A1296" s="1" t="s">
        <v>1574</v>
      </c>
      <c r="B1296" s="1" t="s">
        <v>280</v>
      </c>
      <c r="C1296" s="1" t="s">
        <v>281</v>
      </c>
      <c r="D1296" s="1" t="s">
        <v>275</v>
      </c>
      <c r="E1296" s="1" t="s">
        <v>701</v>
      </c>
      <c r="F1296" s="128"/>
      <c r="G1296" s="129"/>
      <c r="H1296" s="129"/>
      <c r="I1296" s="129"/>
      <c r="J1296" s="129"/>
      <c r="K1296" s="83" t="s">
        <v>1690</v>
      </c>
      <c r="L1296" s="84" t="s">
        <v>1691</v>
      </c>
      <c r="M1296" s="51" t="s">
        <v>127</v>
      </c>
      <c r="N1296" s="51"/>
      <c r="O1296" s="62" t="e">
        <f t="shared" si="600"/>
        <v>#VALUE!</v>
      </c>
      <c r="P1296" s="53">
        <v>100</v>
      </c>
      <c r="Q1296" s="54" t="s">
        <v>159</v>
      </c>
      <c r="R1296" s="53">
        <v>160000</v>
      </c>
      <c r="S1296" s="53">
        <f t="shared" si="601"/>
        <v>0</v>
      </c>
      <c r="T1296" s="53"/>
      <c r="U1296" s="53">
        <v>0</v>
      </c>
      <c r="V1296" s="53" t="s">
        <v>129</v>
      </c>
      <c r="W1296" s="156">
        <v>0.01</v>
      </c>
      <c r="X1296" s="177">
        <v>0</v>
      </c>
      <c r="Y1296" s="53" t="s">
        <v>129</v>
      </c>
      <c r="Z1296" s="178">
        <v>0.01</v>
      </c>
      <c r="AA1296" s="160">
        <v>0</v>
      </c>
      <c r="AB1296" s="53" t="s">
        <v>130</v>
      </c>
      <c r="AC1296" s="176">
        <v>0.1</v>
      </c>
      <c r="AD1296" s="53">
        <v>0</v>
      </c>
      <c r="AE1296" s="53" t="s">
        <v>130</v>
      </c>
      <c r="AF1296" s="53">
        <v>0.1</v>
      </c>
      <c r="AG1296" s="102"/>
      <c r="AH1296" s="100"/>
      <c r="AI1296" s="100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ht="15.75" customHeight="1">
      <c r="A1297" s="1" t="s">
        <v>1574</v>
      </c>
      <c r="B1297" s="1" t="s">
        <v>280</v>
      </c>
      <c r="C1297" s="1" t="s">
        <v>281</v>
      </c>
      <c r="D1297" s="1" t="s">
        <v>275</v>
      </c>
      <c r="E1297" s="1" t="s">
        <v>701</v>
      </c>
      <c r="F1297" s="128"/>
      <c r="G1297" s="129"/>
      <c r="H1297" s="129"/>
      <c r="I1297" s="129"/>
      <c r="J1297" s="129"/>
      <c r="K1297" s="83" t="s">
        <v>1692</v>
      </c>
      <c r="L1297" s="84" t="s">
        <v>1693</v>
      </c>
      <c r="M1297" s="51" t="s">
        <v>127</v>
      </c>
      <c r="N1297" s="51"/>
      <c r="O1297" s="62" t="e">
        <f t="shared" si="600"/>
        <v>#VALUE!</v>
      </c>
      <c r="P1297" s="53">
        <v>400</v>
      </c>
      <c r="Q1297" s="54" t="s">
        <v>159</v>
      </c>
      <c r="R1297" s="53">
        <v>640000</v>
      </c>
      <c r="S1297" s="53">
        <f t="shared" si="601"/>
        <v>0</v>
      </c>
      <c r="T1297" s="53"/>
      <c r="U1297" s="53">
        <v>0</v>
      </c>
      <c r="V1297" s="53" t="s">
        <v>129</v>
      </c>
      <c r="W1297" s="156">
        <v>0.01</v>
      </c>
      <c r="X1297" s="177">
        <v>0</v>
      </c>
      <c r="Y1297" s="53" t="s">
        <v>129</v>
      </c>
      <c r="Z1297" s="178">
        <v>0.01</v>
      </c>
      <c r="AA1297" s="160">
        <v>0</v>
      </c>
      <c r="AB1297" s="53" t="s">
        <v>130</v>
      </c>
      <c r="AC1297" s="176">
        <v>0.1</v>
      </c>
      <c r="AD1297" s="53">
        <v>0</v>
      </c>
      <c r="AE1297" s="53" t="s">
        <v>130</v>
      </c>
      <c r="AF1297" s="53">
        <v>0.1</v>
      </c>
      <c r="AG1297" s="102"/>
      <c r="AH1297" s="100"/>
      <c r="AI1297" s="100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ht="15.75" customHeight="1">
      <c r="A1298" s="1" t="s">
        <v>1574</v>
      </c>
      <c r="B1298" s="1" t="s">
        <v>280</v>
      </c>
      <c r="C1298" s="1" t="s">
        <v>281</v>
      </c>
      <c r="D1298" s="1" t="s">
        <v>275</v>
      </c>
      <c r="E1298" s="1" t="s">
        <v>701</v>
      </c>
      <c r="F1298" s="128"/>
      <c r="G1298" s="129"/>
      <c r="H1298" s="129"/>
      <c r="I1298" s="129"/>
      <c r="J1298" s="129"/>
      <c r="K1298" s="83" t="s">
        <v>1694</v>
      </c>
      <c r="L1298" s="84" t="s">
        <v>1695</v>
      </c>
      <c r="M1298" s="51" t="s">
        <v>127</v>
      </c>
      <c r="N1298" s="51"/>
      <c r="O1298" s="62" t="e">
        <f t="shared" si="600"/>
        <v>#VALUE!</v>
      </c>
      <c r="P1298" s="53">
        <v>200</v>
      </c>
      <c r="Q1298" s="54" t="s">
        <v>159</v>
      </c>
      <c r="R1298" s="53">
        <v>320000</v>
      </c>
      <c r="S1298" s="53">
        <f t="shared" si="601"/>
        <v>0</v>
      </c>
      <c r="T1298" s="53"/>
      <c r="U1298" s="53">
        <v>0</v>
      </c>
      <c r="V1298" s="53" t="s">
        <v>129</v>
      </c>
      <c r="W1298" s="156">
        <v>0.01</v>
      </c>
      <c r="X1298" s="177">
        <v>0</v>
      </c>
      <c r="Y1298" s="53" t="s">
        <v>129</v>
      </c>
      <c r="Z1298" s="178">
        <v>0.01</v>
      </c>
      <c r="AA1298" s="160">
        <v>0</v>
      </c>
      <c r="AB1298" s="53" t="s">
        <v>130</v>
      </c>
      <c r="AC1298" s="176">
        <v>0.1</v>
      </c>
      <c r="AD1298" s="53">
        <v>0</v>
      </c>
      <c r="AE1298" s="53" t="s">
        <v>130</v>
      </c>
      <c r="AF1298" s="53">
        <v>0.1</v>
      </c>
      <c r="AG1298" s="102"/>
      <c r="AH1298" s="100"/>
      <c r="AI1298" s="100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ht="15.75" customHeight="1">
      <c r="A1299" s="1" t="s">
        <v>1574</v>
      </c>
      <c r="B1299" s="1" t="s">
        <v>280</v>
      </c>
      <c r="C1299" s="1" t="s">
        <v>281</v>
      </c>
      <c r="D1299" s="1" t="s">
        <v>275</v>
      </c>
      <c r="E1299" s="1" t="s">
        <v>701</v>
      </c>
      <c r="F1299" s="128"/>
      <c r="G1299" s="129"/>
      <c r="H1299" s="129"/>
      <c r="I1299" s="129"/>
      <c r="J1299" s="129"/>
      <c r="K1299" s="83" t="s">
        <v>1696</v>
      </c>
      <c r="L1299" s="84" t="s">
        <v>1697</v>
      </c>
      <c r="M1299" s="51" t="s">
        <v>127</v>
      </c>
      <c r="N1299" s="51"/>
      <c r="O1299" s="62" t="e">
        <f t="shared" si="600"/>
        <v>#VALUE!</v>
      </c>
      <c r="P1299" s="53">
        <v>94</v>
      </c>
      <c r="Q1299" s="54" t="s">
        <v>159</v>
      </c>
      <c r="R1299" s="53">
        <v>150400</v>
      </c>
      <c r="S1299" s="53">
        <f t="shared" si="601"/>
        <v>0</v>
      </c>
      <c r="T1299" s="53"/>
      <c r="U1299" s="53">
        <v>0</v>
      </c>
      <c r="V1299" s="53" t="s">
        <v>129</v>
      </c>
      <c r="W1299" s="156">
        <v>0.01</v>
      </c>
      <c r="X1299" s="177">
        <v>0</v>
      </c>
      <c r="Y1299" s="53" t="s">
        <v>129</v>
      </c>
      <c r="Z1299" s="178">
        <v>0.01</v>
      </c>
      <c r="AA1299" s="160">
        <v>0</v>
      </c>
      <c r="AB1299" s="53" t="s">
        <v>130</v>
      </c>
      <c r="AC1299" s="176">
        <v>0.1</v>
      </c>
      <c r="AD1299" s="53">
        <v>0</v>
      </c>
      <c r="AE1299" s="53" t="s">
        <v>130</v>
      </c>
      <c r="AF1299" s="53">
        <v>0.1</v>
      </c>
      <c r="AG1299" s="102"/>
      <c r="AH1299" s="100"/>
      <c r="AI1299" s="100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ht="15.75" customHeight="1">
      <c r="A1300" s="1" t="s">
        <v>1574</v>
      </c>
      <c r="B1300" s="1" t="s">
        <v>280</v>
      </c>
      <c r="C1300" s="1" t="s">
        <v>281</v>
      </c>
      <c r="D1300" s="1" t="s">
        <v>899</v>
      </c>
      <c r="E1300" s="1"/>
      <c r="F1300" s="35"/>
      <c r="G1300" s="36"/>
      <c r="H1300" s="36"/>
      <c r="I1300" s="36" t="s">
        <v>899</v>
      </c>
      <c r="J1300" s="36"/>
      <c r="K1300" s="137"/>
      <c r="L1300" s="138"/>
      <c r="M1300" s="122"/>
      <c r="N1300" s="122"/>
      <c r="O1300" s="122"/>
      <c r="P1300" s="39"/>
      <c r="Q1300" s="40"/>
      <c r="R1300" s="39">
        <f t="shared" ref="R1300:S1300" si="602">R1301+R1304</f>
        <v>400000</v>
      </c>
      <c r="S1300" s="39">
        <f t="shared" si="602"/>
        <v>0</v>
      </c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86"/>
      <c r="AE1300" s="86"/>
      <c r="AF1300" s="86"/>
      <c r="AG1300" s="39"/>
      <c r="AH1300" s="39"/>
      <c r="AI1300" s="39"/>
      <c r="AJ1300" s="39"/>
      <c r="AK1300" s="39"/>
      <c r="AL1300" s="39"/>
      <c r="AM1300" s="39"/>
      <c r="AN1300" s="39"/>
      <c r="AO1300" s="39"/>
      <c r="AP1300" s="39"/>
      <c r="AQ1300" s="39"/>
      <c r="AR1300" s="39"/>
      <c r="AS1300" s="39"/>
      <c r="AT1300" s="39"/>
      <c r="AU1300" s="39"/>
      <c r="AV1300" s="39"/>
      <c r="AW1300" s="39"/>
      <c r="AX1300" s="39"/>
      <c r="AY1300" s="39"/>
      <c r="AZ1300" s="39"/>
      <c r="BA1300" s="39"/>
      <c r="BB1300" s="39"/>
      <c r="BC1300" s="39"/>
      <c r="BD1300" s="39"/>
      <c r="BE1300" s="39"/>
    </row>
    <row r="1301" spans="1:57" ht="15.75" customHeight="1">
      <c r="A1301" s="1" t="s">
        <v>1574</v>
      </c>
      <c r="B1301" s="1" t="s">
        <v>280</v>
      </c>
      <c r="C1301" s="1" t="s">
        <v>281</v>
      </c>
      <c r="D1301" s="1"/>
      <c r="E1301" s="1" t="s">
        <v>900</v>
      </c>
      <c r="F1301" s="41"/>
      <c r="G1301" s="42"/>
      <c r="H1301" s="42"/>
      <c r="I1301" s="42"/>
      <c r="J1301" s="42" t="s">
        <v>900</v>
      </c>
      <c r="K1301" s="139"/>
      <c r="L1301" s="140"/>
      <c r="M1301" s="127"/>
      <c r="N1301" s="127"/>
      <c r="O1301" s="127"/>
      <c r="P1301" s="45"/>
      <c r="Q1301" s="46"/>
      <c r="R1301" s="45">
        <f t="shared" ref="R1301:S1301" si="603">R1302+R1303</f>
        <v>300000</v>
      </c>
      <c r="S1301" s="45">
        <f t="shared" si="603"/>
        <v>0</v>
      </c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82"/>
      <c r="AE1301" s="82"/>
      <c r="AF1301" s="82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/>
      <c r="BD1301" s="45"/>
      <c r="BE1301" s="45"/>
    </row>
    <row r="1302" spans="1:57" ht="15.75" customHeight="1">
      <c r="A1302" s="1" t="s">
        <v>1574</v>
      </c>
      <c r="B1302" s="1" t="s">
        <v>280</v>
      </c>
      <c r="C1302" s="1" t="s">
        <v>281</v>
      </c>
      <c r="D1302" s="1" t="s">
        <v>899</v>
      </c>
      <c r="E1302" s="1" t="s">
        <v>900</v>
      </c>
      <c r="F1302" s="128"/>
      <c r="G1302" s="129"/>
      <c r="H1302" s="129"/>
      <c r="I1302" s="129"/>
      <c r="J1302" s="129"/>
      <c r="K1302" s="83" t="s">
        <v>1698</v>
      </c>
      <c r="L1302" s="84" t="s">
        <v>1699</v>
      </c>
      <c r="M1302" s="51" t="s">
        <v>127</v>
      </c>
      <c r="N1302" s="51"/>
      <c r="O1302" s="62" t="e">
        <f t="shared" ref="O1302:O1303" si="604">M1302-R1302</f>
        <v>#VALUE!</v>
      </c>
      <c r="P1302" s="53">
        <v>3</v>
      </c>
      <c r="Q1302" s="54" t="s">
        <v>718</v>
      </c>
      <c r="R1302" s="53">
        <v>150000</v>
      </c>
      <c r="S1302" s="53">
        <f t="shared" ref="S1302:S1303" si="605">U1302+X1302+AA1302+AD1302+AG1302+AJ1302+AM1302+AP1302+AS1302+AV1302+AY1302+BB1302</f>
        <v>0</v>
      </c>
      <c r="T1302" s="53"/>
      <c r="U1302" s="53">
        <v>0</v>
      </c>
      <c r="V1302" s="53" t="s">
        <v>129</v>
      </c>
      <c r="W1302" s="156">
        <v>0.01</v>
      </c>
      <c r="X1302" s="177">
        <v>0</v>
      </c>
      <c r="Y1302" s="53" t="s">
        <v>129</v>
      </c>
      <c r="Z1302" s="178">
        <v>0.01</v>
      </c>
      <c r="AA1302" s="160">
        <v>0</v>
      </c>
      <c r="AB1302" s="53" t="s">
        <v>130</v>
      </c>
      <c r="AC1302" s="176">
        <v>0.1</v>
      </c>
      <c r="AD1302" s="53">
        <v>0</v>
      </c>
      <c r="AE1302" s="53" t="s">
        <v>130</v>
      </c>
      <c r="AF1302" s="53">
        <v>0.1</v>
      </c>
      <c r="AG1302" s="102"/>
      <c r="AH1302" s="100"/>
      <c r="AI1302" s="100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ht="15.75" customHeight="1">
      <c r="A1303" s="1" t="s">
        <v>1574</v>
      </c>
      <c r="B1303" s="1" t="s">
        <v>280</v>
      </c>
      <c r="C1303" s="1" t="s">
        <v>281</v>
      </c>
      <c r="D1303" s="1" t="s">
        <v>899</v>
      </c>
      <c r="E1303" s="1" t="s">
        <v>900</v>
      </c>
      <c r="F1303" s="128"/>
      <c r="G1303" s="129"/>
      <c r="H1303" s="129"/>
      <c r="I1303" s="129"/>
      <c r="J1303" s="129"/>
      <c r="K1303" s="83" t="s">
        <v>1700</v>
      </c>
      <c r="L1303" s="84" t="s">
        <v>1701</v>
      </c>
      <c r="M1303" s="51" t="s">
        <v>127</v>
      </c>
      <c r="N1303" s="51"/>
      <c r="O1303" s="62" t="e">
        <f t="shared" si="604"/>
        <v>#VALUE!</v>
      </c>
      <c r="P1303" s="53">
        <v>3</v>
      </c>
      <c r="Q1303" s="54" t="s">
        <v>718</v>
      </c>
      <c r="R1303" s="53">
        <v>150000</v>
      </c>
      <c r="S1303" s="53">
        <f t="shared" si="605"/>
        <v>0</v>
      </c>
      <c r="T1303" s="53"/>
      <c r="U1303" s="53">
        <v>0</v>
      </c>
      <c r="V1303" s="53" t="s">
        <v>129</v>
      </c>
      <c r="W1303" s="156">
        <v>0.01</v>
      </c>
      <c r="X1303" s="177">
        <v>0</v>
      </c>
      <c r="Y1303" s="53" t="s">
        <v>129</v>
      </c>
      <c r="Z1303" s="178">
        <v>0.01</v>
      </c>
      <c r="AA1303" s="160">
        <v>0</v>
      </c>
      <c r="AB1303" s="53" t="s">
        <v>130</v>
      </c>
      <c r="AC1303" s="176">
        <v>0.1</v>
      </c>
      <c r="AD1303" s="53">
        <v>0</v>
      </c>
      <c r="AE1303" s="53" t="s">
        <v>130</v>
      </c>
      <c r="AF1303" s="53">
        <v>0.1</v>
      </c>
      <c r="AG1303" s="102"/>
      <c r="AH1303" s="100"/>
      <c r="AI1303" s="100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ht="15.75" customHeight="1">
      <c r="A1304" s="1" t="s">
        <v>1574</v>
      </c>
      <c r="B1304" s="1" t="s">
        <v>280</v>
      </c>
      <c r="C1304" s="1" t="s">
        <v>281</v>
      </c>
      <c r="D1304" s="1"/>
      <c r="E1304" s="1" t="s">
        <v>905</v>
      </c>
      <c r="F1304" s="41"/>
      <c r="G1304" s="42"/>
      <c r="H1304" s="42"/>
      <c r="I1304" s="42"/>
      <c r="J1304" s="42" t="s">
        <v>905</v>
      </c>
      <c r="K1304" s="139"/>
      <c r="L1304" s="140"/>
      <c r="M1304" s="127"/>
      <c r="N1304" s="127"/>
      <c r="O1304" s="127"/>
      <c r="P1304" s="45"/>
      <c r="Q1304" s="46"/>
      <c r="R1304" s="45">
        <f t="shared" ref="R1304:S1304" si="606">R1305</f>
        <v>100000</v>
      </c>
      <c r="S1304" s="45">
        <f t="shared" si="606"/>
        <v>0</v>
      </c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91"/>
      <c r="AE1304" s="91"/>
      <c r="AF1304" s="91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/>
      <c r="BD1304" s="45"/>
      <c r="BE1304" s="45"/>
    </row>
    <row r="1305" spans="1:57" ht="15.75" customHeight="1">
      <c r="A1305" s="1" t="s">
        <v>1574</v>
      </c>
      <c r="B1305" s="1" t="s">
        <v>280</v>
      </c>
      <c r="C1305" s="1" t="s">
        <v>281</v>
      </c>
      <c r="D1305" s="1" t="s">
        <v>899</v>
      </c>
      <c r="E1305" s="1" t="s">
        <v>905</v>
      </c>
      <c r="F1305" s="128"/>
      <c r="G1305" s="129"/>
      <c r="H1305" s="129"/>
      <c r="I1305" s="129"/>
      <c r="J1305" s="129"/>
      <c r="K1305" s="83" t="s">
        <v>1702</v>
      </c>
      <c r="L1305" s="84" t="s">
        <v>1703</v>
      </c>
      <c r="M1305" s="51" t="s">
        <v>127</v>
      </c>
      <c r="N1305" s="51"/>
      <c r="O1305" s="62" t="e">
        <f>M1305-R1305</f>
        <v>#VALUE!</v>
      </c>
      <c r="P1305" s="53">
        <v>2</v>
      </c>
      <c r="Q1305" s="54" t="s">
        <v>908</v>
      </c>
      <c r="R1305" s="53">
        <v>100000</v>
      </c>
      <c r="S1305" s="53">
        <f>U1305+X1305+AA1305+AD1305+AG1305+AJ1305+AM1305+AP1305+AS1305+AV1305+AY1305+BB1305</f>
        <v>0</v>
      </c>
      <c r="T1305" s="53"/>
      <c r="U1305" s="53">
        <v>0</v>
      </c>
      <c r="V1305" s="53" t="s">
        <v>129</v>
      </c>
      <c r="W1305" s="156">
        <v>0.01</v>
      </c>
      <c r="X1305" s="177">
        <v>0</v>
      </c>
      <c r="Y1305" s="53" t="s">
        <v>129</v>
      </c>
      <c r="Z1305" s="178">
        <v>0.01</v>
      </c>
      <c r="AA1305" s="160">
        <v>0</v>
      </c>
      <c r="AB1305" s="53" t="s">
        <v>130</v>
      </c>
      <c r="AC1305" s="176">
        <v>0.1</v>
      </c>
      <c r="AD1305" s="160">
        <v>0</v>
      </c>
      <c r="AE1305" s="53" t="s">
        <v>130</v>
      </c>
      <c r="AF1305" s="175">
        <v>0.1</v>
      </c>
      <c r="AG1305" s="102"/>
      <c r="AH1305" s="100"/>
      <c r="AI1305" s="100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ht="15.75" customHeight="1">
      <c r="A1306" s="1" t="s">
        <v>1704</v>
      </c>
      <c r="B1306" s="1" t="s">
        <v>280</v>
      </c>
      <c r="C1306" s="1" t="s">
        <v>281</v>
      </c>
      <c r="D1306" s="1"/>
      <c r="E1306" s="1"/>
      <c r="F1306" s="15" t="s">
        <v>1704</v>
      </c>
      <c r="G1306" s="16"/>
      <c r="H1306" s="16"/>
      <c r="I1306" s="16"/>
      <c r="J1306" s="16"/>
      <c r="K1306" s="151"/>
      <c r="L1306" s="109"/>
      <c r="M1306" s="110"/>
      <c r="N1306" s="110"/>
      <c r="O1306" s="110"/>
      <c r="P1306" s="21"/>
      <c r="Q1306" s="22"/>
      <c r="R1306" s="21">
        <f t="shared" ref="R1306:S1306" si="607">R1307+R1350</f>
        <v>27986800</v>
      </c>
      <c r="S1306" s="21">
        <f t="shared" si="607"/>
        <v>18471137.079999998</v>
      </c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97"/>
      <c r="AE1306" s="97"/>
      <c r="AF1306" s="97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</row>
    <row r="1307" spans="1:57" ht="15.75" customHeight="1">
      <c r="A1307" s="1" t="s">
        <v>1704</v>
      </c>
      <c r="B1307" s="1" t="s">
        <v>121</v>
      </c>
      <c r="C1307" s="1" t="s">
        <v>281</v>
      </c>
      <c r="D1307" s="1"/>
      <c r="E1307" s="1"/>
      <c r="F1307" s="23"/>
      <c r="G1307" s="24" t="s">
        <v>121</v>
      </c>
      <c r="H1307" s="24"/>
      <c r="I1307" s="24"/>
      <c r="J1307" s="24"/>
      <c r="K1307" s="152"/>
      <c r="L1307" s="114"/>
      <c r="M1307" s="134"/>
      <c r="N1307" s="134"/>
      <c r="O1307" s="134"/>
      <c r="P1307" s="27"/>
      <c r="Q1307" s="28"/>
      <c r="R1307" s="27">
        <f t="shared" ref="R1307:S1307" si="608">R1308</f>
        <v>10377900</v>
      </c>
      <c r="S1307" s="27">
        <f t="shared" si="608"/>
        <v>8274265.0800000001</v>
      </c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</row>
    <row r="1308" spans="1:57" ht="15.75" customHeight="1">
      <c r="A1308" s="1" t="s">
        <v>1704</v>
      </c>
      <c r="B1308" s="1" t="s">
        <v>121</v>
      </c>
      <c r="C1308" s="1" t="s">
        <v>122</v>
      </c>
      <c r="D1308" s="1"/>
      <c r="E1308" s="1"/>
      <c r="F1308" s="29"/>
      <c r="G1308" s="30"/>
      <c r="H1308" s="30" t="s">
        <v>122</v>
      </c>
      <c r="I1308" s="30"/>
      <c r="J1308" s="30"/>
      <c r="K1308" s="117"/>
      <c r="L1308" s="118"/>
      <c r="M1308" s="119"/>
      <c r="N1308" s="119"/>
      <c r="O1308" s="119"/>
      <c r="P1308" s="33"/>
      <c r="Q1308" s="34"/>
      <c r="R1308" s="33">
        <f t="shared" ref="R1308:S1308" si="609">R1309+R1312+R1345</f>
        <v>10377900</v>
      </c>
      <c r="S1308" s="33">
        <f t="shared" si="609"/>
        <v>8274265.0800000001</v>
      </c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</row>
    <row r="1309" spans="1:57" ht="15.75" customHeight="1">
      <c r="A1309" s="1" t="s">
        <v>1704</v>
      </c>
      <c r="B1309" s="1" t="s">
        <v>121</v>
      </c>
      <c r="C1309" s="1" t="s">
        <v>122</v>
      </c>
      <c r="D1309" s="1" t="s">
        <v>808</v>
      </c>
      <c r="E1309" s="1"/>
      <c r="F1309" s="35"/>
      <c r="G1309" s="36"/>
      <c r="H1309" s="36"/>
      <c r="I1309" s="36" t="s">
        <v>808</v>
      </c>
      <c r="J1309" s="36"/>
      <c r="K1309" s="120"/>
      <c r="L1309" s="121"/>
      <c r="M1309" s="122"/>
      <c r="N1309" s="122"/>
      <c r="O1309" s="122"/>
      <c r="P1309" s="39"/>
      <c r="Q1309" s="40"/>
      <c r="R1309" s="39">
        <f t="shared" ref="R1309:S1309" si="610">R1310</f>
        <v>21300</v>
      </c>
      <c r="S1309" s="39">
        <f t="shared" si="610"/>
        <v>0</v>
      </c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  <c r="AG1309" s="39"/>
      <c r="AH1309" s="39"/>
      <c r="AI1309" s="39"/>
      <c r="AJ1309" s="39"/>
      <c r="AK1309" s="39"/>
      <c r="AL1309" s="39"/>
      <c r="AM1309" s="39"/>
      <c r="AN1309" s="39"/>
      <c r="AO1309" s="39"/>
      <c r="AP1309" s="39"/>
      <c r="AQ1309" s="39"/>
      <c r="AR1309" s="39"/>
      <c r="AS1309" s="39"/>
      <c r="AT1309" s="39"/>
      <c r="AU1309" s="39"/>
      <c r="AV1309" s="39"/>
      <c r="AW1309" s="39"/>
      <c r="AX1309" s="39"/>
      <c r="AY1309" s="39"/>
      <c r="AZ1309" s="39"/>
      <c r="BA1309" s="39"/>
      <c r="BB1309" s="39"/>
      <c r="BC1309" s="39"/>
      <c r="BD1309" s="39"/>
      <c r="BE1309" s="39"/>
    </row>
    <row r="1310" spans="1:57" ht="15.75" customHeight="1">
      <c r="A1310" s="1" t="s">
        <v>1704</v>
      </c>
      <c r="B1310" s="1" t="s">
        <v>121</v>
      </c>
      <c r="C1310" s="1" t="s">
        <v>122</v>
      </c>
      <c r="D1310" s="1"/>
      <c r="E1310" s="1" t="s">
        <v>809</v>
      </c>
      <c r="F1310" s="41"/>
      <c r="G1310" s="42"/>
      <c r="H1310" s="42"/>
      <c r="I1310" s="42"/>
      <c r="J1310" s="42" t="s">
        <v>809</v>
      </c>
      <c r="K1310" s="130"/>
      <c r="L1310" s="126"/>
      <c r="M1310" s="127"/>
      <c r="N1310" s="127"/>
      <c r="O1310" s="127"/>
      <c r="P1310" s="45"/>
      <c r="Q1310" s="46"/>
      <c r="R1310" s="45">
        <f t="shared" ref="R1310:S1310" si="611">R1311</f>
        <v>21300</v>
      </c>
      <c r="S1310" s="45">
        <f t="shared" si="611"/>
        <v>0</v>
      </c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82"/>
      <c r="AE1310" s="82"/>
      <c r="AF1310" s="82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/>
      <c r="BD1310" s="45"/>
      <c r="BE1310" s="45"/>
    </row>
    <row r="1311" spans="1:57" ht="15.75" customHeight="1">
      <c r="A1311" s="1" t="s">
        <v>1704</v>
      </c>
      <c r="B1311" s="1" t="s">
        <v>121</v>
      </c>
      <c r="C1311" s="1" t="s">
        <v>122</v>
      </c>
      <c r="D1311" s="1" t="s">
        <v>808</v>
      </c>
      <c r="E1311" s="1" t="s">
        <v>809</v>
      </c>
      <c r="F1311" s="128"/>
      <c r="G1311" s="129"/>
      <c r="H1311" s="129"/>
      <c r="I1311" s="129"/>
      <c r="J1311" s="129"/>
      <c r="K1311" s="49" t="s">
        <v>1705</v>
      </c>
      <c r="L1311" s="61" t="s">
        <v>1706</v>
      </c>
      <c r="M1311" s="51" t="s">
        <v>127</v>
      </c>
      <c r="N1311" s="51"/>
      <c r="O1311" s="62" t="e">
        <f>M1311-R1311</f>
        <v>#VALUE!</v>
      </c>
      <c r="P1311" s="53">
        <v>4</v>
      </c>
      <c r="Q1311" s="54" t="s">
        <v>400</v>
      </c>
      <c r="R1311" s="53">
        <v>21300</v>
      </c>
      <c r="S1311" s="53">
        <f>U1311+X1311+AA1311+AD1311+AG1311+AJ1311+AM1311+AP1311+AS1311+AV1311+AY1311+BB1311</f>
        <v>0</v>
      </c>
      <c r="T1311" s="53"/>
      <c r="U1311" s="53">
        <v>0</v>
      </c>
      <c r="V1311" s="53" t="s">
        <v>129</v>
      </c>
      <c r="W1311" s="55">
        <v>0.01</v>
      </c>
      <c r="X1311" s="53">
        <v>0</v>
      </c>
      <c r="Y1311" s="53" t="s">
        <v>130</v>
      </c>
      <c r="Z1311" s="55">
        <v>0.02</v>
      </c>
      <c r="AA1311" s="53">
        <v>0</v>
      </c>
      <c r="AB1311" s="53" t="s">
        <v>130</v>
      </c>
      <c r="AC1311" s="85">
        <v>0.02</v>
      </c>
      <c r="AD1311" s="53">
        <v>0</v>
      </c>
      <c r="AE1311" s="53" t="s">
        <v>130</v>
      </c>
      <c r="AF1311" s="55">
        <v>0.05</v>
      </c>
      <c r="AG1311" s="88">
        <v>0</v>
      </c>
      <c r="AH1311" s="53" t="s">
        <v>130</v>
      </c>
      <c r="AI1311" s="55">
        <v>7.0000000000000007E-2</v>
      </c>
      <c r="AJ1311" s="88">
        <v>0</v>
      </c>
      <c r="AK1311" s="53" t="s">
        <v>130</v>
      </c>
      <c r="AL1311" s="55">
        <v>7.0000000000000007E-2</v>
      </c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ht="15.75" customHeight="1">
      <c r="A1312" s="1" t="s">
        <v>1704</v>
      </c>
      <c r="B1312" s="1" t="s">
        <v>121</v>
      </c>
      <c r="C1312" s="1" t="s">
        <v>122</v>
      </c>
      <c r="D1312" s="1" t="s">
        <v>123</v>
      </c>
      <c r="E1312" s="1"/>
      <c r="F1312" s="35"/>
      <c r="G1312" s="36"/>
      <c r="H1312" s="36"/>
      <c r="I1312" s="36" t="s">
        <v>123</v>
      </c>
      <c r="J1312" s="36"/>
      <c r="K1312" s="120"/>
      <c r="L1312" s="121"/>
      <c r="M1312" s="122"/>
      <c r="N1312" s="122"/>
      <c r="O1312" s="122"/>
      <c r="P1312" s="39"/>
      <c r="Q1312" s="40"/>
      <c r="R1312" s="39">
        <f t="shared" ref="R1312:S1312" si="612">R1313+R1323+R1333+R1337+R1339</f>
        <v>10117200</v>
      </c>
      <c r="S1312" s="39">
        <f t="shared" si="612"/>
        <v>8035066.7300000004</v>
      </c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86"/>
      <c r="AE1312" s="86"/>
      <c r="AF1312" s="86"/>
      <c r="AG1312" s="39"/>
      <c r="AH1312" s="39"/>
      <c r="AI1312" s="39"/>
      <c r="AJ1312" s="39"/>
      <c r="AK1312" s="39"/>
      <c r="AL1312" s="39"/>
      <c r="AM1312" s="39"/>
      <c r="AN1312" s="39"/>
      <c r="AO1312" s="39"/>
      <c r="AP1312" s="39"/>
      <c r="AQ1312" s="39"/>
      <c r="AR1312" s="39"/>
      <c r="AS1312" s="39"/>
      <c r="AT1312" s="39"/>
      <c r="AU1312" s="39"/>
      <c r="AV1312" s="39"/>
      <c r="AW1312" s="39"/>
      <c r="AX1312" s="39"/>
      <c r="AY1312" s="39"/>
      <c r="AZ1312" s="39"/>
      <c r="BA1312" s="39"/>
      <c r="BB1312" s="39"/>
      <c r="BC1312" s="39"/>
      <c r="BD1312" s="39"/>
      <c r="BE1312" s="39"/>
    </row>
    <row r="1313" spans="1:57" ht="15.75" customHeight="1">
      <c r="A1313" s="1" t="s">
        <v>1704</v>
      </c>
      <c r="B1313" s="1" t="s">
        <v>121</v>
      </c>
      <c r="C1313" s="1" t="s">
        <v>122</v>
      </c>
      <c r="D1313" s="1"/>
      <c r="E1313" s="1" t="s">
        <v>632</v>
      </c>
      <c r="F1313" s="41"/>
      <c r="G1313" s="42"/>
      <c r="H1313" s="42"/>
      <c r="I1313" s="42"/>
      <c r="J1313" s="42" t="s">
        <v>632</v>
      </c>
      <c r="K1313" s="130"/>
      <c r="L1313" s="126"/>
      <c r="M1313" s="127"/>
      <c r="N1313" s="127"/>
      <c r="O1313" s="127"/>
      <c r="P1313" s="45"/>
      <c r="Q1313" s="46"/>
      <c r="R1313" s="45">
        <f t="shared" ref="R1313:S1313" si="613">SUM(R1314:R1322)</f>
        <v>6279100</v>
      </c>
      <c r="S1313" s="45">
        <f t="shared" si="613"/>
        <v>5315550</v>
      </c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82"/>
      <c r="AE1313" s="82"/>
      <c r="AF1313" s="82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</row>
    <row r="1314" spans="1:57" ht="15.75" customHeight="1">
      <c r="A1314" s="1" t="s">
        <v>1704</v>
      </c>
      <c r="B1314" s="1" t="s">
        <v>121</v>
      </c>
      <c r="C1314" s="1" t="s">
        <v>122</v>
      </c>
      <c r="D1314" s="1" t="s">
        <v>123</v>
      </c>
      <c r="E1314" s="1" t="s">
        <v>632</v>
      </c>
      <c r="F1314" s="128"/>
      <c r="G1314" s="129"/>
      <c r="H1314" s="129"/>
      <c r="I1314" s="129"/>
      <c r="J1314" s="129"/>
      <c r="K1314" s="49" t="s">
        <v>1707</v>
      </c>
      <c r="L1314" s="61" t="s">
        <v>1708</v>
      </c>
      <c r="M1314" s="51" t="s">
        <v>127</v>
      </c>
      <c r="N1314" s="51"/>
      <c r="O1314" s="62" t="e">
        <f t="shared" ref="O1314:O1322" si="614">M1314-R1314</f>
        <v>#VALUE!</v>
      </c>
      <c r="P1314" s="53">
        <v>46000</v>
      </c>
      <c r="Q1314" s="54" t="s">
        <v>128</v>
      </c>
      <c r="R1314" s="53">
        <v>100300.00000000001</v>
      </c>
      <c r="S1314" s="53">
        <f t="shared" ref="S1314:S1322" si="615">U1314+X1314+AA1314+AD1314+AG1314+AJ1314+AM1314+AP1314+AS1314+AV1314+AY1314+BB1314</f>
        <v>100300</v>
      </c>
      <c r="T1314" s="53"/>
      <c r="U1314" s="53">
        <v>0</v>
      </c>
      <c r="V1314" s="53" t="s">
        <v>129</v>
      </c>
      <c r="W1314" s="55">
        <v>0.01</v>
      </c>
      <c r="X1314" s="53">
        <v>0</v>
      </c>
      <c r="Y1314" s="53" t="s">
        <v>130</v>
      </c>
      <c r="Z1314" s="55">
        <v>0.05</v>
      </c>
      <c r="AA1314" s="53">
        <v>0</v>
      </c>
      <c r="AB1314" s="53" t="s">
        <v>130</v>
      </c>
      <c r="AC1314" s="85">
        <v>0.05</v>
      </c>
      <c r="AD1314" s="53">
        <v>0</v>
      </c>
      <c r="AE1314" s="53" t="s">
        <v>130</v>
      </c>
      <c r="AF1314" s="55">
        <v>0.05</v>
      </c>
      <c r="AG1314" s="153">
        <v>20300</v>
      </c>
      <c r="AH1314" s="53" t="s">
        <v>131</v>
      </c>
      <c r="AI1314" s="55">
        <v>0.2</v>
      </c>
      <c r="AJ1314" s="153">
        <v>80000</v>
      </c>
      <c r="AK1314" s="53" t="s">
        <v>131</v>
      </c>
      <c r="AL1314" s="55">
        <v>1</v>
      </c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ht="15.75" customHeight="1">
      <c r="A1315" s="1" t="s">
        <v>1704</v>
      </c>
      <c r="B1315" s="1" t="s">
        <v>121</v>
      </c>
      <c r="C1315" s="1" t="s">
        <v>122</v>
      </c>
      <c r="D1315" s="1" t="s">
        <v>123</v>
      </c>
      <c r="E1315" s="1" t="s">
        <v>632</v>
      </c>
      <c r="F1315" s="128"/>
      <c r="G1315" s="129"/>
      <c r="H1315" s="129"/>
      <c r="I1315" s="129"/>
      <c r="J1315" s="129"/>
      <c r="K1315" s="49" t="s">
        <v>652</v>
      </c>
      <c r="L1315" s="61" t="s">
        <v>653</v>
      </c>
      <c r="M1315" s="51" t="s">
        <v>127</v>
      </c>
      <c r="N1315" s="51">
        <v>3</v>
      </c>
      <c r="O1315" s="52" t="e">
        <f t="shared" si="614"/>
        <v>#VALUE!</v>
      </c>
      <c r="P1315" s="53">
        <v>707500</v>
      </c>
      <c r="Q1315" s="54" t="s">
        <v>128</v>
      </c>
      <c r="R1315" s="53">
        <v>1783400</v>
      </c>
      <c r="S1315" s="53">
        <f t="shared" si="615"/>
        <v>1672050</v>
      </c>
      <c r="T1315" s="53"/>
      <c r="U1315" s="53">
        <v>0</v>
      </c>
      <c r="V1315" s="53" t="s">
        <v>129</v>
      </c>
      <c r="W1315" s="55">
        <v>0.01</v>
      </c>
      <c r="X1315" s="53">
        <v>0</v>
      </c>
      <c r="Y1315" s="53" t="s">
        <v>130</v>
      </c>
      <c r="Z1315" s="55">
        <v>0.05</v>
      </c>
      <c r="AA1315" s="53">
        <v>0</v>
      </c>
      <c r="AB1315" s="53" t="s">
        <v>130</v>
      </c>
      <c r="AC1315" s="85">
        <v>0.05</v>
      </c>
      <c r="AD1315" s="153">
        <v>33600</v>
      </c>
      <c r="AE1315" s="53" t="s">
        <v>131</v>
      </c>
      <c r="AF1315" s="55">
        <v>0.1</v>
      </c>
      <c r="AG1315" s="163">
        <v>324600</v>
      </c>
      <c r="AH1315" s="53" t="s">
        <v>131</v>
      </c>
      <c r="AI1315" s="55">
        <v>0.2</v>
      </c>
      <c r="AJ1315" s="163">
        <v>1313850</v>
      </c>
      <c r="AK1315" s="53" t="s">
        <v>131</v>
      </c>
      <c r="AL1315" s="55">
        <v>0.8</v>
      </c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ht="15.75" customHeight="1">
      <c r="A1316" s="1" t="s">
        <v>1704</v>
      </c>
      <c r="B1316" s="1" t="s">
        <v>121</v>
      </c>
      <c r="C1316" s="1" t="s">
        <v>122</v>
      </c>
      <c r="D1316" s="1" t="s">
        <v>123</v>
      </c>
      <c r="E1316" s="1" t="s">
        <v>632</v>
      </c>
      <c r="F1316" s="128"/>
      <c r="G1316" s="129"/>
      <c r="H1316" s="129"/>
      <c r="I1316" s="129"/>
      <c r="J1316" s="129"/>
      <c r="K1316" s="49" t="s">
        <v>664</v>
      </c>
      <c r="L1316" s="61" t="s">
        <v>1709</v>
      </c>
      <c r="M1316" s="51" t="s">
        <v>127</v>
      </c>
      <c r="N1316" s="51">
        <v>2</v>
      </c>
      <c r="O1316" s="105" t="e">
        <f t="shared" si="614"/>
        <v>#VALUE!</v>
      </c>
      <c r="P1316" s="53">
        <v>262500</v>
      </c>
      <c r="Q1316" s="54" t="s">
        <v>128</v>
      </c>
      <c r="R1316" s="53">
        <v>777000</v>
      </c>
      <c r="S1316" s="53">
        <f t="shared" si="615"/>
        <v>198810</v>
      </c>
      <c r="T1316" s="53"/>
      <c r="U1316" s="53">
        <v>0</v>
      </c>
      <c r="V1316" s="53" t="s">
        <v>129</v>
      </c>
      <c r="W1316" s="55">
        <v>0.01</v>
      </c>
      <c r="X1316" s="53">
        <v>0</v>
      </c>
      <c r="Y1316" s="53" t="s">
        <v>130</v>
      </c>
      <c r="Z1316" s="55">
        <v>0.05</v>
      </c>
      <c r="AA1316" s="53">
        <v>198810</v>
      </c>
      <c r="AB1316" s="53" t="s">
        <v>131</v>
      </c>
      <c r="AC1316" s="85">
        <v>0.25</v>
      </c>
      <c r="AD1316" s="163">
        <v>0</v>
      </c>
      <c r="AE1316" s="53" t="s">
        <v>131</v>
      </c>
      <c r="AF1316" s="55">
        <v>0.25</v>
      </c>
      <c r="AG1316" s="163">
        <v>0</v>
      </c>
      <c r="AH1316" s="53" t="s">
        <v>131</v>
      </c>
      <c r="AI1316" s="55">
        <v>0.25</v>
      </c>
      <c r="AJ1316" s="163">
        <v>0</v>
      </c>
      <c r="AK1316" s="53" t="s">
        <v>131</v>
      </c>
      <c r="AL1316" s="55">
        <v>0.25</v>
      </c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ht="15.75" customHeight="1">
      <c r="A1317" s="1" t="s">
        <v>1704</v>
      </c>
      <c r="B1317" s="1" t="s">
        <v>121</v>
      </c>
      <c r="C1317" s="1" t="s">
        <v>122</v>
      </c>
      <c r="D1317" s="1" t="s">
        <v>123</v>
      </c>
      <c r="E1317" s="1" t="s">
        <v>632</v>
      </c>
      <c r="F1317" s="128"/>
      <c r="G1317" s="129"/>
      <c r="H1317" s="129"/>
      <c r="I1317" s="129"/>
      <c r="J1317" s="129"/>
      <c r="K1317" s="49" t="s">
        <v>668</v>
      </c>
      <c r="L1317" s="61" t="s">
        <v>1710</v>
      </c>
      <c r="M1317" s="51" t="s">
        <v>127</v>
      </c>
      <c r="N1317" s="51"/>
      <c r="O1317" s="62" t="e">
        <f t="shared" si="614"/>
        <v>#VALUE!</v>
      </c>
      <c r="P1317" s="53">
        <v>262500</v>
      </c>
      <c r="Q1317" s="54" t="s">
        <v>128</v>
      </c>
      <c r="R1317" s="53">
        <v>777000</v>
      </c>
      <c r="S1317" s="53">
        <f t="shared" si="615"/>
        <v>777000</v>
      </c>
      <c r="T1317" s="53"/>
      <c r="U1317" s="53">
        <v>0</v>
      </c>
      <c r="V1317" s="53" t="s">
        <v>129</v>
      </c>
      <c r="W1317" s="55">
        <v>0.01</v>
      </c>
      <c r="X1317" s="53">
        <v>0</v>
      </c>
      <c r="Y1317" s="53" t="s">
        <v>130</v>
      </c>
      <c r="Z1317" s="55">
        <v>0.05</v>
      </c>
      <c r="AA1317" s="53">
        <v>0</v>
      </c>
      <c r="AB1317" s="53" t="s">
        <v>130</v>
      </c>
      <c r="AC1317" s="85">
        <v>0.05</v>
      </c>
      <c r="AD1317" s="163">
        <v>206062.5</v>
      </c>
      <c r="AE1317" s="53" t="s">
        <v>131</v>
      </c>
      <c r="AF1317" s="55">
        <v>0.25</v>
      </c>
      <c r="AG1317" s="163">
        <v>0</v>
      </c>
      <c r="AH1317" s="53" t="s">
        <v>131</v>
      </c>
      <c r="AI1317" s="55">
        <v>0.25</v>
      </c>
      <c r="AJ1317" s="163">
        <v>570937.5</v>
      </c>
      <c r="AK1317" s="53" t="s">
        <v>131</v>
      </c>
      <c r="AL1317" s="55">
        <v>1</v>
      </c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ht="15.75" customHeight="1">
      <c r="A1318" s="1" t="s">
        <v>1704</v>
      </c>
      <c r="B1318" s="1" t="s">
        <v>121</v>
      </c>
      <c r="C1318" s="1" t="s">
        <v>122</v>
      </c>
      <c r="D1318" s="1" t="s">
        <v>123</v>
      </c>
      <c r="E1318" s="1" t="s">
        <v>632</v>
      </c>
      <c r="F1318" s="128"/>
      <c r="G1318" s="129"/>
      <c r="H1318" s="129"/>
      <c r="I1318" s="129"/>
      <c r="J1318" s="129"/>
      <c r="K1318" s="49" t="s">
        <v>140</v>
      </c>
      <c r="L1318" s="61" t="s">
        <v>141</v>
      </c>
      <c r="M1318" s="51" t="s">
        <v>127</v>
      </c>
      <c r="N1318" s="51">
        <v>3</v>
      </c>
      <c r="O1318" s="52" t="e">
        <f t="shared" si="614"/>
        <v>#VALUE!</v>
      </c>
      <c r="P1318" s="53">
        <v>262500</v>
      </c>
      <c r="Q1318" s="54" t="s">
        <v>128</v>
      </c>
      <c r="R1318" s="53">
        <v>777000</v>
      </c>
      <c r="S1318" s="53">
        <f t="shared" si="615"/>
        <v>777000</v>
      </c>
      <c r="T1318" s="53"/>
      <c r="U1318" s="53">
        <v>0</v>
      </c>
      <c r="V1318" s="53" t="s">
        <v>129</v>
      </c>
      <c r="W1318" s="55">
        <v>0.01</v>
      </c>
      <c r="X1318" s="53">
        <v>0</v>
      </c>
      <c r="Y1318" s="53" t="s">
        <v>130</v>
      </c>
      <c r="Z1318" s="55">
        <v>0.05</v>
      </c>
      <c r="AA1318" s="53">
        <v>190010</v>
      </c>
      <c r="AB1318" s="53" t="s">
        <v>131</v>
      </c>
      <c r="AC1318" s="85">
        <v>0.25</v>
      </c>
      <c r="AD1318" s="163">
        <v>0</v>
      </c>
      <c r="AE1318" s="53" t="s">
        <v>131</v>
      </c>
      <c r="AF1318" s="55">
        <v>0.25</v>
      </c>
      <c r="AG1318" s="163">
        <v>117398</v>
      </c>
      <c r="AH1318" s="53" t="s">
        <v>131</v>
      </c>
      <c r="AI1318" s="55">
        <v>0.4</v>
      </c>
      <c r="AJ1318" s="163">
        <v>469592</v>
      </c>
      <c r="AK1318" s="53" t="s">
        <v>131</v>
      </c>
      <c r="AL1318" s="55">
        <v>1</v>
      </c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ht="15.75" customHeight="1">
      <c r="A1319" s="1" t="s">
        <v>1704</v>
      </c>
      <c r="B1319" s="1" t="s">
        <v>121</v>
      </c>
      <c r="C1319" s="1" t="s">
        <v>122</v>
      </c>
      <c r="D1319" s="1" t="s">
        <v>123</v>
      </c>
      <c r="E1319" s="1" t="s">
        <v>632</v>
      </c>
      <c r="F1319" s="128"/>
      <c r="G1319" s="129"/>
      <c r="H1319" s="129"/>
      <c r="I1319" s="129"/>
      <c r="J1319" s="129"/>
      <c r="K1319" s="49" t="s">
        <v>1711</v>
      </c>
      <c r="L1319" s="61" t="s">
        <v>1712</v>
      </c>
      <c r="M1319" s="51" t="s">
        <v>127</v>
      </c>
      <c r="N1319" s="51"/>
      <c r="O1319" s="62" t="e">
        <f t="shared" si="614"/>
        <v>#VALUE!</v>
      </c>
      <c r="P1319" s="53">
        <v>148000</v>
      </c>
      <c r="Q1319" s="54" t="s">
        <v>128</v>
      </c>
      <c r="R1319" s="53">
        <v>1166200</v>
      </c>
      <c r="S1319" s="53">
        <f t="shared" si="615"/>
        <v>1166200</v>
      </c>
      <c r="T1319" s="53"/>
      <c r="U1319" s="53">
        <v>0</v>
      </c>
      <c r="V1319" s="53" t="s">
        <v>129</v>
      </c>
      <c r="W1319" s="55">
        <v>0.01</v>
      </c>
      <c r="X1319" s="53">
        <v>0</v>
      </c>
      <c r="Y1319" s="53" t="s">
        <v>130</v>
      </c>
      <c r="Z1319" s="55">
        <v>0.05</v>
      </c>
      <c r="AA1319" s="53">
        <v>0</v>
      </c>
      <c r="AB1319" s="53" t="s">
        <v>130</v>
      </c>
      <c r="AC1319" s="85">
        <v>0.05</v>
      </c>
      <c r="AD1319" s="163">
        <v>76000</v>
      </c>
      <c r="AE1319" s="53" t="s">
        <v>131</v>
      </c>
      <c r="AF1319" s="55">
        <v>0.1</v>
      </c>
      <c r="AG1319" s="163">
        <v>482600</v>
      </c>
      <c r="AH1319" s="53" t="s">
        <v>131</v>
      </c>
      <c r="AI1319" s="55">
        <v>0.5</v>
      </c>
      <c r="AJ1319" s="163">
        <v>607600</v>
      </c>
      <c r="AK1319" s="53" t="s">
        <v>131</v>
      </c>
      <c r="AL1319" s="55">
        <v>1</v>
      </c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ht="15.75" customHeight="1">
      <c r="A1320" s="1" t="s">
        <v>1704</v>
      </c>
      <c r="B1320" s="1" t="s">
        <v>121</v>
      </c>
      <c r="C1320" s="1" t="s">
        <v>122</v>
      </c>
      <c r="D1320" s="1" t="s">
        <v>123</v>
      </c>
      <c r="E1320" s="1" t="s">
        <v>632</v>
      </c>
      <c r="F1320" s="128"/>
      <c r="G1320" s="129"/>
      <c r="H1320" s="129"/>
      <c r="I1320" s="129"/>
      <c r="J1320" s="129"/>
      <c r="K1320" s="49" t="s">
        <v>1713</v>
      </c>
      <c r="L1320" s="61" t="s">
        <v>1714</v>
      </c>
      <c r="M1320" s="51" t="s">
        <v>127</v>
      </c>
      <c r="N1320" s="51"/>
      <c r="O1320" s="62" t="e">
        <f t="shared" si="614"/>
        <v>#VALUE!</v>
      </c>
      <c r="P1320" s="53">
        <v>38000</v>
      </c>
      <c r="Q1320" s="54" t="s">
        <v>128</v>
      </c>
      <c r="R1320" s="53">
        <v>299400</v>
      </c>
      <c r="S1320" s="53">
        <f t="shared" si="615"/>
        <v>159490</v>
      </c>
      <c r="T1320" s="53"/>
      <c r="U1320" s="53">
        <v>0</v>
      </c>
      <c r="V1320" s="53" t="s">
        <v>129</v>
      </c>
      <c r="W1320" s="55">
        <v>0.01</v>
      </c>
      <c r="X1320" s="53">
        <v>0</v>
      </c>
      <c r="Y1320" s="53" t="s">
        <v>130</v>
      </c>
      <c r="Z1320" s="55">
        <v>0.05</v>
      </c>
      <c r="AA1320" s="53">
        <v>159490</v>
      </c>
      <c r="AB1320" s="53" t="s">
        <v>131</v>
      </c>
      <c r="AC1320" s="85">
        <v>0.5</v>
      </c>
      <c r="AD1320" s="163">
        <v>0</v>
      </c>
      <c r="AE1320" s="53" t="s">
        <v>131</v>
      </c>
      <c r="AF1320" s="55">
        <v>0.5</v>
      </c>
      <c r="AG1320" s="163">
        <v>0</v>
      </c>
      <c r="AH1320" s="53" t="s">
        <v>131</v>
      </c>
      <c r="AI1320" s="55">
        <v>0.5</v>
      </c>
      <c r="AJ1320" s="163">
        <v>0</v>
      </c>
      <c r="AK1320" s="53" t="s">
        <v>131</v>
      </c>
      <c r="AL1320" s="55">
        <v>0.53</v>
      </c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ht="15.75" customHeight="1">
      <c r="A1321" s="1" t="s">
        <v>1704</v>
      </c>
      <c r="B1321" s="1" t="s">
        <v>121</v>
      </c>
      <c r="C1321" s="1" t="s">
        <v>122</v>
      </c>
      <c r="D1321" s="1" t="s">
        <v>123</v>
      </c>
      <c r="E1321" s="1" t="s">
        <v>632</v>
      </c>
      <c r="F1321" s="128"/>
      <c r="G1321" s="129"/>
      <c r="H1321" s="129"/>
      <c r="I1321" s="129"/>
      <c r="J1321" s="129"/>
      <c r="K1321" s="49" t="s">
        <v>1715</v>
      </c>
      <c r="L1321" s="61" t="s">
        <v>1716</v>
      </c>
      <c r="M1321" s="51" t="s">
        <v>127</v>
      </c>
      <c r="N1321" s="51"/>
      <c r="O1321" s="62" t="e">
        <f t="shared" si="614"/>
        <v>#VALUE!</v>
      </c>
      <c r="P1321" s="53">
        <v>38000</v>
      </c>
      <c r="Q1321" s="54" t="s">
        <v>128</v>
      </c>
      <c r="R1321" s="53">
        <v>299400</v>
      </c>
      <c r="S1321" s="53">
        <f t="shared" si="615"/>
        <v>165300</v>
      </c>
      <c r="T1321" s="53"/>
      <c r="U1321" s="53">
        <v>0</v>
      </c>
      <c r="V1321" s="53" t="s">
        <v>129</v>
      </c>
      <c r="W1321" s="55">
        <v>0.01</v>
      </c>
      <c r="X1321" s="53">
        <v>0</v>
      </c>
      <c r="Y1321" s="53" t="s">
        <v>130</v>
      </c>
      <c r="Z1321" s="55">
        <v>0.05</v>
      </c>
      <c r="AA1321" s="53">
        <v>0</v>
      </c>
      <c r="AB1321" s="53" t="s">
        <v>130</v>
      </c>
      <c r="AC1321" s="85">
        <v>0.05</v>
      </c>
      <c r="AD1321" s="163">
        <v>165300</v>
      </c>
      <c r="AE1321" s="53" t="s">
        <v>131</v>
      </c>
      <c r="AF1321" s="55">
        <v>0.55000000000000004</v>
      </c>
      <c r="AG1321" s="163">
        <v>0</v>
      </c>
      <c r="AH1321" s="53" t="s">
        <v>131</v>
      </c>
      <c r="AI1321" s="55">
        <v>0.55000000000000004</v>
      </c>
      <c r="AJ1321" s="163">
        <v>0</v>
      </c>
      <c r="AK1321" s="53" t="s">
        <v>131</v>
      </c>
      <c r="AL1321" s="55">
        <v>0.55000000000000004</v>
      </c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ht="15.75" customHeight="1">
      <c r="A1322" s="1" t="s">
        <v>1704</v>
      </c>
      <c r="B1322" s="1" t="s">
        <v>121</v>
      </c>
      <c r="C1322" s="1" t="s">
        <v>122</v>
      </c>
      <c r="D1322" s="1" t="s">
        <v>123</v>
      </c>
      <c r="E1322" s="1" t="s">
        <v>632</v>
      </c>
      <c r="F1322" s="128"/>
      <c r="G1322" s="129"/>
      <c r="H1322" s="129"/>
      <c r="I1322" s="129"/>
      <c r="J1322" s="129"/>
      <c r="K1322" s="49" t="s">
        <v>1717</v>
      </c>
      <c r="L1322" s="61" t="s">
        <v>1718</v>
      </c>
      <c r="M1322" s="51" t="s">
        <v>127</v>
      </c>
      <c r="N1322" s="51"/>
      <c r="O1322" s="62" t="e">
        <f t="shared" si="614"/>
        <v>#VALUE!</v>
      </c>
      <c r="P1322" s="53">
        <v>38000</v>
      </c>
      <c r="Q1322" s="54" t="s">
        <v>128</v>
      </c>
      <c r="R1322" s="53">
        <v>299400</v>
      </c>
      <c r="S1322" s="53">
        <f t="shared" si="615"/>
        <v>299400</v>
      </c>
      <c r="T1322" s="53"/>
      <c r="U1322" s="53">
        <v>0</v>
      </c>
      <c r="V1322" s="53" t="s">
        <v>129</v>
      </c>
      <c r="W1322" s="55">
        <v>0.01</v>
      </c>
      <c r="X1322" s="53">
        <v>0</v>
      </c>
      <c r="Y1322" s="53" t="s">
        <v>130</v>
      </c>
      <c r="Z1322" s="55">
        <v>0.05</v>
      </c>
      <c r="AA1322" s="53">
        <v>161590</v>
      </c>
      <c r="AB1322" s="53" t="s">
        <v>131</v>
      </c>
      <c r="AC1322" s="85">
        <v>0.5</v>
      </c>
      <c r="AD1322" s="163">
        <v>0</v>
      </c>
      <c r="AE1322" s="53" t="s">
        <v>131</v>
      </c>
      <c r="AF1322" s="55">
        <v>0.5</v>
      </c>
      <c r="AG1322" s="163">
        <v>27562</v>
      </c>
      <c r="AH1322" s="53" t="s">
        <v>131</v>
      </c>
      <c r="AI1322" s="55">
        <v>0.65</v>
      </c>
      <c r="AJ1322" s="163">
        <v>110248</v>
      </c>
      <c r="AK1322" s="53" t="s">
        <v>131</v>
      </c>
      <c r="AL1322" s="55">
        <v>1</v>
      </c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ht="15.75" customHeight="1">
      <c r="A1323" s="1" t="s">
        <v>1704</v>
      </c>
      <c r="B1323" s="1" t="s">
        <v>121</v>
      </c>
      <c r="C1323" s="1" t="s">
        <v>122</v>
      </c>
      <c r="D1323" s="1"/>
      <c r="E1323" s="1" t="s">
        <v>822</v>
      </c>
      <c r="F1323" s="41"/>
      <c r="G1323" s="42"/>
      <c r="H1323" s="42"/>
      <c r="I1323" s="42"/>
      <c r="J1323" s="42" t="s">
        <v>822</v>
      </c>
      <c r="K1323" s="130"/>
      <c r="L1323" s="126"/>
      <c r="M1323" s="127"/>
      <c r="N1323" s="127"/>
      <c r="O1323" s="127"/>
      <c r="P1323" s="45"/>
      <c r="Q1323" s="46"/>
      <c r="R1323" s="45">
        <f t="shared" ref="R1323:S1323" si="616">SUM(R1324:R1332)</f>
        <v>1687100</v>
      </c>
      <c r="S1323" s="45">
        <f t="shared" si="616"/>
        <v>1365000</v>
      </c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91"/>
      <c r="AE1323" s="91"/>
      <c r="AF1323" s="91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/>
      <c r="AU1323" s="45"/>
      <c r="AV1323" s="45"/>
      <c r="AW1323" s="45"/>
      <c r="AX1323" s="45"/>
      <c r="AY1323" s="45"/>
      <c r="AZ1323" s="45"/>
      <c r="BA1323" s="45"/>
      <c r="BB1323" s="45"/>
      <c r="BC1323" s="45"/>
      <c r="BD1323" s="45"/>
      <c r="BE1323" s="45"/>
    </row>
    <row r="1324" spans="1:57" ht="15.75" customHeight="1">
      <c r="A1324" s="1" t="s">
        <v>1704</v>
      </c>
      <c r="B1324" s="1" t="s">
        <v>121</v>
      </c>
      <c r="C1324" s="1" t="s">
        <v>122</v>
      </c>
      <c r="D1324" s="1" t="s">
        <v>123</v>
      </c>
      <c r="E1324" s="1" t="s">
        <v>822</v>
      </c>
      <c r="F1324" s="128"/>
      <c r="G1324" s="129"/>
      <c r="H1324" s="129"/>
      <c r="I1324" s="129"/>
      <c r="J1324" s="129"/>
      <c r="K1324" s="49" t="s">
        <v>652</v>
      </c>
      <c r="L1324" s="61" t="s">
        <v>653</v>
      </c>
      <c r="M1324" s="51" t="s">
        <v>127</v>
      </c>
      <c r="N1324" s="51">
        <v>3</v>
      </c>
      <c r="O1324" s="52" t="e">
        <f t="shared" ref="O1324:O1332" si="617">M1324-R1324</f>
        <v>#VALUE!</v>
      </c>
      <c r="P1324" s="53">
        <v>100000</v>
      </c>
      <c r="Q1324" s="54" t="s">
        <v>128</v>
      </c>
      <c r="R1324" s="53">
        <v>296000</v>
      </c>
      <c r="S1324" s="53">
        <f t="shared" ref="S1324:S1332" si="618">U1324+X1324+AA1324+AD1324+AG1324+AJ1324+AM1324+AP1324+AS1324+AV1324+AY1324+BB1324</f>
        <v>148000</v>
      </c>
      <c r="T1324" s="53"/>
      <c r="U1324" s="53">
        <v>0</v>
      </c>
      <c r="V1324" s="53" t="s">
        <v>129</v>
      </c>
      <c r="W1324" s="55">
        <v>0.01</v>
      </c>
      <c r="X1324" s="53">
        <v>0</v>
      </c>
      <c r="Y1324" s="53" t="s">
        <v>130</v>
      </c>
      <c r="Z1324" s="55">
        <v>0.05</v>
      </c>
      <c r="AA1324" s="53">
        <v>39250</v>
      </c>
      <c r="AB1324" s="53" t="s">
        <v>131</v>
      </c>
      <c r="AC1324" s="85">
        <v>0.15</v>
      </c>
      <c r="AD1324" s="153">
        <v>0</v>
      </c>
      <c r="AE1324" s="53" t="s">
        <v>131</v>
      </c>
      <c r="AF1324" s="181">
        <v>0.15</v>
      </c>
      <c r="AG1324" s="153">
        <v>0</v>
      </c>
      <c r="AH1324" s="53" t="s">
        <v>131</v>
      </c>
      <c r="AI1324" s="55">
        <v>0.15</v>
      </c>
      <c r="AJ1324" s="153">
        <v>108750</v>
      </c>
      <c r="AK1324" s="53" t="s">
        <v>131</v>
      </c>
      <c r="AL1324" s="55">
        <v>0.5</v>
      </c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ht="15.75" customHeight="1">
      <c r="A1325" s="1" t="s">
        <v>1704</v>
      </c>
      <c r="B1325" s="1" t="s">
        <v>121</v>
      </c>
      <c r="C1325" s="1" t="s">
        <v>122</v>
      </c>
      <c r="D1325" s="1" t="s">
        <v>123</v>
      </c>
      <c r="E1325" s="1" t="s">
        <v>822</v>
      </c>
      <c r="F1325" s="128"/>
      <c r="G1325" s="129"/>
      <c r="H1325" s="129"/>
      <c r="I1325" s="129"/>
      <c r="J1325" s="129"/>
      <c r="K1325" s="49" t="s">
        <v>664</v>
      </c>
      <c r="L1325" s="61" t="s">
        <v>1709</v>
      </c>
      <c r="M1325" s="51" t="s">
        <v>127</v>
      </c>
      <c r="N1325" s="51">
        <v>2</v>
      </c>
      <c r="O1325" s="105" t="e">
        <f t="shared" si="617"/>
        <v>#VALUE!</v>
      </c>
      <c r="P1325" s="53">
        <v>100000</v>
      </c>
      <c r="Q1325" s="54" t="s">
        <v>128</v>
      </c>
      <c r="R1325" s="53">
        <v>296000</v>
      </c>
      <c r="S1325" s="53">
        <f t="shared" si="618"/>
        <v>296000</v>
      </c>
      <c r="T1325" s="53"/>
      <c r="U1325" s="53">
        <v>0</v>
      </c>
      <c r="V1325" s="53" t="s">
        <v>129</v>
      </c>
      <c r="W1325" s="55">
        <v>0.01</v>
      </c>
      <c r="X1325" s="53">
        <v>0</v>
      </c>
      <c r="Y1325" s="53" t="s">
        <v>130</v>
      </c>
      <c r="Z1325" s="55">
        <v>0.05</v>
      </c>
      <c r="AA1325" s="53">
        <v>0</v>
      </c>
      <c r="AB1325" s="53" t="s">
        <v>130</v>
      </c>
      <c r="AC1325" s="85">
        <v>0.05</v>
      </c>
      <c r="AD1325" s="163">
        <v>76700</v>
      </c>
      <c r="AE1325" s="53" t="s">
        <v>131</v>
      </c>
      <c r="AF1325" s="182">
        <v>0.25</v>
      </c>
      <c r="AG1325" s="163">
        <f>155540-76700</f>
        <v>78840</v>
      </c>
      <c r="AH1325" s="53" t="s">
        <v>131</v>
      </c>
      <c r="AI1325" s="55">
        <v>0.52</v>
      </c>
      <c r="AJ1325" s="163">
        <v>140460</v>
      </c>
      <c r="AK1325" s="53" t="s">
        <v>131</v>
      </c>
      <c r="AL1325" s="55">
        <v>1</v>
      </c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ht="15.75" customHeight="1">
      <c r="A1326" s="1" t="s">
        <v>1704</v>
      </c>
      <c r="B1326" s="1" t="s">
        <v>121</v>
      </c>
      <c r="C1326" s="1" t="s">
        <v>122</v>
      </c>
      <c r="D1326" s="1" t="s">
        <v>123</v>
      </c>
      <c r="E1326" s="1" t="s">
        <v>822</v>
      </c>
      <c r="F1326" s="128"/>
      <c r="G1326" s="129"/>
      <c r="H1326" s="129"/>
      <c r="I1326" s="129"/>
      <c r="J1326" s="129"/>
      <c r="K1326" s="49" t="s">
        <v>140</v>
      </c>
      <c r="L1326" s="61" t="s">
        <v>141</v>
      </c>
      <c r="M1326" s="51" t="s">
        <v>127</v>
      </c>
      <c r="N1326" s="51">
        <v>3</v>
      </c>
      <c r="O1326" s="52" t="e">
        <f t="shared" si="617"/>
        <v>#VALUE!</v>
      </c>
      <c r="P1326" s="53">
        <v>100000</v>
      </c>
      <c r="Q1326" s="54" t="s">
        <v>128</v>
      </c>
      <c r="R1326" s="53">
        <v>296000</v>
      </c>
      <c r="S1326" s="53">
        <f t="shared" si="618"/>
        <v>296000</v>
      </c>
      <c r="T1326" s="53"/>
      <c r="U1326" s="53">
        <v>0</v>
      </c>
      <c r="V1326" s="53" t="s">
        <v>129</v>
      </c>
      <c r="W1326" s="55">
        <v>0.01</v>
      </c>
      <c r="X1326" s="53">
        <v>78500</v>
      </c>
      <c r="Y1326" s="53" t="s">
        <v>131</v>
      </c>
      <c r="Z1326" s="55">
        <v>0.25</v>
      </c>
      <c r="AA1326" s="53">
        <v>0</v>
      </c>
      <c r="AB1326" s="53" t="s">
        <v>131</v>
      </c>
      <c r="AC1326" s="85">
        <v>0.25</v>
      </c>
      <c r="AD1326" s="163">
        <v>0</v>
      </c>
      <c r="AE1326" s="53" t="s">
        <v>131</v>
      </c>
      <c r="AF1326" s="182">
        <v>0.25</v>
      </c>
      <c r="AG1326" s="163">
        <v>87000</v>
      </c>
      <c r="AH1326" s="53" t="s">
        <v>131</v>
      </c>
      <c r="AI1326" s="55">
        <v>0.56000000000000005</v>
      </c>
      <c r="AJ1326" s="163">
        <v>130500</v>
      </c>
      <c r="AK1326" s="53" t="s">
        <v>131</v>
      </c>
      <c r="AL1326" s="55">
        <v>1</v>
      </c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ht="15.75" customHeight="1">
      <c r="A1327" s="1" t="s">
        <v>1704</v>
      </c>
      <c r="B1327" s="1" t="s">
        <v>121</v>
      </c>
      <c r="C1327" s="1" t="s">
        <v>122</v>
      </c>
      <c r="D1327" s="1" t="s">
        <v>123</v>
      </c>
      <c r="E1327" s="1" t="s">
        <v>822</v>
      </c>
      <c r="F1327" s="128"/>
      <c r="G1327" s="129"/>
      <c r="H1327" s="129"/>
      <c r="I1327" s="129"/>
      <c r="J1327" s="129"/>
      <c r="K1327" s="49" t="s">
        <v>1719</v>
      </c>
      <c r="L1327" s="61" t="s">
        <v>1720</v>
      </c>
      <c r="M1327" s="51" t="s">
        <v>127</v>
      </c>
      <c r="N1327" s="51"/>
      <c r="O1327" s="62" t="e">
        <f t="shared" si="617"/>
        <v>#VALUE!</v>
      </c>
      <c r="P1327" s="53">
        <v>30000</v>
      </c>
      <c r="Q1327" s="54" t="s">
        <v>128</v>
      </c>
      <c r="R1327" s="53">
        <v>236400</v>
      </c>
      <c r="S1327" s="53">
        <f t="shared" si="618"/>
        <v>78800</v>
      </c>
      <c r="T1327" s="53"/>
      <c r="U1327" s="53">
        <v>0</v>
      </c>
      <c r="V1327" s="53" t="s">
        <v>129</v>
      </c>
      <c r="W1327" s="55">
        <v>0.01</v>
      </c>
      <c r="X1327" s="53">
        <v>0</v>
      </c>
      <c r="Y1327" s="53" t="s">
        <v>130</v>
      </c>
      <c r="Z1327" s="55">
        <v>0.05</v>
      </c>
      <c r="AA1327" s="53">
        <v>0</v>
      </c>
      <c r="AB1327" s="53" t="s">
        <v>130</v>
      </c>
      <c r="AC1327" s="85">
        <v>0.05</v>
      </c>
      <c r="AD1327" s="163">
        <v>43500</v>
      </c>
      <c r="AE1327" s="53" t="s">
        <v>131</v>
      </c>
      <c r="AF1327" s="182">
        <v>0.2</v>
      </c>
      <c r="AG1327" s="163">
        <v>0</v>
      </c>
      <c r="AH1327" s="53" t="s">
        <v>131</v>
      </c>
      <c r="AI1327" s="55">
        <v>0.2</v>
      </c>
      <c r="AJ1327" s="163">
        <v>35300</v>
      </c>
      <c r="AK1327" s="53" t="s">
        <v>131</v>
      </c>
      <c r="AL1327" s="55">
        <v>0.33</v>
      </c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ht="15.75" customHeight="1">
      <c r="A1328" s="1" t="s">
        <v>1704</v>
      </c>
      <c r="B1328" s="1" t="s">
        <v>121</v>
      </c>
      <c r="C1328" s="1" t="s">
        <v>122</v>
      </c>
      <c r="D1328" s="1" t="s">
        <v>123</v>
      </c>
      <c r="E1328" s="1" t="s">
        <v>822</v>
      </c>
      <c r="F1328" s="128"/>
      <c r="G1328" s="129"/>
      <c r="H1328" s="129"/>
      <c r="I1328" s="129"/>
      <c r="J1328" s="129"/>
      <c r="K1328" s="49" t="s">
        <v>1721</v>
      </c>
      <c r="L1328" s="61" t="s">
        <v>1722</v>
      </c>
      <c r="M1328" s="51" t="s">
        <v>127</v>
      </c>
      <c r="N1328" s="51"/>
      <c r="O1328" s="62" t="e">
        <f t="shared" si="617"/>
        <v>#VALUE!</v>
      </c>
      <c r="P1328" s="53">
        <v>20000</v>
      </c>
      <c r="Q1328" s="54" t="s">
        <v>128</v>
      </c>
      <c r="R1328" s="53">
        <v>157600</v>
      </c>
      <c r="S1328" s="53">
        <f t="shared" si="618"/>
        <v>157600</v>
      </c>
      <c r="T1328" s="53"/>
      <c r="U1328" s="53">
        <v>0</v>
      </c>
      <c r="V1328" s="53" t="s">
        <v>129</v>
      </c>
      <c r="W1328" s="55">
        <v>0.01</v>
      </c>
      <c r="X1328" s="53">
        <v>0</v>
      </c>
      <c r="Y1328" s="53" t="s">
        <v>130</v>
      </c>
      <c r="Z1328" s="55">
        <v>0.05</v>
      </c>
      <c r="AA1328" s="53">
        <v>0</v>
      </c>
      <c r="AB1328" s="53" t="s">
        <v>130</v>
      </c>
      <c r="AC1328" s="85">
        <v>0.05</v>
      </c>
      <c r="AD1328" s="163">
        <v>87000</v>
      </c>
      <c r="AE1328" s="53" t="s">
        <v>131</v>
      </c>
      <c r="AF1328" s="182">
        <v>0.55000000000000004</v>
      </c>
      <c r="AG1328" s="163">
        <v>28240</v>
      </c>
      <c r="AH1328" s="53" t="s">
        <v>131</v>
      </c>
      <c r="AI1328" s="55">
        <v>0.73</v>
      </c>
      <c r="AJ1328" s="163">
        <v>42360</v>
      </c>
      <c r="AK1328" s="53" t="s">
        <v>131</v>
      </c>
      <c r="AL1328" s="55">
        <v>1</v>
      </c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ht="15.75" customHeight="1">
      <c r="A1329" s="1" t="s">
        <v>1704</v>
      </c>
      <c r="B1329" s="1" t="s">
        <v>121</v>
      </c>
      <c r="C1329" s="1" t="s">
        <v>122</v>
      </c>
      <c r="D1329" s="1" t="s">
        <v>123</v>
      </c>
      <c r="E1329" s="1" t="s">
        <v>822</v>
      </c>
      <c r="F1329" s="128"/>
      <c r="G1329" s="129"/>
      <c r="H1329" s="129"/>
      <c r="I1329" s="129"/>
      <c r="J1329" s="129"/>
      <c r="K1329" s="49" t="s">
        <v>1723</v>
      </c>
      <c r="L1329" s="61" t="s">
        <v>1724</v>
      </c>
      <c r="M1329" s="51" t="s">
        <v>127</v>
      </c>
      <c r="N1329" s="51"/>
      <c r="O1329" s="62" t="e">
        <f t="shared" si="617"/>
        <v>#VALUE!</v>
      </c>
      <c r="P1329" s="53">
        <v>20000</v>
      </c>
      <c r="Q1329" s="54" t="s">
        <v>128</v>
      </c>
      <c r="R1329" s="53">
        <v>157600</v>
      </c>
      <c r="S1329" s="53">
        <f t="shared" si="618"/>
        <v>157600</v>
      </c>
      <c r="T1329" s="53"/>
      <c r="U1329" s="53">
        <v>0</v>
      </c>
      <c r="V1329" s="53" t="s">
        <v>129</v>
      </c>
      <c r="W1329" s="55">
        <v>0.01</v>
      </c>
      <c r="X1329" s="53">
        <v>87000</v>
      </c>
      <c r="Y1329" s="53" t="s">
        <v>131</v>
      </c>
      <c r="Z1329" s="55">
        <v>0.55000000000000004</v>
      </c>
      <c r="AA1329" s="53">
        <v>0</v>
      </c>
      <c r="AB1329" s="53" t="s">
        <v>131</v>
      </c>
      <c r="AC1329" s="85">
        <v>0.55000000000000004</v>
      </c>
      <c r="AD1329" s="163">
        <v>0</v>
      </c>
      <c r="AE1329" s="53" t="s">
        <v>131</v>
      </c>
      <c r="AF1329" s="182">
        <v>0.55000000000000004</v>
      </c>
      <c r="AG1329" s="163">
        <v>28240</v>
      </c>
      <c r="AH1329" s="53" t="s">
        <v>131</v>
      </c>
      <c r="AI1329" s="55">
        <v>0.73</v>
      </c>
      <c r="AJ1329" s="163">
        <v>42360</v>
      </c>
      <c r="AK1329" s="53" t="s">
        <v>131</v>
      </c>
      <c r="AL1329" s="55">
        <v>1</v>
      </c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ht="15.75" customHeight="1">
      <c r="A1330" s="1" t="s">
        <v>1704</v>
      </c>
      <c r="B1330" s="1" t="s">
        <v>121</v>
      </c>
      <c r="C1330" s="1" t="s">
        <v>122</v>
      </c>
      <c r="D1330" s="1" t="s">
        <v>123</v>
      </c>
      <c r="E1330" s="1" t="s">
        <v>822</v>
      </c>
      <c r="F1330" s="128"/>
      <c r="G1330" s="129"/>
      <c r="H1330" s="129"/>
      <c r="I1330" s="129"/>
      <c r="J1330" s="129"/>
      <c r="K1330" s="49" t="s">
        <v>1725</v>
      </c>
      <c r="L1330" s="61" t="s">
        <v>1726</v>
      </c>
      <c r="M1330" s="51" t="s">
        <v>127</v>
      </c>
      <c r="N1330" s="51"/>
      <c r="O1330" s="62" t="e">
        <f t="shared" si="617"/>
        <v>#VALUE!</v>
      </c>
      <c r="P1330" s="53">
        <v>50000</v>
      </c>
      <c r="Q1330" s="54" t="s">
        <v>128</v>
      </c>
      <c r="R1330" s="53">
        <v>82500</v>
      </c>
      <c r="S1330" s="53">
        <f t="shared" si="618"/>
        <v>66000</v>
      </c>
      <c r="T1330" s="53"/>
      <c r="U1330" s="53">
        <v>0</v>
      </c>
      <c r="V1330" s="53" t="s">
        <v>129</v>
      </c>
      <c r="W1330" s="55">
        <v>0.01</v>
      </c>
      <c r="X1330" s="53">
        <v>0</v>
      </c>
      <c r="Y1330" s="53" t="s">
        <v>130</v>
      </c>
      <c r="Z1330" s="55">
        <v>0.05</v>
      </c>
      <c r="AA1330" s="53">
        <v>0</v>
      </c>
      <c r="AB1330" s="53" t="s">
        <v>130</v>
      </c>
      <c r="AC1330" s="85">
        <v>0.05</v>
      </c>
      <c r="AD1330" s="163">
        <v>8800</v>
      </c>
      <c r="AE1330" s="53" t="s">
        <v>131</v>
      </c>
      <c r="AF1330" s="182">
        <v>0.1</v>
      </c>
      <c r="AG1330" s="163">
        <v>0</v>
      </c>
      <c r="AH1330" s="53" t="s">
        <v>131</v>
      </c>
      <c r="AI1330" s="55">
        <v>0.1</v>
      </c>
      <c r="AJ1330" s="163">
        <v>57200</v>
      </c>
      <c r="AK1330" s="53" t="s">
        <v>131</v>
      </c>
      <c r="AL1330" s="55">
        <v>0.8</v>
      </c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ht="15.75" customHeight="1">
      <c r="A1331" s="1" t="s">
        <v>1704</v>
      </c>
      <c r="B1331" s="1" t="s">
        <v>121</v>
      </c>
      <c r="C1331" s="1" t="s">
        <v>122</v>
      </c>
      <c r="D1331" s="1" t="s">
        <v>123</v>
      </c>
      <c r="E1331" s="1" t="s">
        <v>822</v>
      </c>
      <c r="F1331" s="128"/>
      <c r="G1331" s="129"/>
      <c r="H1331" s="129"/>
      <c r="I1331" s="129"/>
      <c r="J1331" s="129"/>
      <c r="K1331" s="49" t="s">
        <v>1727</v>
      </c>
      <c r="L1331" s="61" t="s">
        <v>1728</v>
      </c>
      <c r="M1331" s="51" t="s">
        <v>127</v>
      </c>
      <c r="N1331" s="51"/>
      <c r="O1331" s="62" t="e">
        <f t="shared" si="617"/>
        <v>#VALUE!</v>
      </c>
      <c r="P1331" s="53">
        <v>50000</v>
      </c>
      <c r="Q1331" s="54" t="s">
        <v>128</v>
      </c>
      <c r="R1331" s="53">
        <v>82500</v>
      </c>
      <c r="S1331" s="53">
        <f t="shared" si="618"/>
        <v>82500</v>
      </c>
      <c r="T1331" s="53"/>
      <c r="U1331" s="53">
        <v>0</v>
      </c>
      <c r="V1331" s="53" t="s">
        <v>129</v>
      </c>
      <c r="W1331" s="55">
        <v>0.01</v>
      </c>
      <c r="X1331" s="53">
        <v>0</v>
      </c>
      <c r="Y1331" s="53" t="s">
        <v>130</v>
      </c>
      <c r="Z1331" s="55">
        <v>0.05</v>
      </c>
      <c r="AA1331" s="53">
        <v>0</v>
      </c>
      <c r="AB1331" s="53" t="s">
        <v>130</v>
      </c>
      <c r="AC1331" s="85">
        <v>0.05</v>
      </c>
      <c r="AD1331" s="163">
        <v>22000</v>
      </c>
      <c r="AE1331" s="53" t="s">
        <v>131</v>
      </c>
      <c r="AF1331" s="182">
        <v>0.25</v>
      </c>
      <c r="AG1331" s="163">
        <v>20295</v>
      </c>
      <c r="AH1331" s="53" t="s">
        <v>131</v>
      </c>
      <c r="AI1331" s="55">
        <v>0.33</v>
      </c>
      <c r="AJ1331" s="163">
        <v>40205</v>
      </c>
      <c r="AK1331" s="53" t="s">
        <v>131</v>
      </c>
      <c r="AL1331" s="55">
        <v>1</v>
      </c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ht="15.75" customHeight="1">
      <c r="A1332" s="1" t="s">
        <v>1704</v>
      </c>
      <c r="B1332" s="1" t="s">
        <v>121</v>
      </c>
      <c r="C1332" s="1" t="s">
        <v>122</v>
      </c>
      <c r="D1332" s="1" t="s">
        <v>123</v>
      </c>
      <c r="E1332" s="1" t="s">
        <v>822</v>
      </c>
      <c r="F1332" s="128"/>
      <c r="G1332" s="129"/>
      <c r="H1332" s="129"/>
      <c r="I1332" s="129"/>
      <c r="J1332" s="129"/>
      <c r="K1332" s="49" t="s">
        <v>1729</v>
      </c>
      <c r="L1332" s="61" t="s">
        <v>1730</v>
      </c>
      <c r="M1332" s="51" t="s">
        <v>127</v>
      </c>
      <c r="N1332" s="51"/>
      <c r="O1332" s="62" t="e">
        <f t="shared" si="617"/>
        <v>#VALUE!</v>
      </c>
      <c r="P1332" s="53">
        <v>50000</v>
      </c>
      <c r="Q1332" s="54" t="s">
        <v>128</v>
      </c>
      <c r="R1332" s="53">
        <v>82500</v>
      </c>
      <c r="S1332" s="53">
        <f t="shared" si="618"/>
        <v>82500</v>
      </c>
      <c r="T1332" s="53"/>
      <c r="U1332" s="53">
        <v>0</v>
      </c>
      <c r="V1332" s="53" t="s">
        <v>129</v>
      </c>
      <c r="W1332" s="55">
        <v>0.01</v>
      </c>
      <c r="X1332" s="53">
        <v>0</v>
      </c>
      <c r="Y1332" s="53" t="s">
        <v>130</v>
      </c>
      <c r="Z1332" s="55">
        <v>0.05</v>
      </c>
      <c r="AA1332" s="53">
        <v>11000</v>
      </c>
      <c r="AB1332" s="53" t="s">
        <v>131</v>
      </c>
      <c r="AC1332" s="85">
        <v>0.15</v>
      </c>
      <c r="AD1332" s="163">
        <v>0</v>
      </c>
      <c r="AE1332" s="53" t="s">
        <v>131</v>
      </c>
      <c r="AF1332" s="182">
        <v>0.15</v>
      </c>
      <c r="AG1332" s="163">
        <v>25025</v>
      </c>
      <c r="AH1332" s="53" t="s">
        <v>131</v>
      </c>
      <c r="AI1332" s="55">
        <v>0.45</v>
      </c>
      <c r="AJ1332" s="163">
        <v>46475</v>
      </c>
      <c r="AK1332" s="53" t="s">
        <v>131</v>
      </c>
      <c r="AL1332" s="55">
        <v>1</v>
      </c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ht="15.75" customHeight="1">
      <c r="A1333" s="1" t="s">
        <v>1704</v>
      </c>
      <c r="B1333" s="1" t="s">
        <v>121</v>
      </c>
      <c r="C1333" s="1" t="s">
        <v>122</v>
      </c>
      <c r="D1333" s="1"/>
      <c r="E1333" s="1" t="s">
        <v>831</v>
      </c>
      <c r="F1333" s="41"/>
      <c r="G1333" s="42"/>
      <c r="H1333" s="42"/>
      <c r="I1333" s="42"/>
      <c r="J1333" s="42" t="s">
        <v>831</v>
      </c>
      <c r="K1333" s="130"/>
      <c r="L1333" s="126"/>
      <c r="M1333" s="127"/>
      <c r="N1333" s="127"/>
      <c r="O1333" s="127"/>
      <c r="P1333" s="45"/>
      <c r="Q1333" s="46"/>
      <c r="R1333" s="45">
        <f t="shared" ref="R1333:S1333" si="619">SUM(R1334:R1336)</f>
        <v>931000</v>
      </c>
      <c r="S1333" s="45">
        <f t="shared" si="619"/>
        <v>931000</v>
      </c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91"/>
      <c r="AE1333" s="91"/>
      <c r="AF1333" s="91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/>
      <c r="BD1333" s="45"/>
      <c r="BE1333" s="45"/>
    </row>
    <row r="1334" spans="1:57" ht="15.75" customHeight="1">
      <c r="A1334" s="1" t="s">
        <v>1704</v>
      </c>
      <c r="B1334" s="1" t="s">
        <v>121</v>
      </c>
      <c r="C1334" s="1" t="s">
        <v>122</v>
      </c>
      <c r="D1334" s="1" t="s">
        <v>123</v>
      </c>
      <c r="E1334" s="1" t="s">
        <v>831</v>
      </c>
      <c r="F1334" s="128"/>
      <c r="G1334" s="129"/>
      <c r="H1334" s="129"/>
      <c r="I1334" s="129"/>
      <c r="J1334" s="129"/>
      <c r="K1334" s="49" t="s">
        <v>1731</v>
      </c>
      <c r="L1334" s="61" t="s">
        <v>1732</v>
      </c>
      <c r="M1334" s="51" t="s">
        <v>127</v>
      </c>
      <c r="N1334" s="51"/>
      <c r="O1334" s="62" t="e">
        <f t="shared" ref="O1334:O1336" si="620">M1334-R1334</f>
        <v>#VALUE!</v>
      </c>
      <c r="P1334" s="53">
        <v>300</v>
      </c>
      <c r="Q1334" s="54" t="s">
        <v>159</v>
      </c>
      <c r="R1334" s="53">
        <v>294000</v>
      </c>
      <c r="S1334" s="53">
        <f t="shared" ref="S1334:S1336" si="621">U1334+X1334+AA1334+AD1334+AG1334+AJ1334+AM1334+AP1334+AS1334+AV1334+AY1334+BB1334</f>
        <v>294000</v>
      </c>
      <c r="T1334" s="53"/>
      <c r="U1334" s="53">
        <v>0</v>
      </c>
      <c r="V1334" s="53" t="s">
        <v>129</v>
      </c>
      <c r="W1334" s="55">
        <v>0.01</v>
      </c>
      <c r="X1334" s="53">
        <v>0</v>
      </c>
      <c r="Y1334" s="53" t="s">
        <v>130</v>
      </c>
      <c r="Z1334" s="55">
        <v>0.05</v>
      </c>
      <c r="AA1334" s="53">
        <v>50400</v>
      </c>
      <c r="AB1334" s="53" t="s">
        <v>131</v>
      </c>
      <c r="AC1334" s="85">
        <v>0.15</v>
      </c>
      <c r="AD1334" s="153">
        <v>0</v>
      </c>
      <c r="AE1334" s="53" t="s">
        <v>131</v>
      </c>
      <c r="AF1334" s="183">
        <v>0.15</v>
      </c>
      <c r="AG1334" s="153">
        <v>0</v>
      </c>
      <c r="AH1334" s="53" t="s">
        <v>131</v>
      </c>
      <c r="AI1334" s="55">
        <v>0.15</v>
      </c>
      <c r="AJ1334" s="153">
        <v>243600</v>
      </c>
      <c r="AK1334" s="53" t="s">
        <v>131</v>
      </c>
      <c r="AL1334" s="55">
        <v>1</v>
      </c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ht="15.75" customHeight="1">
      <c r="A1335" s="1" t="s">
        <v>1704</v>
      </c>
      <c r="B1335" s="1" t="s">
        <v>121</v>
      </c>
      <c r="C1335" s="1" t="s">
        <v>122</v>
      </c>
      <c r="D1335" s="1" t="s">
        <v>123</v>
      </c>
      <c r="E1335" s="1" t="s">
        <v>831</v>
      </c>
      <c r="F1335" s="128"/>
      <c r="G1335" s="129"/>
      <c r="H1335" s="129"/>
      <c r="I1335" s="129"/>
      <c r="J1335" s="129"/>
      <c r="K1335" s="49" t="s">
        <v>1733</v>
      </c>
      <c r="L1335" s="61" t="s">
        <v>1734</v>
      </c>
      <c r="M1335" s="51" t="s">
        <v>127</v>
      </c>
      <c r="N1335" s="51"/>
      <c r="O1335" s="62" t="e">
        <f t="shared" si="620"/>
        <v>#VALUE!</v>
      </c>
      <c r="P1335" s="53">
        <v>300</v>
      </c>
      <c r="Q1335" s="54" t="s">
        <v>159</v>
      </c>
      <c r="R1335" s="53">
        <v>294000</v>
      </c>
      <c r="S1335" s="53">
        <f t="shared" si="621"/>
        <v>294000</v>
      </c>
      <c r="T1335" s="53"/>
      <c r="U1335" s="53">
        <v>0</v>
      </c>
      <c r="V1335" s="53" t="s">
        <v>129</v>
      </c>
      <c r="W1335" s="55">
        <v>0.01</v>
      </c>
      <c r="X1335" s="53">
        <v>0</v>
      </c>
      <c r="Y1335" s="53" t="s">
        <v>130</v>
      </c>
      <c r="Z1335" s="55">
        <v>0.05</v>
      </c>
      <c r="AA1335" s="53">
        <v>0</v>
      </c>
      <c r="AB1335" s="53" t="s">
        <v>130</v>
      </c>
      <c r="AC1335" s="85">
        <v>0.05</v>
      </c>
      <c r="AD1335" s="163">
        <v>50400</v>
      </c>
      <c r="AE1335" s="53" t="s">
        <v>131</v>
      </c>
      <c r="AF1335" s="184">
        <v>0.15</v>
      </c>
      <c r="AG1335" s="163">
        <v>0</v>
      </c>
      <c r="AH1335" s="53" t="s">
        <v>131</v>
      </c>
      <c r="AI1335" s="55">
        <v>0.15</v>
      </c>
      <c r="AJ1335" s="163">
        <v>243600</v>
      </c>
      <c r="AK1335" s="53" t="s">
        <v>131</v>
      </c>
      <c r="AL1335" s="55">
        <v>1</v>
      </c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ht="15.75" customHeight="1">
      <c r="A1336" s="1" t="s">
        <v>1704</v>
      </c>
      <c r="B1336" s="1" t="s">
        <v>121</v>
      </c>
      <c r="C1336" s="1" t="s">
        <v>122</v>
      </c>
      <c r="D1336" s="1" t="s">
        <v>123</v>
      </c>
      <c r="E1336" s="1" t="s">
        <v>831</v>
      </c>
      <c r="F1336" s="128"/>
      <c r="G1336" s="129"/>
      <c r="H1336" s="129"/>
      <c r="I1336" s="129"/>
      <c r="J1336" s="129"/>
      <c r="K1336" s="49" t="s">
        <v>1735</v>
      </c>
      <c r="L1336" s="61" t="s">
        <v>1736</v>
      </c>
      <c r="M1336" s="51" t="s">
        <v>127</v>
      </c>
      <c r="N1336" s="51"/>
      <c r="O1336" s="62" t="e">
        <f t="shared" si="620"/>
        <v>#VALUE!</v>
      </c>
      <c r="P1336" s="53">
        <v>350</v>
      </c>
      <c r="Q1336" s="54" t="s">
        <v>159</v>
      </c>
      <c r="R1336" s="53">
        <v>343000</v>
      </c>
      <c r="S1336" s="53">
        <f t="shared" si="621"/>
        <v>343000</v>
      </c>
      <c r="T1336" s="53"/>
      <c r="U1336" s="53">
        <v>0</v>
      </c>
      <c r="V1336" s="53" t="s">
        <v>129</v>
      </c>
      <c r="W1336" s="55">
        <v>0.01</v>
      </c>
      <c r="X1336" s="53">
        <v>0</v>
      </c>
      <c r="Y1336" s="53" t="s">
        <v>130</v>
      </c>
      <c r="Z1336" s="55">
        <v>0.05</v>
      </c>
      <c r="AA1336" s="53">
        <v>58800</v>
      </c>
      <c r="AB1336" s="53" t="s">
        <v>131</v>
      </c>
      <c r="AC1336" s="85">
        <v>0.2</v>
      </c>
      <c r="AD1336" s="163">
        <v>0</v>
      </c>
      <c r="AE1336" s="53" t="s">
        <v>131</v>
      </c>
      <c r="AF1336" s="184">
        <v>0.2</v>
      </c>
      <c r="AG1336" s="163">
        <v>96470</v>
      </c>
      <c r="AH1336" s="53" t="s">
        <v>131</v>
      </c>
      <c r="AI1336" s="55">
        <v>0.46</v>
      </c>
      <c r="AJ1336" s="163">
        <v>187730</v>
      </c>
      <c r="AK1336" s="53" t="s">
        <v>131</v>
      </c>
      <c r="AL1336" s="55">
        <v>1</v>
      </c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ht="15.75" customHeight="1">
      <c r="A1337" s="1" t="s">
        <v>1704</v>
      </c>
      <c r="B1337" s="1" t="s">
        <v>121</v>
      </c>
      <c r="C1337" s="1" t="s">
        <v>122</v>
      </c>
      <c r="D1337" s="1"/>
      <c r="E1337" s="1" t="s">
        <v>838</v>
      </c>
      <c r="F1337" s="41"/>
      <c r="G1337" s="42"/>
      <c r="H1337" s="42"/>
      <c r="I1337" s="42"/>
      <c r="J1337" s="42" t="s">
        <v>838</v>
      </c>
      <c r="K1337" s="130"/>
      <c r="L1337" s="126"/>
      <c r="M1337" s="127"/>
      <c r="N1337" s="127"/>
      <c r="O1337" s="127"/>
      <c r="P1337" s="45"/>
      <c r="Q1337" s="46"/>
      <c r="R1337" s="45">
        <f t="shared" ref="R1337:S1337" si="622">R1338</f>
        <v>413000</v>
      </c>
      <c r="S1337" s="45">
        <f t="shared" si="622"/>
        <v>0</v>
      </c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91"/>
      <c r="AE1337" s="91"/>
      <c r="AF1337" s="91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/>
      <c r="BD1337" s="45"/>
      <c r="BE1337" s="45"/>
    </row>
    <row r="1338" spans="1:57" ht="15.75" customHeight="1">
      <c r="A1338" s="1" t="s">
        <v>1704</v>
      </c>
      <c r="B1338" s="1" t="s">
        <v>121</v>
      </c>
      <c r="C1338" s="1" t="s">
        <v>122</v>
      </c>
      <c r="D1338" s="1" t="s">
        <v>123</v>
      </c>
      <c r="E1338" s="1" t="s">
        <v>838</v>
      </c>
      <c r="F1338" s="128"/>
      <c r="G1338" s="129"/>
      <c r="H1338" s="129"/>
      <c r="I1338" s="129"/>
      <c r="J1338" s="129"/>
      <c r="K1338" s="49" t="s">
        <v>1737</v>
      </c>
      <c r="L1338" s="61" t="s">
        <v>1738</v>
      </c>
      <c r="M1338" s="51" t="s">
        <v>127</v>
      </c>
      <c r="N1338" s="51"/>
      <c r="O1338" s="62" t="e">
        <f>M1338-R1338</f>
        <v>#VALUE!</v>
      </c>
      <c r="P1338" s="53">
        <v>700</v>
      </c>
      <c r="Q1338" s="54" t="s">
        <v>159</v>
      </c>
      <c r="R1338" s="53">
        <v>413000</v>
      </c>
      <c r="S1338" s="53">
        <f>U1338+X1338+AA1338+AD1338+AG1338+AJ1338+AM1338+AP1338+AS1338+AV1338+AY1338+BB1338</f>
        <v>0</v>
      </c>
      <c r="T1338" s="53"/>
      <c r="U1338" s="53">
        <v>0</v>
      </c>
      <c r="V1338" s="53" t="s">
        <v>129</v>
      </c>
      <c r="W1338" s="55">
        <v>0.01</v>
      </c>
      <c r="X1338" s="53">
        <v>0</v>
      </c>
      <c r="Y1338" s="53" t="s">
        <v>130</v>
      </c>
      <c r="Z1338" s="55">
        <v>0.05</v>
      </c>
      <c r="AA1338" s="53">
        <v>0</v>
      </c>
      <c r="AB1338" s="53" t="s">
        <v>130</v>
      </c>
      <c r="AC1338" s="85">
        <v>0.05</v>
      </c>
      <c r="AD1338" s="53">
        <v>0</v>
      </c>
      <c r="AE1338" s="53" t="s">
        <v>130</v>
      </c>
      <c r="AF1338" s="55">
        <v>0.05</v>
      </c>
      <c r="AG1338" s="53">
        <v>0</v>
      </c>
      <c r="AH1338" s="53" t="s">
        <v>130</v>
      </c>
      <c r="AI1338" s="55">
        <v>0.05</v>
      </c>
      <c r="AJ1338" s="53">
        <v>0</v>
      </c>
      <c r="AK1338" s="53" t="s">
        <v>130</v>
      </c>
      <c r="AL1338" s="55">
        <v>0.05</v>
      </c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ht="15.75" customHeight="1">
      <c r="A1339" s="1" t="s">
        <v>1704</v>
      </c>
      <c r="B1339" s="1" t="s">
        <v>121</v>
      </c>
      <c r="C1339" s="1" t="s">
        <v>122</v>
      </c>
      <c r="D1339" s="1"/>
      <c r="E1339" s="1" t="s">
        <v>841</v>
      </c>
      <c r="F1339" s="41"/>
      <c r="G1339" s="42"/>
      <c r="H1339" s="42"/>
      <c r="I1339" s="42"/>
      <c r="J1339" s="42" t="s">
        <v>841</v>
      </c>
      <c r="K1339" s="130"/>
      <c r="L1339" s="126"/>
      <c r="M1339" s="127"/>
      <c r="N1339" s="127"/>
      <c r="O1339" s="127"/>
      <c r="P1339" s="45"/>
      <c r="Q1339" s="46"/>
      <c r="R1339" s="45">
        <f t="shared" ref="R1339:S1339" si="623">SUM(R1340:R1344)</f>
        <v>807000</v>
      </c>
      <c r="S1339" s="45">
        <f t="shared" si="623"/>
        <v>423516.73</v>
      </c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91"/>
      <c r="AE1339" s="91"/>
      <c r="AF1339" s="91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  <c r="AU1339" s="45"/>
      <c r="AV1339" s="45"/>
      <c r="AW1339" s="45"/>
      <c r="AX1339" s="45"/>
      <c r="AY1339" s="45"/>
      <c r="AZ1339" s="45"/>
      <c r="BA1339" s="45"/>
      <c r="BB1339" s="45"/>
      <c r="BC1339" s="45"/>
      <c r="BD1339" s="45"/>
      <c r="BE1339" s="45"/>
    </row>
    <row r="1340" spans="1:57" ht="15.75" customHeight="1">
      <c r="A1340" s="1" t="s">
        <v>1704</v>
      </c>
      <c r="B1340" s="1" t="s">
        <v>121</v>
      </c>
      <c r="C1340" s="1" t="s">
        <v>122</v>
      </c>
      <c r="D1340" s="1" t="s">
        <v>123</v>
      </c>
      <c r="E1340" s="1" t="s">
        <v>841</v>
      </c>
      <c r="F1340" s="128"/>
      <c r="G1340" s="129"/>
      <c r="H1340" s="129"/>
      <c r="I1340" s="129"/>
      <c r="J1340" s="129"/>
      <c r="K1340" s="49" t="s">
        <v>1739</v>
      </c>
      <c r="L1340" s="57" t="s">
        <v>1740</v>
      </c>
      <c r="M1340" s="51" t="s">
        <v>127</v>
      </c>
      <c r="N1340" s="51"/>
      <c r="O1340" s="62" t="e">
        <f t="shared" ref="O1340:O1344" si="624">M1340-R1340</f>
        <v>#VALUE!</v>
      </c>
      <c r="P1340" s="53">
        <v>36</v>
      </c>
      <c r="Q1340" s="54" t="s">
        <v>400</v>
      </c>
      <c r="R1340" s="53">
        <v>191500</v>
      </c>
      <c r="S1340" s="53">
        <f t="shared" ref="S1340:S1344" si="625">U1340+X1340+AA1340+AD1340+AG1340+AJ1340+AM1340+AP1340+AS1340+AV1340+AY1340+BB1340</f>
        <v>186158.55</v>
      </c>
      <c r="T1340" s="53"/>
      <c r="U1340" s="53">
        <v>0</v>
      </c>
      <c r="V1340" s="53" t="s">
        <v>129</v>
      </c>
      <c r="W1340" s="55">
        <v>0.05</v>
      </c>
      <c r="X1340" s="53">
        <v>0</v>
      </c>
      <c r="Y1340" s="53" t="s">
        <v>130</v>
      </c>
      <c r="Z1340" s="55">
        <v>0.05</v>
      </c>
      <c r="AA1340" s="53">
        <v>0</v>
      </c>
      <c r="AB1340" s="53" t="s">
        <v>130</v>
      </c>
      <c r="AC1340" s="85">
        <v>0.05</v>
      </c>
      <c r="AD1340" s="53">
        <v>4019</v>
      </c>
      <c r="AE1340" s="53" t="s">
        <v>131</v>
      </c>
      <c r="AF1340" s="55">
        <v>0.06</v>
      </c>
      <c r="AG1340" s="153">
        <v>182139.55</v>
      </c>
      <c r="AH1340" s="53" t="s">
        <v>131</v>
      </c>
      <c r="AI1340" s="55">
        <v>0.97</v>
      </c>
      <c r="AJ1340" s="153">
        <v>0</v>
      </c>
      <c r="AK1340" s="53" t="s">
        <v>131</v>
      </c>
      <c r="AL1340" s="55">
        <v>0.97</v>
      </c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ht="15.75" customHeight="1">
      <c r="A1341" s="1" t="s">
        <v>1704</v>
      </c>
      <c r="B1341" s="1" t="s">
        <v>121</v>
      </c>
      <c r="C1341" s="1" t="s">
        <v>122</v>
      </c>
      <c r="D1341" s="1" t="s">
        <v>123</v>
      </c>
      <c r="E1341" s="1" t="s">
        <v>841</v>
      </c>
      <c r="F1341" s="128"/>
      <c r="G1341" s="129"/>
      <c r="H1341" s="129"/>
      <c r="I1341" s="129"/>
      <c r="J1341" s="129"/>
      <c r="K1341" s="49" t="s">
        <v>1741</v>
      </c>
      <c r="L1341" s="61" t="s">
        <v>1742</v>
      </c>
      <c r="M1341" s="51" t="s">
        <v>127</v>
      </c>
      <c r="N1341" s="51"/>
      <c r="O1341" s="62" t="e">
        <f t="shared" si="624"/>
        <v>#VALUE!</v>
      </c>
      <c r="P1341" s="53">
        <v>16</v>
      </c>
      <c r="Q1341" s="54" t="s">
        <v>400</v>
      </c>
      <c r="R1341" s="53">
        <v>85100</v>
      </c>
      <c r="S1341" s="53">
        <f t="shared" si="625"/>
        <v>85047.679999999993</v>
      </c>
      <c r="T1341" s="53"/>
      <c r="U1341" s="53">
        <v>0</v>
      </c>
      <c r="V1341" s="53" t="s">
        <v>129</v>
      </c>
      <c r="W1341" s="55">
        <v>0.05</v>
      </c>
      <c r="X1341" s="53">
        <v>0</v>
      </c>
      <c r="Y1341" s="53" t="s">
        <v>130</v>
      </c>
      <c r="Z1341" s="55">
        <v>0.05</v>
      </c>
      <c r="AA1341" s="53">
        <v>0</v>
      </c>
      <c r="AB1341" s="53" t="s">
        <v>130</v>
      </c>
      <c r="AC1341" s="85">
        <v>0.05</v>
      </c>
      <c r="AD1341" s="53">
        <v>0</v>
      </c>
      <c r="AE1341" s="53" t="s">
        <v>130</v>
      </c>
      <c r="AF1341" s="55">
        <v>0.05</v>
      </c>
      <c r="AG1341" s="163">
        <v>0</v>
      </c>
      <c r="AH1341" s="53" t="s">
        <v>130</v>
      </c>
      <c r="AI1341" s="55">
        <v>0.05</v>
      </c>
      <c r="AJ1341" s="163">
        <v>85047.679999999993</v>
      </c>
      <c r="AK1341" s="53" t="s">
        <v>131</v>
      </c>
      <c r="AL1341" s="55">
        <v>1</v>
      </c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ht="15.75" customHeight="1">
      <c r="A1342" s="1" t="s">
        <v>1704</v>
      </c>
      <c r="B1342" s="1" t="s">
        <v>121</v>
      </c>
      <c r="C1342" s="1" t="s">
        <v>122</v>
      </c>
      <c r="D1342" s="1" t="s">
        <v>123</v>
      </c>
      <c r="E1342" s="1" t="s">
        <v>841</v>
      </c>
      <c r="F1342" s="128"/>
      <c r="G1342" s="129"/>
      <c r="H1342" s="129"/>
      <c r="I1342" s="129"/>
      <c r="J1342" s="129"/>
      <c r="K1342" s="49" t="s">
        <v>1743</v>
      </c>
      <c r="L1342" s="57" t="s">
        <v>1744</v>
      </c>
      <c r="M1342" s="51" t="s">
        <v>127</v>
      </c>
      <c r="N1342" s="51"/>
      <c r="O1342" s="62" t="e">
        <f t="shared" si="624"/>
        <v>#VALUE!</v>
      </c>
      <c r="P1342" s="53">
        <v>20</v>
      </c>
      <c r="Q1342" s="54" t="s">
        <v>400</v>
      </c>
      <c r="R1342" s="53">
        <v>106400</v>
      </c>
      <c r="S1342" s="53">
        <f t="shared" si="625"/>
        <v>106311.6</v>
      </c>
      <c r="T1342" s="53"/>
      <c r="U1342" s="53">
        <v>0</v>
      </c>
      <c r="V1342" s="53" t="s">
        <v>129</v>
      </c>
      <c r="W1342" s="55">
        <v>0.05</v>
      </c>
      <c r="X1342" s="53">
        <v>0</v>
      </c>
      <c r="Y1342" s="53" t="s">
        <v>130</v>
      </c>
      <c r="Z1342" s="55">
        <v>0.05</v>
      </c>
      <c r="AA1342" s="53">
        <v>0</v>
      </c>
      <c r="AB1342" s="53" t="s">
        <v>130</v>
      </c>
      <c r="AC1342" s="85">
        <v>0.05</v>
      </c>
      <c r="AD1342" s="53">
        <v>2297</v>
      </c>
      <c r="AE1342" s="53" t="s">
        <v>131</v>
      </c>
      <c r="AF1342" s="55">
        <v>0.06</v>
      </c>
      <c r="AG1342" s="163">
        <v>104014.6</v>
      </c>
      <c r="AH1342" s="53" t="s">
        <v>131</v>
      </c>
      <c r="AI1342" s="55">
        <v>1</v>
      </c>
      <c r="AJ1342" s="163">
        <v>0</v>
      </c>
      <c r="AK1342" s="53" t="s">
        <v>131</v>
      </c>
      <c r="AL1342" s="55">
        <v>1</v>
      </c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ht="15.75" customHeight="1">
      <c r="A1343" s="1" t="s">
        <v>1704</v>
      </c>
      <c r="B1343" s="1" t="s">
        <v>121</v>
      </c>
      <c r="C1343" s="1" t="s">
        <v>122</v>
      </c>
      <c r="D1343" s="1" t="s">
        <v>123</v>
      </c>
      <c r="E1343" s="1" t="s">
        <v>841</v>
      </c>
      <c r="F1343" s="128"/>
      <c r="G1343" s="129"/>
      <c r="H1343" s="129"/>
      <c r="I1343" s="129"/>
      <c r="J1343" s="129"/>
      <c r="K1343" s="49" t="s">
        <v>157</v>
      </c>
      <c r="L1343" s="61" t="s">
        <v>158</v>
      </c>
      <c r="M1343" s="51" t="s">
        <v>127</v>
      </c>
      <c r="N1343" s="51">
        <v>2</v>
      </c>
      <c r="O1343" s="56" t="e">
        <f t="shared" si="624"/>
        <v>#VALUE!</v>
      </c>
      <c r="P1343" s="53">
        <v>300</v>
      </c>
      <c r="Q1343" s="54" t="s">
        <v>159</v>
      </c>
      <c r="R1343" s="53">
        <v>318000</v>
      </c>
      <c r="S1343" s="53">
        <f t="shared" si="625"/>
        <v>34498.9</v>
      </c>
      <c r="T1343" s="53"/>
      <c r="U1343" s="53">
        <v>0</v>
      </c>
      <c r="V1343" s="53" t="s">
        <v>129</v>
      </c>
      <c r="W1343" s="55">
        <v>0.05</v>
      </c>
      <c r="X1343" s="53">
        <v>0</v>
      </c>
      <c r="Y1343" s="53" t="s">
        <v>130</v>
      </c>
      <c r="Z1343" s="55">
        <v>0.05</v>
      </c>
      <c r="AA1343" s="53">
        <v>0</v>
      </c>
      <c r="AB1343" s="53" t="s">
        <v>130</v>
      </c>
      <c r="AC1343" s="85">
        <v>0.05</v>
      </c>
      <c r="AD1343" s="53">
        <v>0</v>
      </c>
      <c r="AE1343" s="53" t="s">
        <v>130</v>
      </c>
      <c r="AF1343" s="55">
        <v>0.05</v>
      </c>
      <c r="AG1343" s="162">
        <v>0</v>
      </c>
      <c r="AH1343" s="53" t="s">
        <v>130</v>
      </c>
      <c r="AI1343" s="55">
        <v>0.05</v>
      </c>
      <c r="AJ1343" s="162">
        <v>34498.9</v>
      </c>
      <c r="AK1343" s="53" t="s">
        <v>131</v>
      </c>
      <c r="AL1343" s="55">
        <v>0.1</v>
      </c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ht="15.75" customHeight="1">
      <c r="A1344" s="1" t="s">
        <v>1704</v>
      </c>
      <c r="B1344" s="1" t="s">
        <v>121</v>
      </c>
      <c r="C1344" s="1" t="s">
        <v>122</v>
      </c>
      <c r="D1344" s="1" t="s">
        <v>123</v>
      </c>
      <c r="E1344" s="1" t="s">
        <v>841</v>
      </c>
      <c r="F1344" s="128"/>
      <c r="G1344" s="129"/>
      <c r="H1344" s="129"/>
      <c r="I1344" s="129"/>
      <c r="J1344" s="129"/>
      <c r="K1344" s="49" t="s">
        <v>188</v>
      </c>
      <c r="L1344" s="61" t="s">
        <v>189</v>
      </c>
      <c r="M1344" s="51" t="s">
        <v>127</v>
      </c>
      <c r="N1344" s="51">
        <v>2</v>
      </c>
      <c r="O1344" s="56" t="e">
        <f t="shared" si="624"/>
        <v>#VALUE!</v>
      </c>
      <c r="P1344" s="53">
        <v>100</v>
      </c>
      <c r="Q1344" s="54" t="s">
        <v>159</v>
      </c>
      <c r="R1344" s="53">
        <v>106000</v>
      </c>
      <c r="S1344" s="53">
        <f t="shared" si="625"/>
        <v>11500</v>
      </c>
      <c r="T1344" s="53"/>
      <c r="U1344" s="53">
        <v>0</v>
      </c>
      <c r="V1344" s="53" t="s">
        <v>129</v>
      </c>
      <c r="W1344" s="55">
        <v>0.05</v>
      </c>
      <c r="X1344" s="53">
        <v>0</v>
      </c>
      <c r="Y1344" s="53" t="s">
        <v>130</v>
      </c>
      <c r="Z1344" s="55">
        <v>0.05</v>
      </c>
      <c r="AA1344" s="53">
        <v>0</v>
      </c>
      <c r="AB1344" s="53" t="s">
        <v>130</v>
      </c>
      <c r="AC1344" s="85">
        <v>0.05</v>
      </c>
      <c r="AD1344" s="53">
        <v>0</v>
      </c>
      <c r="AE1344" s="53" t="s">
        <v>130</v>
      </c>
      <c r="AF1344" s="55">
        <v>0.05</v>
      </c>
      <c r="AG1344" s="162">
        <v>0</v>
      </c>
      <c r="AH1344" s="53" t="s">
        <v>130</v>
      </c>
      <c r="AI1344" s="55">
        <v>0.05</v>
      </c>
      <c r="AJ1344" s="162">
        <v>11500</v>
      </c>
      <c r="AK1344" s="53" t="s">
        <v>131</v>
      </c>
      <c r="AL1344" s="55">
        <v>0.1</v>
      </c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ht="15.75" customHeight="1">
      <c r="A1345" s="1" t="s">
        <v>1704</v>
      </c>
      <c r="B1345" s="1" t="s">
        <v>121</v>
      </c>
      <c r="C1345" s="1" t="s">
        <v>122</v>
      </c>
      <c r="D1345" s="1" t="s">
        <v>241</v>
      </c>
      <c r="E1345" s="1"/>
      <c r="F1345" s="35"/>
      <c r="G1345" s="36"/>
      <c r="H1345" s="36"/>
      <c r="I1345" s="36" t="s">
        <v>241</v>
      </c>
      <c r="J1345" s="36"/>
      <c r="K1345" s="120"/>
      <c r="L1345" s="121"/>
      <c r="M1345" s="122"/>
      <c r="N1345" s="122"/>
      <c r="O1345" s="122"/>
      <c r="P1345" s="39"/>
      <c r="Q1345" s="40"/>
      <c r="R1345" s="39">
        <f t="shared" ref="R1345:S1345" si="626">R1346</f>
        <v>239400</v>
      </c>
      <c r="S1345" s="39">
        <f t="shared" si="626"/>
        <v>239198.34999999998</v>
      </c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86"/>
      <c r="AE1345" s="86"/>
      <c r="AF1345" s="86"/>
      <c r="AG1345" s="39"/>
      <c r="AH1345" s="39"/>
      <c r="AI1345" s="39"/>
      <c r="AJ1345" s="39"/>
      <c r="AK1345" s="39"/>
      <c r="AL1345" s="39"/>
      <c r="AM1345" s="39"/>
      <c r="AN1345" s="39"/>
      <c r="AO1345" s="39"/>
      <c r="AP1345" s="39"/>
      <c r="AQ1345" s="39"/>
      <c r="AR1345" s="39"/>
      <c r="AS1345" s="39"/>
      <c r="AT1345" s="39"/>
      <c r="AU1345" s="39"/>
      <c r="AV1345" s="39"/>
      <c r="AW1345" s="39"/>
      <c r="AX1345" s="39"/>
      <c r="AY1345" s="39"/>
      <c r="AZ1345" s="39"/>
      <c r="BA1345" s="39"/>
      <c r="BB1345" s="39"/>
      <c r="BC1345" s="39"/>
      <c r="BD1345" s="39"/>
      <c r="BE1345" s="39"/>
    </row>
    <row r="1346" spans="1:57" ht="15.75" customHeight="1">
      <c r="A1346" s="1" t="s">
        <v>1704</v>
      </c>
      <c r="B1346" s="1" t="s">
        <v>121</v>
      </c>
      <c r="C1346" s="1" t="s">
        <v>122</v>
      </c>
      <c r="D1346" s="1"/>
      <c r="E1346" s="1" t="s">
        <v>847</v>
      </c>
      <c r="F1346" s="41"/>
      <c r="G1346" s="42"/>
      <c r="H1346" s="42"/>
      <c r="I1346" s="42"/>
      <c r="J1346" s="42" t="s">
        <v>847</v>
      </c>
      <c r="K1346" s="130"/>
      <c r="L1346" s="126"/>
      <c r="M1346" s="127"/>
      <c r="N1346" s="127"/>
      <c r="O1346" s="127"/>
      <c r="P1346" s="45"/>
      <c r="Q1346" s="46"/>
      <c r="R1346" s="45">
        <f t="shared" ref="R1346:S1346" si="627">SUM(R1347:R1349)</f>
        <v>239400</v>
      </c>
      <c r="S1346" s="45">
        <f t="shared" si="627"/>
        <v>239198.34999999998</v>
      </c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82"/>
      <c r="AE1346" s="82"/>
      <c r="AF1346" s="82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/>
      <c r="BD1346" s="45"/>
      <c r="BE1346" s="45"/>
    </row>
    <row r="1347" spans="1:57" ht="15.75" customHeight="1">
      <c r="A1347" s="1" t="s">
        <v>1704</v>
      </c>
      <c r="B1347" s="1" t="s">
        <v>121</v>
      </c>
      <c r="C1347" s="1" t="s">
        <v>122</v>
      </c>
      <c r="D1347" s="1" t="s">
        <v>241</v>
      </c>
      <c r="E1347" s="1" t="s">
        <v>847</v>
      </c>
      <c r="F1347" s="128"/>
      <c r="G1347" s="129"/>
      <c r="H1347" s="129"/>
      <c r="I1347" s="129"/>
      <c r="J1347" s="129"/>
      <c r="K1347" s="49" t="s">
        <v>1705</v>
      </c>
      <c r="L1347" s="61" t="s">
        <v>1745</v>
      </c>
      <c r="M1347" s="51" t="s">
        <v>127</v>
      </c>
      <c r="N1347" s="51"/>
      <c r="O1347" s="62" t="e">
        <f t="shared" ref="O1347:O1349" si="628">M1347-R1347</f>
        <v>#VALUE!</v>
      </c>
      <c r="P1347" s="53">
        <v>15</v>
      </c>
      <c r="Q1347" s="54" t="s">
        <v>400</v>
      </c>
      <c r="R1347" s="53">
        <v>79800</v>
      </c>
      <c r="S1347" s="53">
        <f t="shared" ref="S1347:S1349" si="629">U1347+X1347+AA1347+AD1347+AG1347+AJ1347+AM1347+AP1347+AS1347+AV1347+AY1347+BB1347</f>
        <v>79730.95</v>
      </c>
      <c r="T1347" s="53"/>
      <c r="U1347" s="53">
        <v>0</v>
      </c>
      <c r="V1347" s="53" t="s">
        <v>129</v>
      </c>
      <c r="W1347" s="55">
        <v>0.01</v>
      </c>
      <c r="X1347" s="53">
        <v>0</v>
      </c>
      <c r="Y1347" s="53" t="s">
        <v>130</v>
      </c>
      <c r="Z1347" s="55">
        <v>0.05</v>
      </c>
      <c r="AA1347" s="53">
        <v>1720</v>
      </c>
      <c r="AB1347" s="53" t="s">
        <v>131</v>
      </c>
      <c r="AC1347" s="85">
        <v>0.1</v>
      </c>
      <c r="AD1347" s="153">
        <v>0</v>
      </c>
      <c r="AE1347" s="53" t="s">
        <v>131</v>
      </c>
      <c r="AF1347" s="181">
        <v>0.1</v>
      </c>
      <c r="AG1347" s="153">
        <v>0</v>
      </c>
      <c r="AH1347" s="53" t="s">
        <v>131</v>
      </c>
      <c r="AI1347" s="55">
        <v>0.1</v>
      </c>
      <c r="AJ1347" s="153">
        <v>78010.95</v>
      </c>
      <c r="AK1347" s="53" t="s">
        <v>131</v>
      </c>
      <c r="AL1347" s="55">
        <v>1</v>
      </c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ht="15.75" customHeight="1">
      <c r="A1348" s="1" t="s">
        <v>1704</v>
      </c>
      <c r="B1348" s="1" t="s">
        <v>121</v>
      </c>
      <c r="C1348" s="1" t="s">
        <v>122</v>
      </c>
      <c r="D1348" s="1" t="s">
        <v>241</v>
      </c>
      <c r="E1348" s="1" t="s">
        <v>847</v>
      </c>
      <c r="F1348" s="128"/>
      <c r="G1348" s="129"/>
      <c r="H1348" s="129"/>
      <c r="I1348" s="129"/>
      <c r="J1348" s="129"/>
      <c r="K1348" s="49" t="s">
        <v>1739</v>
      </c>
      <c r="L1348" s="61" t="s">
        <v>1746</v>
      </c>
      <c r="M1348" s="51" t="s">
        <v>127</v>
      </c>
      <c r="N1348" s="51"/>
      <c r="O1348" s="62" t="e">
        <f t="shared" si="628"/>
        <v>#VALUE!</v>
      </c>
      <c r="P1348" s="53">
        <v>15</v>
      </c>
      <c r="Q1348" s="54" t="s">
        <v>400</v>
      </c>
      <c r="R1348" s="53">
        <v>79800</v>
      </c>
      <c r="S1348" s="53">
        <f t="shared" si="629"/>
        <v>79733.7</v>
      </c>
      <c r="T1348" s="53"/>
      <c r="U1348" s="53">
        <v>0</v>
      </c>
      <c r="V1348" s="53" t="s">
        <v>129</v>
      </c>
      <c r="W1348" s="55">
        <v>0.01</v>
      </c>
      <c r="X1348" s="53">
        <v>0</v>
      </c>
      <c r="Y1348" s="53" t="s">
        <v>130</v>
      </c>
      <c r="Z1348" s="55">
        <v>0.05</v>
      </c>
      <c r="AA1348" s="53">
        <v>0</v>
      </c>
      <c r="AB1348" s="53" t="s">
        <v>130</v>
      </c>
      <c r="AC1348" s="85">
        <v>0.05</v>
      </c>
      <c r="AD1348" s="163">
        <v>0</v>
      </c>
      <c r="AE1348" s="53" t="s">
        <v>130</v>
      </c>
      <c r="AF1348" s="182">
        <v>0.05</v>
      </c>
      <c r="AG1348" s="163">
        <v>1722.75</v>
      </c>
      <c r="AH1348" s="53" t="s">
        <v>131</v>
      </c>
      <c r="AI1348" s="55">
        <v>0.1</v>
      </c>
      <c r="AJ1348" s="163">
        <v>78010.95</v>
      </c>
      <c r="AK1348" s="53" t="s">
        <v>131</v>
      </c>
      <c r="AL1348" s="55">
        <v>1</v>
      </c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ht="15.75" customHeight="1">
      <c r="A1349" s="1" t="s">
        <v>1704</v>
      </c>
      <c r="B1349" s="1" t="s">
        <v>121</v>
      </c>
      <c r="C1349" s="1" t="s">
        <v>122</v>
      </c>
      <c r="D1349" s="1" t="s">
        <v>241</v>
      </c>
      <c r="E1349" s="1" t="s">
        <v>847</v>
      </c>
      <c r="F1349" s="128"/>
      <c r="G1349" s="129"/>
      <c r="H1349" s="129"/>
      <c r="I1349" s="129"/>
      <c r="J1349" s="129"/>
      <c r="K1349" s="49" t="s">
        <v>1743</v>
      </c>
      <c r="L1349" s="61" t="s">
        <v>1747</v>
      </c>
      <c r="M1349" s="51" t="s">
        <v>127</v>
      </c>
      <c r="N1349" s="51"/>
      <c r="O1349" s="62" t="e">
        <f t="shared" si="628"/>
        <v>#VALUE!</v>
      </c>
      <c r="P1349" s="53">
        <v>15</v>
      </c>
      <c r="Q1349" s="54" t="s">
        <v>400</v>
      </c>
      <c r="R1349" s="53">
        <v>79800</v>
      </c>
      <c r="S1349" s="53">
        <f t="shared" si="629"/>
        <v>79733.7</v>
      </c>
      <c r="T1349" s="53"/>
      <c r="U1349" s="53">
        <v>0</v>
      </c>
      <c r="V1349" s="53" t="s">
        <v>129</v>
      </c>
      <c r="W1349" s="55">
        <v>0.01</v>
      </c>
      <c r="X1349" s="53">
        <v>0</v>
      </c>
      <c r="Y1349" s="53" t="s">
        <v>130</v>
      </c>
      <c r="Z1349" s="55">
        <v>0.05</v>
      </c>
      <c r="AA1349" s="53">
        <v>0</v>
      </c>
      <c r="AB1349" s="53" t="s">
        <v>130</v>
      </c>
      <c r="AC1349" s="85">
        <v>0.05</v>
      </c>
      <c r="AD1349" s="163">
        <v>0</v>
      </c>
      <c r="AE1349" s="53" t="s">
        <v>130</v>
      </c>
      <c r="AF1349" s="182">
        <v>0.05</v>
      </c>
      <c r="AG1349" s="163">
        <v>78010.95</v>
      </c>
      <c r="AH1349" s="53" t="s">
        <v>131</v>
      </c>
      <c r="AI1349" s="55">
        <v>0.98</v>
      </c>
      <c r="AJ1349" s="163">
        <v>1722.75</v>
      </c>
      <c r="AK1349" s="53" t="s">
        <v>131</v>
      </c>
      <c r="AL1349" s="55">
        <v>1</v>
      </c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ht="15.75" customHeight="1">
      <c r="A1350" s="1" t="s">
        <v>1704</v>
      </c>
      <c r="B1350" s="1" t="s">
        <v>280</v>
      </c>
      <c r="C1350" s="1" t="s">
        <v>122</v>
      </c>
      <c r="D1350" s="1"/>
      <c r="E1350" s="1"/>
      <c r="F1350" s="23"/>
      <c r="G1350" s="24" t="s">
        <v>280</v>
      </c>
      <c r="H1350" s="24"/>
      <c r="I1350" s="24"/>
      <c r="J1350" s="24"/>
      <c r="K1350" s="132"/>
      <c r="L1350" s="133"/>
      <c r="M1350" s="134"/>
      <c r="N1350" s="134"/>
      <c r="O1350" s="134"/>
      <c r="P1350" s="27"/>
      <c r="Q1350" s="28"/>
      <c r="R1350" s="27">
        <f t="shared" ref="R1350:S1350" si="630">R1351+R1357</f>
        <v>17608900</v>
      </c>
      <c r="S1350" s="27">
        <f t="shared" si="630"/>
        <v>10196872</v>
      </c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106"/>
      <c r="AE1350" s="106"/>
      <c r="AF1350" s="106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</row>
    <row r="1351" spans="1:57" ht="15.75" customHeight="1">
      <c r="A1351" s="1" t="s">
        <v>1704</v>
      </c>
      <c r="B1351" s="1" t="s">
        <v>280</v>
      </c>
      <c r="C1351" s="1" t="s">
        <v>713</v>
      </c>
      <c r="D1351" s="1"/>
      <c r="E1351" s="1"/>
      <c r="F1351" s="29"/>
      <c r="G1351" s="30"/>
      <c r="H1351" s="30" t="s">
        <v>713</v>
      </c>
      <c r="I1351" s="30"/>
      <c r="J1351" s="30"/>
      <c r="K1351" s="135"/>
      <c r="L1351" s="136"/>
      <c r="M1351" s="119"/>
      <c r="N1351" s="119"/>
      <c r="O1351" s="119"/>
      <c r="P1351" s="33"/>
      <c r="Q1351" s="34"/>
      <c r="R1351" s="33">
        <f t="shared" ref="R1351:S1351" si="631">R1352</f>
        <v>5416500</v>
      </c>
      <c r="S1351" s="33">
        <f t="shared" si="631"/>
        <v>1597809.6</v>
      </c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  <c r="BC1351" s="33"/>
      <c r="BD1351" s="33"/>
      <c r="BE1351" s="33"/>
    </row>
    <row r="1352" spans="1:57" ht="15.75" customHeight="1">
      <c r="A1352" s="1" t="s">
        <v>1704</v>
      </c>
      <c r="B1352" s="1" t="s">
        <v>280</v>
      </c>
      <c r="C1352" s="1" t="s">
        <v>713</v>
      </c>
      <c r="D1352" s="1" t="s">
        <v>714</v>
      </c>
      <c r="E1352" s="1"/>
      <c r="F1352" s="35"/>
      <c r="G1352" s="36"/>
      <c r="H1352" s="36"/>
      <c r="I1352" s="36" t="s">
        <v>714</v>
      </c>
      <c r="J1352" s="36"/>
      <c r="K1352" s="137"/>
      <c r="L1352" s="138"/>
      <c r="M1352" s="122"/>
      <c r="N1352" s="122"/>
      <c r="O1352" s="122"/>
      <c r="P1352" s="39"/>
      <c r="Q1352" s="40"/>
      <c r="R1352" s="39">
        <f t="shared" ref="R1352:S1352" si="632">R1353+R1355</f>
        <v>5416500</v>
      </c>
      <c r="S1352" s="39">
        <f t="shared" si="632"/>
        <v>1597809.6</v>
      </c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  <c r="AJ1352" s="39"/>
      <c r="AK1352" s="39"/>
      <c r="AL1352" s="39"/>
      <c r="AM1352" s="39"/>
      <c r="AN1352" s="39"/>
      <c r="AO1352" s="39"/>
      <c r="AP1352" s="39"/>
      <c r="AQ1352" s="39"/>
      <c r="AR1352" s="39"/>
      <c r="AS1352" s="39"/>
      <c r="AT1352" s="39"/>
      <c r="AU1352" s="39"/>
      <c r="AV1352" s="39"/>
      <c r="AW1352" s="39"/>
      <c r="AX1352" s="39"/>
      <c r="AY1352" s="39"/>
      <c r="AZ1352" s="39"/>
      <c r="BA1352" s="39"/>
      <c r="BB1352" s="39"/>
      <c r="BC1352" s="39"/>
      <c r="BD1352" s="39"/>
      <c r="BE1352" s="39"/>
    </row>
    <row r="1353" spans="1:57" ht="15.75" customHeight="1">
      <c r="A1353" s="1" t="s">
        <v>1704</v>
      </c>
      <c r="B1353" s="1" t="s">
        <v>280</v>
      </c>
      <c r="C1353" s="1" t="s">
        <v>713</v>
      </c>
      <c r="D1353" s="1"/>
      <c r="E1353" s="1" t="s">
        <v>715</v>
      </c>
      <c r="F1353" s="41"/>
      <c r="G1353" s="42"/>
      <c r="H1353" s="42"/>
      <c r="I1353" s="42"/>
      <c r="J1353" s="42" t="s">
        <v>715</v>
      </c>
      <c r="K1353" s="139"/>
      <c r="L1353" s="140"/>
      <c r="M1353" s="127"/>
      <c r="N1353" s="127"/>
      <c r="O1353" s="127"/>
      <c r="P1353" s="45"/>
      <c r="Q1353" s="46"/>
      <c r="R1353" s="45">
        <f t="shared" ref="R1353:S1353" si="633">R1354</f>
        <v>5035700</v>
      </c>
      <c r="S1353" s="45">
        <f t="shared" si="633"/>
        <v>1377841.6</v>
      </c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82"/>
      <c r="AE1353" s="82"/>
      <c r="AF1353" s="82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/>
      <c r="BD1353" s="45"/>
      <c r="BE1353" s="45"/>
    </row>
    <row r="1354" spans="1:57" ht="15.75" customHeight="1">
      <c r="A1354" s="1" t="s">
        <v>1704</v>
      </c>
      <c r="B1354" s="1" t="s">
        <v>280</v>
      </c>
      <c r="C1354" s="1" t="s">
        <v>713</v>
      </c>
      <c r="D1354" s="1" t="s">
        <v>714</v>
      </c>
      <c r="E1354" s="1" t="s">
        <v>715</v>
      </c>
      <c r="F1354" s="128"/>
      <c r="G1354" s="129"/>
      <c r="H1354" s="129"/>
      <c r="I1354" s="129"/>
      <c r="J1354" s="129"/>
      <c r="K1354" s="83" t="s">
        <v>731</v>
      </c>
      <c r="L1354" s="84" t="s">
        <v>732</v>
      </c>
      <c r="M1354" s="51" t="s">
        <v>127</v>
      </c>
      <c r="N1354" s="51">
        <v>2</v>
      </c>
      <c r="O1354" s="56" t="e">
        <f>M1354-R1354</f>
        <v>#VALUE!</v>
      </c>
      <c r="P1354" s="53">
        <v>135</v>
      </c>
      <c r="Q1354" s="54" t="s">
        <v>718</v>
      </c>
      <c r="R1354" s="53">
        <v>5035700</v>
      </c>
      <c r="S1354" s="53">
        <f>U1354+X1354+AA1354+AD1354+AG1354+AJ1354+AM1354+AP1354+AS1354+AV1354+AY1354+BB1354</f>
        <v>1377841.6</v>
      </c>
      <c r="T1354" s="53"/>
      <c r="U1354" s="53">
        <v>0</v>
      </c>
      <c r="V1354" s="53" t="s">
        <v>129</v>
      </c>
      <c r="W1354" s="55">
        <v>0</v>
      </c>
      <c r="X1354" s="54">
        <v>0</v>
      </c>
      <c r="Y1354" s="53" t="s">
        <v>129</v>
      </c>
      <c r="Z1354" s="55">
        <v>0</v>
      </c>
      <c r="AA1354" s="53">
        <v>0</v>
      </c>
      <c r="AB1354" s="53" t="s">
        <v>130</v>
      </c>
      <c r="AC1354" s="85">
        <v>0.01</v>
      </c>
      <c r="AD1354" s="153">
        <v>0</v>
      </c>
      <c r="AE1354" s="53" t="s">
        <v>130</v>
      </c>
      <c r="AF1354" s="181">
        <v>7.0000000000000007E-2</v>
      </c>
      <c r="AG1354" s="88">
        <v>36290.300000000003</v>
      </c>
      <c r="AH1354" s="53" t="s">
        <v>131</v>
      </c>
      <c r="AI1354" s="55">
        <v>0.12</v>
      </c>
      <c r="AJ1354" s="88">
        <f>741551.3+600000</f>
        <v>1341551.3</v>
      </c>
      <c r="AK1354" s="53" t="s">
        <v>131</v>
      </c>
      <c r="AL1354" s="55">
        <v>0.27</v>
      </c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ht="15.75" customHeight="1">
      <c r="A1355" s="1" t="s">
        <v>1704</v>
      </c>
      <c r="B1355" s="1" t="s">
        <v>280</v>
      </c>
      <c r="C1355" s="1" t="s">
        <v>713</v>
      </c>
      <c r="D1355" s="1"/>
      <c r="E1355" s="1" t="s">
        <v>778</v>
      </c>
      <c r="F1355" s="41"/>
      <c r="G1355" s="42"/>
      <c r="H1355" s="42"/>
      <c r="I1355" s="42"/>
      <c r="J1355" s="42" t="s">
        <v>778</v>
      </c>
      <c r="K1355" s="139"/>
      <c r="L1355" s="140"/>
      <c r="M1355" s="127"/>
      <c r="N1355" s="127"/>
      <c r="O1355" s="127"/>
      <c r="P1355" s="45"/>
      <c r="Q1355" s="46"/>
      <c r="R1355" s="45">
        <f t="shared" ref="R1355:S1355" si="634">R1356</f>
        <v>380800</v>
      </c>
      <c r="S1355" s="45">
        <f t="shared" si="634"/>
        <v>219968</v>
      </c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91"/>
      <c r="AE1355" s="91"/>
      <c r="AF1355" s="91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/>
      <c r="BD1355" s="45"/>
      <c r="BE1355" s="45"/>
    </row>
    <row r="1356" spans="1:57" ht="15.75" customHeight="1">
      <c r="A1356" s="1" t="s">
        <v>1704</v>
      </c>
      <c r="B1356" s="1" t="s">
        <v>280</v>
      </c>
      <c r="C1356" s="1" t="s">
        <v>713</v>
      </c>
      <c r="D1356" s="1" t="s">
        <v>714</v>
      </c>
      <c r="E1356" s="1" t="s">
        <v>778</v>
      </c>
      <c r="F1356" s="128"/>
      <c r="G1356" s="129"/>
      <c r="H1356" s="129"/>
      <c r="I1356" s="129"/>
      <c r="J1356" s="129"/>
      <c r="K1356" s="83" t="s">
        <v>789</v>
      </c>
      <c r="L1356" s="84" t="s">
        <v>790</v>
      </c>
      <c r="M1356" s="51" t="s">
        <v>127</v>
      </c>
      <c r="N1356" s="51">
        <v>2</v>
      </c>
      <c r="O1356" s="56" t="e">
        <f>M1356-R1356</f>
        <v>#VALUE!</v>
      </c>
      <c r="P1356" s="53">
        <v>3200</v>
      </c>
      <c r="Q1356" s="54" t="s">
        <v>159</v>
      </c>
      <c r="R1356" s="53">
        <v>380800</v>
      </c>
      <c r="S1356" s="53">
        <f>U1356+X1356+AA1356+AD1356+AG1356+AJ1356+AM1356+AP1356+AS1356+AV1356+AY1356+BB1356</f>
        <v>219968</v>
      </c>
      <c r="T1356" s="53"/>
      <c r="U1356" s="53">
        <v>0</v>
      </c>
      <c r="V1356" s="53" t="s">
        <v>129</v>
      </c>
      <c r="W1356" s="55">
        <v>0</v>
      </c>
      <c r="X1356" s="53">
        <v>0</v>
      </c>
      <c r="Y1356" s="53" t="s">
        <v>129</v>
      </c>
      <c r="Z1356" s="55">
        <v>0</v>
      </c>
      <c r="AA1356" s="53">
        <v>0</v>
      </c>
      <c r="AB1356" s="53" t="s">
        <v>130</v>
      </c>
      <c r="AC1356" s="85">
        <v>0.01</v>
      </c>
      <c r="AD1356" s="153">
        <v>63212</v>
      </c>
      <c r="AE1356" s="53" t="s">
        <v>131</v>
      </c>
      <c r="AF1356" s="181">
        <v>0.12</v>
      </c>
      <c r="AG1356" s="88">
        <v>156756</v>
      </c>
      <c r="AH1356" s="53" t="s">
        <v>131</v>
      </c>
      <c r="AI1356" s="55">
        <v>0.56999999999999995</v>
      </c>
      <c r="AJ1356" s="88">
        <v>0</v>
      </c>
      <c r="AK1356" s="53" t="s">
        <v>131</v>
      </c>
      <c r="AL1356" s="55">
        <v>0.56999999999999995</v>
      </c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ht="15.75" customHeight="1">
      <c r="A1357" s="1" t="s">
        <v>1704</v>
      </c>
      <c r="B1357" s="1" t="s">
        <v>280</v>
      </c>
      <c r="C1357" s="1" t="s">
        <v>281</v>
      </c>
      <c r="D1357" s="1"/>
      <c r="E1357" s="1"/>
      <c r="F1357" s="29"/>
      <c r="G1357" s="30"/>
      <c r="H1357" s="30" t="s">
        <v>281</v>
      </c>
      <c r="I1357" s="30"/>
      <c r="J1357" s="30"/>
      <c r="K1357" s="135"/>
      <c r="L1357" s="136"/>
      <c r="M1357" s="119"/>
      <c r="N1357" s="119"/>
      <c r="O1357" s="119"/>
      <c r="P1357" s="33"/>
      <c r="Q1357" s="34"/>
      <c r="R1357" s="33">
        <f t="shared" ref="R1357:S1357" si="635">R1358+R1364+R1375+R1390+R1408</f>
        <v>12192400</v>
      </c>
      <c r="S1357" s="33">
        <f t="shared" si="635"/>
        <v>8599062.4000000004</v>
      </c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149"/>
      <c r="AE1357" s="149"/>
      <c r="AF1357" s="149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</row>
    <row r="1358" spans="1:57" ht="15.75" customHeight="1">
      <c r="A1358" s="1" t="s">
        <v>1704</v>
      </c>
      <c r="B1358" s="1" t="s">
        <v>280</v>
      </c>
      <c r="C1358" s="1" t="s">
        <v>281</v>
      </c>
      <c r="D1358" s="1" t="s">
        <v>851</v>
      </c>
      <c r="E1358" s="1"/>
      <c r="F1358" s="35"/>
      <c r="G1358" s="36"/>
      <c r="H1358" s="36"/>
      <c r="I1358" s="36" t="s">
        <v>851</v>
      </c>
      <c r="J1358" s="36"/>
      <c r="K1358" s="137"/>
      <c r="L1358" s="138"/>
      <c r="M1358" s="122"/>
      <c r="N1358" s="122"/>
      <c r="O1358" s="122"/>
      <c r="P1358" s="39"/>
      <c r="Q1358" s="40"/>
      <c r="R1358" s="39">
        <f t="shared" ref="R1358:S1358" si="636">R1359</f>
        <v>885200</v>
      </c>
      <c r="S1358" s="39">
        <f t="shared" si="636"/>
        <v>728687.4</v>
      </c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  <c r="AG1358" s="39"/>
      <c r="AH1358" s="39"/>
      <c r="AI1358" s="39"/>
      <c r="AJ1358" s="39"/>
      <c r="AK1358" s="39"/>
      <c r="AL1358" s="39"/>
      <c r="AM1358" s="39"/>
      <c r="AN1358" s="39"/>
      <c r="AO1358" s="39"/>
      <c r="AP1358" s="39"/>
      <c r="AQ1358" s="39"/>
      <c r="AR1358" s="39"/>
      <c r="AS1358" s="39"/>
      <c r="AT1358" s="39"/>
      <c r="AU1358" s="39"/>
      <c r="AV1358" s="39"/>
      <c r="AW1358" s="39"/>
      <c r="AX1358" s="39"/>
      <c r="AY1358" s="39"/>
      <c r="AZ1358" s="39"/>
      <c r="BA1358" s="39"/>
      <c r="BB1358" s="39"/>
      <c r="BC1358" s="39"/>
      <c r="BD1358" s="39"/>
      <c r="BE1358" s="39"/>
    </row>
    <row r="1359" spans="1:57" ht="15.75" customHeight="1">
      <c r="A1359" s="1" t="s">
        <v>1704</v>
      </c>
      <c r="B1359" s="1" t="s">
        <v>280</v>
      </c>
      <c r="C1359" s="1" t="s">
        <v>281</v>
      </c>
      <c r="D1359" s="1"/>
      <c r="E1359" s="1" t="s">
        <v>852</v>
      </c>
      <c r="F1359" s="41"/>
      <c r="G1359" s="42"/>
      <c r="H1359" s="42"/>
      <c r="I1359" s="42"/>
      <c r="J1359" s="42" t="s">
        <v>852</v>
      </c>
      <c r="K1359" s="139"/>
      <c r="L1359" s="140"/>
      <c r="M1359" s="127"/>
      <c r="N1359" s="127"/>
      <c r="O1359" s="127"/>
      <c r="P1359" s="45"/>
      <c r="Q1359" s="46"/>
      <c r="R1359" s="45">
        <f t="shared" ref="R1359:S1359" si="637">SUM(R1360:R1363)</f>
        <v>885200</v>
      </c>
      <c r="S1359" s="45">
        <f t="shared" si="637"/>
        <v>728687.4</v>
      </c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82"/>
      <c r="AE1359" s="82"/>
      <c r="AF1359" s="82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/>
      <c r="BD1359" s="45"/>
      <c r="BE1359" s="45"/>
    </row>
    <row r="1360" spans="1:57" ht="15.75" customHeight="1">
      <c r="A1360" s="1" t="s">
        <v>1704</v>
      </c>
      <c r="B1360" s="1" t="s">
        <v>280</v>
      </c>
      <c r="C1360" s="1" t="s">
        <v>281</v>
      </c>
      <c r="D1360" s="1" t="s">
        <v>851</v>
      </c>
      <c r="E1360" s="1" t="s">
        <v>852</v>
      </c>
      <c r="F1360" s="128"/>
      <c r="G1360" s="129"/>
      <c r="H1360" s="129"/>
      <c r="I1360" s="129"/>
      <c r="J1360" s="129"/>
      <c r="K1360" s="83" t="s">
        <v>1748</v>
      </c>
      <c r="L1360" s="84" t="s">
        <v>1749</v>
      </c>
      <c r="M1360" s="51" t="s">
        <v>127</v>
      </c>
      <c r="N1360" s="51"/>
      <c r="O1360" s="62" t="e">
        <f t="shared" ref="O1360:O1363" si="638">M1360-R1360</f>
        <v>#VALUE!</v>
      </c>
      <c r="P1360" s="53">
        <v>10</v>
      </c>
      <c r="Q1360" s="54" t="s">
        <v>718</v>
      </c>
      <c r="R1360" s="53">
        <v>300000</v>
      </c>
      <c r="S1360" s="53">
        <f t="shared" ref="S1360:S1363" si="639">U1360+X1360+AA1360+AD1360+AG1360+AJ1360+AM1360+AP1360+AS1360+AV1360+AY1360+BB1360</f>
        <v>300000</v>
      </c>
      <c r="T1360" s="53"/>
      <c r="U1360" s="53">
        <v>0</v>
      </c>
      <c r="V1360" s="53" t="s">
        <v>129</v>
      </c>
      <c r="W1360" s="55">
        <v>0.05</v>
      </c>
      <c r="X1360" s="53">
        <v>0</v>
      </c>
      <c r="Y1360" s="53" t="s">
        <v>130</v>
      </c>
      <c r="Z1360" s="55">
        <v>0.05</v>
      </c>
      <c r="AA1360" s="53">
        <v>0</v>
      </c>
      <c r="AB1360" s="53" t="s">
        <v>130</v>
      </c>
      <c r="AC1360" s="85">
        <v>0.05</v>
      </c>
      <c r="AD1360" s="153">
        <v>0</v>
      </c>
      <c r="AE1360" s="53" t="s">
        <v>130</v>
      </c>
      <c r="AF1360" s="181">
        <v>0.5</v>
      </c>
      <c r="AG1360" s="153">
        <v>0</v>
      </c>
      <c r="AH1360" s="53" t="s">
        <v>130</v>
      </c>
      <c r="AI1360" s="181">
        <v>0.5</v>
      </c>
      <c r="AJ1360" s="153">
        <v>300000</v>
      </c>
      <c r="AK1360" s="53" t="s">
        <v>131</v>
      </c>
      <c r="AL1360" s="181">
        <v>1</v>
      </c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ht="15.75" customHeight="1">
      <c r="A1361" s="1" t="s">
        <v>1704</v>
      </c>
      <c r="B1361" s="1" t="s">
        <v>280</v>
      </c>
      <c r="C1361" s="1" t="s">
        <v>281</v>
      </c>
      <c r="D1361" s="1" t="s">
        <v>851</v>
      </c>
      <c r="E1361" s="1" t="s">
        <v>852</v>
      </c>
      <c r="F1361" s="128"/>
      <c r="G1361" s="129"/>
      <c r="H1361" s="129"/>
      <c r="I1361" s="129"/>
      <c r="J1361" s="129"/>
      <c r="K1361" s="83" t="s">
        <v>1705</v>
      </c>
      <c r="L1361" s="84" t="s">
        <v>1750</v>
      </c>
      <c r="M1361" s="51" t="s">
        <v>127</v>
      </c>
      <c r="N1361" s="51"/>
      <c r="O1361" s="62" t="e">
        <f t="shared" si="638"/>
        <v>#VALUE!</v>
      </c>
      <c r="P1361" s="53">
        <v>50</v>
      </c>
      <c r="Q1361" s="54" t="s">
        <v>400</v>
      </c>
      <c r="R1361" s="53">
        <v>266000</v>
      </c>
      <c r="S1361" s="53">
        <f t="shared" si="639"/>
        <v>265777.5</v>
      </c>
      <c r="T1361" s="53"/>
      <c r="U1361" s="53">
        <v>0</v>
      </c>
      <c r="V1361" s="53" t="s">
        <v>129</v>
      </c>
      <c r="W1361" s="55">
        <v>0.05</v>
      </c>
      <c r="X1361" s="53">
        <v>0</v>
      </c>
      <c r="Y1361" s="53" t="s">
        <v>130</v>
      </c>
      <c r="Z1361" s="55">
        <v>0.05</v>
      </c>
      <c r="AA1361" s="53">
        <v>0</v>
      </c>
      <c r="AB1361" s="53" t="s">
        <v>130</v>
      </c>
      <c r="AC1361" s="85">
        <v>0.05</v>
      </c>
      <c r="AD1361" s="163">
        <v>0</v>
      </c>
      <c r="AE1361" s="53" t="s">
        <v>131</v>
      </c>
      <c r="AF1361" s="182">
        <v>0.5</v>
      </c>
      <c r="AG1361" s="163">
        <v>161762.9</v>
      </c>
      <c r="AH1361" s="53" t="s">
        <v>131</v>
      </c>
      <c r="AI1361" s="182">
        <v>0.5</v>
      </c>
      <c r="AJ1361" s="163">
        <v>104014.6</v>
      </c>
      <c r="AK1361" s="53" t="s">
        <v>131</v>
      </c>
      <c r="AL1361" s="182">
        <v>1</v>
      </c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ht="15.75" customHeight="1">
      <c r="A1362" s="1" t="s">
        <v>1704</v>
      </c>
      <c r="B1362" s="1" t="s">
        <v>280</v>
      </c>
      <c r="C1362" s="1" t="s">
        <v>281</v>
      </c>
      <c r="D1362" s="1" t="s">
        <v>851</v>
      </c>
      <c r="E1362" s="1" t="s">
        <v>852</v>
      </c>
      <c r="F1362" s="128"/>
      <c r="G1362" s="129"/>
      <c r="H1362" s="129"/>
      <c r="I1362" s="129"/>
      <c r="J1362" s="129"/>
      <c r="K1362" s="83" t="s">
        <v>1739</v>
      </c>
      <c r="L1362" s="84" t="s">
        <v>1751</v>
      </c>
      <c r="M1362" s="51" t="s">
        <v>127</v>
      </c>
      <c r="N1362" s="51"/>
      <c r="O1362" s="62" t="e">
        <f t="shared" si="638"/>
        <v>#VALUE!</v>
      </c>
      <c r="P1362" s="53">
        <v>30</v>
      </c>
      <c r="Q1362" s="54" t="s">
        <v>400</v>
      </c>
      <c r="R1362" s="53">
        <v>159600</v>
      </c>
      <c r="S1362" s="53">
        <f t="shared" si="639"/>
        <v>3444</v>
      </c>
      <c r="T1362" s="53"/>
      <c r="U1362" s="53">
        <v>0</v>
      </c>
      <c r="V1362" s="53" t="s">
        <v>129</v>
      </c>
      <c r="W1362" s="55">
        <v>0.05</v>
      </c>
      <c r="X1362" s="53">
        <v>0</v>
      </c>
      <c r="Y1362" s="53" t="s">
        <v>130</v>
      </c>
      <c r="Z1362" s="55">
        <v>0.05</v>
      </c>
      <c r="AA1362" s="53">
        <v>0</v>
      </c>
      <c r="AB1362" s="53" t="s">
        <v>130</v>
      </c>
      <c r="AC1362" s="85">
        <v>0.05</v>
      </c>
      <c r="AD1362" s="163">
        <v>0</v>
      </c>
      <c r="AE1362" s="53" t="s">
        <v>130</v>
      </c>
      <c r="AF1362" s="182">
        <v>0.5</v>
      </c>
      <c r="AG1362" s="163">
        <v>0</v>
      </c>
      <c r="AH1362" s="53" t="s">
        <v>130</v>
      </c>
      <c r="AI1362" s="182">
        <v>0.5</v>
      </c>
      <c r="AJ1362" s="163">
        <v>3444</v>
      </c>
      <c r="AK1362" s="53" t="s">
        <v>131</v>
      </c>
      <c r="AL1362" s="182">
        <v>0.5</v>
      </c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ht="15.75" customHeight="1">
      <c r="A1363" s="1" t="s">
        <v>1704</v>
      </c>
      <c r="B1363" s="1" t="s">
        <v>280</v>
      </c>
      <c r="C1363" s="1" t="s">
        <v>281</v>
      </c>
      <c r="D1363" s="1" t="s">
        <v>851</v>
      </c>
      <c r="E1363" s="1" t="s">
        <v>852</v>
      </c>
      <c r="F1363" s="128"/>
      <c r="G1363" s="129"/>
      <c r="H1363" s="129"/>
      <c r="I1363" s="129"/>
      <c r="J1363" s="129"/>
      <c r="K1363" s="83" t="s">
        <v>1743</v>
      </c>
      <c r="L1363" s="84" t="s">
        <v>1752</v>
      </c>
      <c r="M1363" s="51" t="s">
        <v>127</v>
      </c>
      <c r="N1363" s="51"/>
      <c r="O1363" s="62" t="e">
        <f t="shared" si="638"/>
        <v>#VALUE!</v>
      </c>
      <c r="P1363" s="53">
        <v>30</v>
      </c>
      <c r="Q1363" s="54" t="s">
        <v>400</v>
      </c>
      <c r="R1363" s="53">
        <v>159600</v>
      </c>
      <c r="S1363" s="53">
        <f t="shared" si="639"/>
        <v>159465.9</v>
      </c>
      <c r="T1363" s="53"/>
      <c r="U1363" s="53">
        <v>0</v>
      </c>
      <c r="V1363" s="53" t="s">
        <v>129</v>
      </c>
      <c r="W1363" s="55">
        <v>0.05</v>
      </c>
      <c r="X1363" s="53">
        <v>0</v>
      </c>
      <c r="Y1363" s="53" t="s">
        <v>130</v>
      </c>
      <c r="Z1363" s="55">
        <v>0.05</v>
      </c>
      <c r="AA1363" s="53">
        <v>0</v>
      </c>
      <c r="AB1363" s="53" t="s">
        <v>130</v>
      </c>
      <c r="AC1363" s="85">
        <v>0.05</v>
      </c>
      <c r="AD1363" s="163">
        <v>0</v>
      </c>
      <c r="AE1363" s="53" t="s">
        <v>130</v>
      </c>
      <c r="AF1363" s="182">
        <v>0.5</v>
      </c>
      <c r="AG1363" s="163">
        <v>3444</v>
      </c>
      <c r="AH1363" s="53" t="s">
        <v>131</v>
      </c>
      <c r="AI1363" s="182">
        <v>0.5</v>
      </c>
      <c r="AJ1363" s="163">
        <v>156021.9</v>
      </c>
      <c r="AK1363" s="53" t="s">
        <v>131</v>
      </c>
      <c r="AL1363" s="182">
        <v>1</v>
      </c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ht="15.75" customHeight="1">
      <c r="A1364" s="1" t="s">
        <v>1704</v>
      </c>
      <c r="B1364" s="1" t="s">
        <v>280</v>
      </c>
      <c r="C1364" s="1" t="s">
        <v>281</v>
      </c>
      <c r="D1364" s="1" t="s">
        <v>859</v>
      </c>
      <c r="E1364" s="1"/>
      <c r="F1364" s="35"/>
      <c r="G1364" s="36"/>
      <c r="H1364" s="36"/>
      <c r="I1364" s="36" t="s">
        <v>859</v>
      </c>
      <c r="J1364" s="36"/>
      <c r="K1364" s="137"/>
      <c r="L1364" s="138"/>
      <c r="M1364" s="122"/>
      <c r="N1364" s="122"/>
      <c r="O1364" s="122"/>
      <c r="P1364" s="39"/>
      <c r="Q1364" s="40"/>
      <c r="R1364" s="39">
        <f t="shared" ref="R1364:S1364" si="640">R1365</f>
        <v>4650000</v>
      </c>
      <c r="S1364" s="39">
        <f t="shared" si="640"/>
        <v>3965000</v>
      </c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86"/>
      <c r="AE1364" s="86"/>
      <c r="AF1364" s="86"/>
      <c r="AG1364" s="39"/>
      <c r="AH1364" s="39"/>
      <c r="AI1364" s="39"/>
      <c r="AJ1364" s="39"/>
      <c r="AK1364" s="39"/>
      <c r="AL1364" s="39"/>
      <c r="AM1364" s="39"/>
      <c r="AN1364" s="39"/>
      <c r="AO1364" s="39"/>
      <c r="AP1364" s="39"/>
      <c r="AQ1364" s="39"/>
      <c r="AR1364" s="39"/>
      <c r="AS1364" s="39"/>
      <c r="AT1364" s="39"/>
      <c r="AU1364" s="39"/>
      <c r="AV1364" s="39"/>
      <c r="AW1364" s="39"/>
      <c r="AX1364" s="39"/>
      <c r="AY1364" s="39"/>
      <c r="AZ1364" s="39"/>
      <c r="BA1364" s="39"/>
      <c r="BB1364" s="39"/>
      <c r="BC1364" s="39"/>
      <c r="BD1364" s="39"/>
      <c r="BE1364" s="39"/>
    </row>
    <row r="1365" spans="1:57" ht="15.75" customHeight="1">
      <c r="A1365" s="1" t="s">
        <v>1704</v>
      </c>
      <c r="B1365" s="1" t="s">
        <v>280</v>
      </c>
      <c r="C1365" s="1" t="s">
        <v>281</v>
      </c>
      <c r="D1365" s="1"/>
      <c r="E1365" s="1" t="s">
        <v>1753</v>
      </c>
      <c r="F1365" s="41"/>
      <c r="G1365" s="42"/>
      <c r="H1365" s="42"/>
      <c r="I1365" s="42"/>
      <c r="J1365" s="42" t="s">
        <v>1753</v>
      </c>
      <c r="K1365" s="139"/>
      <c r="L1365" s="140"/>
      <c r="M1365" s="127"/>
      <c r="N1365" s="127"/>
      <c r="O1365" s="127"/>
      <c r="P1365" s="45"/>
      <c r="Q1365" s="46"/>
      <c r="R1365" s="45">
        <f t="shared" ref="R1365:S1365" si="641">SUM(R1366:R1374)</f>
        <v>4650000</v>
      </c>
      <c r="S1365" s="45">
        <f t="shared" si="641"/>
        <v>3965000</v>
      </c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82"/>
      <c r="AE1365" s="82"/>
      <c r="AF1365" s="82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/>
      <c r="BD1365" s="45"/>
      <c r="BE1365" s="45"/>
    </row>
    <row r="1366" spans="1:57" ht="15.75" customHeight="1">
      <c r="A1366" s="1" t="s">
        <v>1704</v>
      </c>
      <c r="B1366" s="1" t="s">
        <v>280</v>
      </c>
      <c r="C1366" s="1" t="s">
        <v>281</v>
      </c>
      <c r="D1366" s="1" t="s">
        <v>859</v>
      </c>
      <c r="E1366" s="1" t="s">
        <v>1753</v>
      </c>
      <c r="F1366" s="128"/>
      <c r="G1366" s="129"/>
      <c r="H1366" s="129"/>
      <c r="I1366" s="129"/>
      <c r="J1366" s="129"/>
      <c r="K1366" s="83" t="s">
        <v>1754</v>
      </c>
      <c r="L1366" s="84" t="s">
        <v>1755</v>
      </c>
      <c r="M1366" s="51" t="s">
        <v>127</v>
      </c>
      <c r="N1366" s="51"/>
      <c r="O1366" s="62" t="e">
        <f t="shared" ref="O1366:O1374" si="642">M1366-R1366</f>
        <v>#VALUE!</v>
      </c>
      <c r="P1366" s="53">
        <v>150</v>
      </c>
      <c r="Q1366" s="54" t="s">
        <v>279</v>
      </c>
      <c r="R1366" s="53">
        <v>750000</v>
      </c>
      <c r="S1366" s="53">
        <f t="shared" ref="S1366:S1374" si="643">U1366+X1366+AA1366+AD1366+AG1366+AJ1366+AM1366+AP1366+AS1366+AV1366+AY1366+BB1366</f>
        <v>750000</v>
      </c>
      <c r="T1366" s="53"/>
      <c r="U1366" s="53">
        <v>0</v>
      </c>
      <c r="V1366" s="53" t="s">
        <v>129</v>
      </c>
      <c r="W1366" s="55">
        <v>0.01</v>
      </c>
      <c r="X1366" s="53">
        <v>0</v>
      </c>
      <c r="Y1366" s="53" t="s">
        <v>130</v>
      </c>
      <c r="Z1366" s="55">
        <v>0.3</v>
      </c>
      <c r="AA1366" s="53">
        <v>345000</v>
      </c>
      <c r="AB1366" s="53" t="s">
        <v>131</v>
      </c>
      <c r="AC1366" s="85">
        <v>0.5</v>
      </c>
      <c r="AD1366" s="153">
        <v>0</v>
      </c>
      <c r="AE1366" s="53" t="s">
        <v>131</v>
      </c>
      <c r="AF1366" s="181">
        <v>0.5</v>
      </c>
      <c r="AG1366" s="153">
        <v>0</v>
      </c>
      <c r="AH1366" s="53" t="s">
        <v>131</v>
      </c>
      <c r="AI1366" s="55">
        <v>0.5</v>
      </c>
      <c r="AJ1366" s="153">
        <v>405000</v>
      </c>
      <c r="AK1366" s="53" t="s">
        <v>131</v>
      </c>
      <c r="AL1366" s="55">
        <v>1</v>
      </c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ht="15.75" customHeight="1">
      <c r="A1367" s="1" t="s">
        <v>1704</v>
      </c>
      <c r="B1367" s="1" t="s">
        <v>280</v>
      </c>
      <c r="C1367" s="1" t="s">
        <v>281</v>
      </c>
      <c r="D1367" s="1" t="s">
        <v>859</v>
      </c>
      <c r="E1367" s="1" t="s">
        <v>1753</v>
      </c>
      <c r="F1367" s="128"/>
      <c r="G1367" s="129"/>
      <c r="H1367" s="129"/>
      <c r="I1367" s="129"/>
      <c r="J1367" s="129"/>
      <c r="K1367" s="83" t="s">
        <v>1756</v>
      </c>
      <c r="L1367" s="84" t="s">
        <v>1757</v>
      </c>
      <c r="M1367" s="51" t="s">
        <v>127</v>
      </c>
      <c r="N1367" s="51"/>
      <c r="O1367" s="62" t="e">
        <f t="shared" si="642"/>
        <v>#VALUE!</v>
      </c>
      <c r="P1367" s="53">
        <v>150</v>
      </c>
      <c r="Q1367" s="54" t="s">
        <v>279</v>
      </c>
      <c r="R1367" s="53">
        <v>750000</v>
      </c>
      <c r="S1367" s="53">
        <f t="shared" si="643"/>
        <v>345000</v>
      </c>
      <c r="T1367" s="53"/>
      <c r="U1367" s="53">
        <v>0</v>
      </c>
      <c r="V1367" s="53" t="s">
        <v>129</v>
      </c>
      <c r="W1367" s="55">
        <v>0.01</v>
      </c>
      <c r="X1367" s="53">
        <v>0</v>
      </c>
      <c r="Y1367" s="53" t="s">
        <v>130</v>
      </c>
      <c r="Z1367" s="55">
        <v>0.05</v>
      </c>
      <c r="AA1367" s="53">
        <v>0</v>
      </c>
      <c r="AB1367" s="53" t="s">
        <v>130</v>
      </c>
      <c r="AC1367" s="85">
        <v>0.05</v>
      </c>
      <c r="AD1367" s="163">
        <v>336000</v>
      </c>
      <c r="AE1367" s="53" t="s">
        <v>131</v>
      </c>
      <c r="AF1367" s="182">
        <v>0.5</v>
      </c>
      <c r="AG1367" s="163">
        <v>0</v>
      </c>
      <c r="AH1367" s="53" t="s">
        <v>131</v>
      </c>
      <c r="AI1367" s="55">
        <v>0.5</v>
      </c>
      <c r="AJ1367" s="163">
        <v>9000</v>
      </c>
      <c r="AK1367" s="53" t="s">
        <v>131</v>
      </c>
      <c r="AL1367" s="55">
        <v>0.5</v>
      </c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ht="15.75" customHeight="1">
      <c r="A1368" s="1" t="s">
        <v>1704</v>
      </c>
      <c r="B1368" s="1" t="s">
        <v>280</v>
      </c>
      <c r="C1368" s="1" t="s">
        <v>281</v>
      </c>
      <c r="D1368" s="1" t="s">
        <v>859</v>
      </c>
      <c r="E1368" s="1" t="s">
        <v>1753</v>
      </c>
      <c r="F1368" s="128"/>
      <c r="G1368" s="129"/>
      <c r="H1368" s="129"/>
      <c r="I1368" s="129"/>
      <c r="J1368" s="129"/>
      <c r="K1368" s="83" t="s">
        <v>1758</v>
      </c>
      <c r="L1368" s="84" t="s">
        <v>1759</v>
      </c>
      <c r="M1368" s="51" t="s">
        <v>127</v>
      </c>
      <c r="N1368" s="51"/>
      <c r="O1368" s="62" t="e">
        <f t="shared" si="642"/>
        <v>#VALUE!</v>
      </c>
      <c r="P1368" s="53">
        <v>150</v>
      </c>
      <c r="Q1368" s="54" t="s">
        <v>279</v>
      </c>
      <c r="R1368" s="53">
        <v>750000</v>
      </c>
      <c r="S1368" s="53">
        <f t="shared" si="643"/>
        <v>750000</v>
      </c>
      <c r="T1368" s="53"/>
      <c r="U1368" s="53">
        <v>0</v>
      </c>
      <c r="V1368" s="53" t="s">
        <v>129</v>
      </c>
      <c r="W1368" s="55">
        <v>0.1</v>
      </c>
      <c r="X1368" s="53">
        <v>345000</v>
      </c>
      <c r="Y1368" s="53" t="s">
        <v>131</v>
      </c>
      <c r="Z1368" s="55">
        <v>0.5</v>
      </c>
      <c r="AA1368" s="53">
        <v>0</v>
      </c>
      <c r="AB1368" s="53" t="s">
        <v>131</v>
      </c>
      <c r="AC1368" s="85">
        <v>0.5</v>
      </c>
      <c r="AD1368" s="163">
        <v>0</v>
      </c>
      <c r="AE1368" s="53" t="s">
        <v>131</v>
      </c>
      <c r="AF1368" s="182">
        <v>0.5</v>
      </c>
      <c r="AG1368" s="163">
        <v>141750</v>
      </c>
      <c r="AH1368" s="53" t="s">
        <v>131</v>
      </c>
      <c r="AI1368" s="55">
        <v>0.5</v>
      </c>
      <c r="AJ1368" s="163">
        <v>263250</v>
      </c>
      <c r="AK1368" s="53" t="s">
        <v>131</v>
      </c>
      <c r="AL1368" s="55">
        <v>1</v>
      </c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ht="15.75" customHeight="1">
      <c r="A1369" s="1" t="s">
        <v>1704</v>
      </c>
      <c r="B1369" s="1" t="s">
        <v>280</v>
      </c>
      <c r="C1369" s="1" t="s">
        <v>281</v>
      </c>
      <c r="D1369" s="1" t="s">
        <v>859</v>
      </c>
      <c r="E1369" s="1" t="s">
        <v>1753</v>
      </c>
      <c r="F1369" s="128"/>
      <c r="G1369" s="129"/>
      <c r="H1369" s="129"/>
      <c r="I1369" s="129"/>
      <c r="J1369" s="129"/>
      <c r="K1369" s="83" t="s">
        <v>1760</v>
      </c>
      <c r="L1369" s="84" t="s">
        <v>1761</v>
      </c>
      <c r="M1369" s="51" t="s">
        <v>127</v>
      </c>
      <c r="N1369" s="51"/>
      <c r="O1369" s="62" t="e">
        <f t="shared" si="642"/>
        <v>#VALUE!</v>
      </c>
      <c r="P1369" s="53">
        <v>50</v>
      </c>
      <c r="Q1369" s="54" t="s">
        <v>279</v>
      </c>
      <c r="R1369" s="53">
        <v>400000</v>
      </c>
      <c r="S1369" s="53">
        <f t="shared" si="643"/>
        <v>400000</v>
      </c>
      <c r="T1369" s="53"/>
      <c r="U1369" s="53">
        <v>0</v>
      </c>
      <c r="V1369" s="53" t="s">
        <v>129</v>
      </c>
      <c r="W1369" s="55">
        <v>0.05</v>
      </c>
      <c r="X1369" s="53">
        <v>0</v>
      </c>
      <c r="Y1369" s="53" t="s">
        <v>130</v>
      </c>
      <c r="Z1369" s="55">
        <v>0.05</v>
      </c>
      <c r="AA1369" s="53">
        <v>250000</v>
      </c>
      <c r="AB1369" s="53" t="s">
        <v>131</v>
      </c>
      <c r="AC1369" s="85">
        <v>0.65</v>
      </c>
      <c r="AD1369" s="163">
        <v>0</v>
      </c>
      <c r="AE1369" s="53" t="s">
        <v>131</v>
      </c>
      <c r="AF1369" s="182">
        <v>0.65</v>
      </c>
      <c r="AG1369" s="163">
        <v>0</v>
      </c>
      <c r="AH1369" s="53" t="s">
        <v>131</v>
      </c>
      <c r="AI1369" s="55">
        <v>0.65</v>
      </c>
      <c r="AJ1369" s="163">
        <v>150000</v>
      </c>
      <c r="AK1369" s="53" t="s">
        <v>131</v>
      </c>
      <c r="AL1369" s="55">
        <v>1</v>
      </c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ht="15.75" customHeight="1">
      <c r="A1370" s="1" t="s">
        <v>1704</v>
      </c>
      <c r="B1370" s="1" t="s">
        <v>280</v>
      </c>
      <c r="C1370" s="1" t="s">
        <v>281</v>
      </c>
      <c r="D1370" s="1" t="s">
        <v>859</v>
      </c>
      <c r="E1370" s="1" t="s">
        <v>1753</v>
      </c>
      <c r="F1370" s="128"/>
      <c r="G1370" s="129"/>
      <c r="H1370" s="129"/>
      <c r="I1370" s="129"/>
      <c r="J1370" s="129"/>
      <c r="K1370" s="83" t="s">
        <v>1762</v>
      </c>
      <c r="L1370" s="84" t="s">
        <v>1763</v>
      </c>
      <c r="M1370" s="51" t="s">
        <v>127</v>
      </c>
      <c r="N1370" s="51"/>
      <c r="O1370" s="62" t="e">
        <f t="shared" si="642"/>
        <v>#VALUE!</v>
      </c>
      <c r="P1370" s="53">
        <v>50</v>
      </c>
      <c r="Q1370" s="54" t="s">
        <v>279</v>
      </c>
      <c r="R1370" s="53">
        <v>400000</v>
      </c>
      <c r="S1370" s="53">
        <f t="shared" si="643"/>
        <v>400000</v>
      </c>
      <c r="T1370" s="53"/>
      <c r="U1370" s="53">
        <v>0</v>
      </c>
      <c r="V1370" s="53" t="s">
        <v>129</v>
      </c>
      <c r="W1370" s="55">
        <v>0.05</v>
      </c>
      <c r="X1370" s="53">
        <v>0</v>
      </c>
      <c r="Y1370" s="53" t="s">
        <v>130</v>
      </c>
      <c r="Z1370" s="55">
        <v>0.05</v>
      </c>
      <c r="AA1370" s="53">
        <v>0</v>
      </c>
      <c r="AB1370" s="53" t="s">
        <v>130</v>
      </c>
      <c r="AC1370" s="85">
        <v>0.05</v>
      </c>
      <c r="AD1370" s="163">
        <v>250000</v>
      </c>
      <c r="AE1370" s="53" t="s">
        <v>131</v>
      </c>
      <c r="AF1370" s="182">
        <v>0.65</v>
      </c>
      <c r="AG1370" s="163">
        <v>0</v>
      </c>
      <c r="AH1370" s="53" t="s">
        <v>131</v>
      </c>
      <c r="AI1370" s="55">
        <v>0.65</v>
      </c>
      <c r="AJ1370" s="163">
        <v>150000</v>
      </c>
      <c r="AK1370" s="53" t="s">
        <v>131</v>
      </c>
      <c r="AL1370" s="55">
        <v>1</v>
      </c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ht="15.75" customHeight="1">
      <c r="A1371" s="1" t="s">
        <v>1704</v>
      </c>
      <c r="B1371" s="1" t="s">
        <v>280</v>
      </c>
      <c r="C1371" s="1" t="s">
        <v>281</v>
      </c>
      <c r="D1371" s="1" t="s">
        <v>859</v>
      </c>
      <c r="E1371" s="1" t="s">
        <v>1753</v>
      </c>
      <c r="F1371" s="128"/>
      <c r="G1371" s="129"/>
      <c r="H1371" s="129"/>
      <c r="I1371" s="129"/>
      <c r="J1371" s="129"/>
      <c r="K1371" s="83" t="s">
        <v>1764</v>
      </c>
      <c r="L1371" s="84" t="s">
        <v>1765</v>
      </c>
      <c r="M1371" s="51" t="s">
        <v>127</v>
      </c>
      <c r="N1371" s="51"/>
      <c r="O1371" s="62" t="e">
        <f t="shared" si="642"/>
        <v>#VALUE!</v>
      </c>
      <c r="P1371" s="53">
        <v>50</v>
      </c>
      <c r="Q1371" s="54" t="s">
        <v>279</v>
      </c>
      <c r="R1371" s="53">
        <v>400000</v>
      </c>
      <c r="S1371" s="53">
        <f t="shared" si="643"/>
        <v>400000</v>
      </c>
      <c r="T1371" s="53"/>
      <c r="U1371" s="53">
        <v>0</v>
      </c>
      <c r="V1371" s="53" t="s">
        <v>129</v>
      </c>
      <c r="W1371" s="55">
        <v>0.1</v>
      </c>
      <c r="X1371" s="53">
        <v>250000</v>
      </c>
      <c r="Y1371" s="53" t="s">
        <v>131</v>
      </c>
      <c r="Z1371" s="55">
        <v>0.5</v>
      </c>
      <c r="AA1371" s="53">
        <v>0</v>
      </c>
      <c r="AB1371" s="53" t="s">
        <v>131</v>
      </c>
      <c r="AC1371" s="85">
        <v>0.65</v>
      </c>
      <c r="AD1371" s="163">
        <v>0</v>
      </c>
      <c r="AE1371" s="53" t="s">
        <v>131</v>
      </c>
      <c r="AF1371" s="182">
        <v>0.65</v>
      </c>
      <c r="AG1371" s="163">
        <v>75000</v>
      </c>
      <c r="AH1371" s="53" t="s">
        <v>131</v>
      </c>
      <c r="AI1371" s="55">
        <v>0.83</v>
      </c>
      <c r="AJ1371" s="163">
        <v>75000</v>
      </c>
      <c r="AK1371" s="53" t="s">
        <v>131</v>
      </c>
      <c r="AL1371" s="55">
        <v>1</v>
      </c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ht="15.75" customHeight="1">
      <c r="A1372" s="1" t="s">
        <v>1704</v>
      </c>
      <c r="B1372" s="1" t="s">
        <v>280</v>
      </c>
      <c r="C1372" s="1" t="s">
        <v>281</v>
      </c>
      <c r="D1372" s="1" t="s">
        <v>859</v>
      </c>
      <c r="E1372" s="1" t="s">
        <v>1753</v>
      </c>
      <c r="F1372" s="128"/>
      <c r="G1372" s="129"/>
      <c r="H1372" s="129"/>
      <c r="I1372" s="129"/>
      <c r="J1372" s="129"/>
      <c r="K1372" s="83" t="s">
        <v>1766</v>
      </c>
      <c r="L1372" s="84" t="s">
        <v>1767</v>
      </c>
      <c r="M1372" s="51" t="s">
        <v>127</v>
      </c>
      <c r="N1372" s="51"/>
      <c r="O1372" s="62" t="e">
        <f t="shared" si="642"/>
        <v>#VALUE!</v>
      </c>
      <c r="P1372" s="53">
        <v>80</v>
      </c>
      <c r="Q1372" s="54" t="s">
        <v>279</v>
      </c>
      <c r="R1372" s="53">
        <v>400000</v>
      </c>
      <c r="S1372" s="53">
        <f t="shared" si="643"/>
        <v>120000</v>
      </c>
      <c r="T1372" s="53"/>
      <c r="U1372" s="53">
        <v>0</v>
      </c>
      <c r="V1372" s="53" t="s">
        <v>129</v>
      </c>
      <c r="W1372" s="55">
        <v>0.05</v>
      </c>
      <c r="X1372" s="53">
        <v>0</v>
      </c>
      <c r="Y1372" s="53" t="s">
        <v>130</v>
      </c>
      <c r="Z1372" s="55">
        <v>0.05</v>
      </c>
      <c r="AA1372" s="53">
        <v>120000</v>
      </c>
      <c r="AB1372" s="53" t="s">
        <v>131</v>
      </c>
      <c r="AC1372" s="85">
        <v>0.3</v>
      </c>
      <c r="AD1372" s="163">
        <v>0</v>
      </c>
      <c r="AE1372" s="53" t="s">
        <v>131</v>
      </c>
      <c r="AF1372" s="182">
        <v>0.3</v>
      </c>
      <c r="AG1372" s="163">
        <v>0</v>
      </c>
      <c r="AH1372" s="53" t="s">
        <v>131</v>
      </c>
      <c r="AI1372" s="55">
        <v>0.3</v>
      </c>
      <c r="AJ1372" s="163">
        <v>0</v>
      </c>
      <c r="AK1372" s="53" t="s">
        <v>131</v>
      </c>
      <c r="AL1372" s="55">
        <v>0.3</v>
      </c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ht="15.75" customHeight="1">
      <c r="A1373" s="1" t="s">
        <v>1704</v>
      </c>
      <c r="B1373" s="1" t="s">
        <v>280</v>
      </c>
      <c r="C1373" s="1" t="s">
        <v>281</v>
      </c>
      <c r="D1373" s="1" t="s">
        <v>859</v>
      </c>
      <c r="E1373" s="1" t="s">
        <v>1753</v>
      </c>
      <c r="F1373" s="128"/>
      <c r="G1373" s="129"/>
      <c r="H1373" s="129"/>
      <c r="I1373" s="129"/>
      <c r="J1373" s="129"/>
      <c r="K1373" s="83" t="s">
        <v>1768</v>
      </c>
      <c r="L1373" s="84" t="s">
        <v>1769</v>
      </c>
      <c r="M1373" s="51" t="s">
        <v>127</v>
      </c>
      <c r="N1373" s="51"/>
      <c r="O1373" s="62" t="e">
        <f t="shared" si="642"/>
        <v>#VALUE!</v>
      </c>
      <c r="P1373" s="53">
        <v>80</v>
      </c>
      <c r="Q1373" s="54" t="s">
        <v>279</v>
      </c>
      <c r="R1373" s="53">
        <v>400000</v>
      </c>
      <c r="S1373" s="53">
        <f t="shared" si="643"/>
        <v>400000</v>
      </c>
      <c r="T1373" s="53"/>
      <c r="U1373" s="53">
        <v>0</v>
      </c>
      <c r="V1373" s="53" t="s">
        <v>129</v>
      </c>
      <c r="W1373" s="55">
        <v>0.05</v>
      </c>
      <c r="X1373" s="53">
        <v>0</v>
      </c>
      <c r="Y1373" s="53" t="s">
        <v>130</v>
      </c>
      <c r="Z1373" s="55">
        <v>0.05</v>
      </c>
      <c r="AA1373" s="53">
        <v>0</v>
      </c>
      <c r="AB1373" s="53" t="s">
        <v>130</v>
      </c>
      <c r="AC1373" s="85">
        <v>0.05</v>
      </c>
      <c r="AD1373" s="163">
        <v>120000</v>
      </c>
      <c r="AE1373" s="53" t="s">
        <v>131</v>
      </c>
      <c r="AF1373" s="182">
        <v>0.3</v>
      </c>
      <c r="AG1373" s="163">
        <v>0</v>
      </c>
      <c r="AH1373" s="53" t="s">
        <v>131</v>
      </c>
      <c r="AI1373" s="55">
        <v>0.3</v>
      </c>
      <c r="AJ1373" s="163">
        <v>280000</v>
      </c>
      <c r="AK1373" s="53" t="s">
        <v>131</v>
      </c>
      <c r="AL1373" s="55">
        <v>1</v>
      </c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ht="15.75" customHeight="1">
      <c r="A1374" s="1" t="s">
        <v>1704</v>
      </c>
      <c r="B1374" s="1" t="s">
        <v>280</v>
      </c>
      <c r="C1374" s="1" t="s">
        <v>281</v>
      </c>
      <c r="D1374" s="1" t="s">
        <v>859</v>
      </c>
      <c r="E1374" s="1" t="s">
        <v>1753</v>
      </c>
      <c r="F1374" s="128"/>
      <c r="G1374" s="129"/>
      <c r="H1374" s="129"/>
      <c r="I1374" s="129"/>
      <c r="J1374" s="129"/>
      <c r="K1374" s="83" t="s">
        <v>1770</v>
      </c>
      <c r="L1374" s="84" t="s">
        <v>1771</v>
      </c>
      <c r="M1374" s="51" t="s">
        <v>127</v>
      </c>
      <c r="N1374" s="51"/>
      <c r="O1374" s="62" t="e">
        <f t="shared" si="642"/>
        <v>#VALUE!</v>
      </c>
      <c r="P1374" s="53">
        <v>80</v>
      </c>
      <c r="Q1374" s="54" t="s">
        <v>279</v>
      </c>
      <c r="R1374" s="53">
        <v>400000</v>
      </c>
      <c r="S1374" s="53">
        <f t="shared" si="643"/>
        <v>400000</v>
      </c>
      <c r="T1374" s="53"/>
      <c r="U1374" s="53">
        <v>0</v>
      </c>
      <c r="V1374" s="53" t="s">
        <v>129</v>
      </c>
      <c r="W1374" s="53">
        <v>10</v>
      </c>
      <c r="X1374" s="53">
        <v>120000</v>
      </c>
      <c r="Y1374" s="53" t="s">
        <v>131</v>
      </c>
      <c r="Z1374" s="55">
        <v>0.1</v>
      </c>
      <c r="AA1374" s="53">
        <v>0</v>
      </c>
      <c r="AB1374" s="53" t="s">
        <v>131</v>
      </c>
      <c r="AC1374" s="85">
        <v>0.3</v>
      </c>
      <c r="AD1374" s="163">
        <v>0</v>
      </c>
      <c r="AE1374" s="53" t="s">
        <v>131</v>
      </c>
      <c r="AF1374" s="182">
        <v>0.3</v>
      </c>
      <c r="AG1374" s="163">
        <v>140000</v>
      </c>
      <c r="AH1374" s="53" t="s">
        <v>131</v>
      </c>
      <c r="AI1374" s="55">
        <v>0.65</v>
      </c>
      <c r="AJ1374" s="163">
        <v>140000</v>
      </c>
      <c r="AK1374" s="53" t="s">
        <v>131</v>
      </c>
      <c r="AL1374" s="55">
        <v>1</v>
      </c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ht="15.75" customHeight="1">
      <c r="A1375" s="1" t="s">
        <v>1704</v>
      </c>
      <c r="B1375" s="1" t="s">
        <v>280</v>
      </c>
      <c r="C1375" s="1" t="s">
        <v>281</v>
      </c>
      <c r="D1375" s="1" t="s">
        <v>658</v>
      </c>
      <c r="E1375" s="1"/>
      <c r="F1375" s="35"/>
      <c r="G1375" s="36"/>
      <c r="H1375" s="36"/>
      <c r="I1375" s="36" t="s">
        <v>658</v>
      </c>
      <c r="J1375" s="36"/>
      <c r="K1375" s="137"/>
      <c r="L1375" s="138"/>
      <c r="M1375" s="122"/>
      <c r="N1375" s="122"/>
      <c r="O1375" s="122"/>
      <c r="P1375" s="39"/>
      <c r="Q1375" s="40"/>
      <c r="R1375" s="39">
        <f t="shared" ref="R1375:S1375" si="644">R1376+R1383+R1388</f>
        <v>6005400</v>
      </c>
      <c r="S1375" s="39">
        <f t="shared" si="644"/>
        <v>3880925</v>
      </c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86"/>
      <c r="AE1375" s="86"/>
      <c r="AF1375" s="86"/>
      <c r="AG1375" s="39"/>
      <c r="AH1375" s="39"/>
      <c r="AI1375" s="39"/>
      <c r="AJ1375" s="39"/>
      <c r="AK1375" s="39"/>
      <c r="AL1375" s="39"/>
      <c r="AM1375" s="39"/>
      <c r="AN1375" s="39"/>
      <c r="AO1375" s="39"/>
      <c r="AP1375" s="39"/>
      <c r="AQ1375" s="39"/>
      <c r="AR1375" s="39"/>
      <c r="AS1375" s="39"/>
      <c r="AT1375" s="39"/>
      <c r="AU1375" s="39"/>
      <c r="AV1375" s="39"/>
      <c r="AW1375" s="39"/>
      <c r="AX1375" s="39"/>
      <c r="AY1375" s="39"/>
      <c r="AZ1375" s="39"/>
      <c r="BA1375" s="39"/>
      <c r="BB1375" s="39"/>
      <c r="BC1375" s="39"/>
      <c r="BD1375" s="39"/>
      <c r="BE1375" s="39"/>
    </row>
    <row r="1376" spans="1:57" ht="15.75" customHeight="1">
      <c r="A1376" s="1" t="s">
        <v>1704</v>
      </c>
      <c r="B1376" s="1" t="s">
        <v>280</v>
      </c>
      <c r="C1376" s="1" t="s">
        <v>281</v>
      </c>
      <c r="D1376" s="1"/>
      <c r="E1376" s="1" t="s">
        <v>868</v>
      </c>
      <c r="F1376" s="41"/>
      <c r="G1376" s="42"/>
      <c r="H1376" s="42"/>
      <c r="I1376" s="42"/>
      <c r="J1376" s="42" t="s">
        <v>868</v>
      </c>
      <c r="K1376" s="139"/>
      <c r="L1376" s="140"/>
      <c r="M1376" s="127"/>
      <c r="N1376" s="127"/>
      <c r="O1376" s="127"/>
      <c r="P1376" s="45"/>
      <c r="Q1376" s="46"/>
      <c r="R1376" s="45">
        <f t="shared" ref="R1376:S1376" si="645">SUM(R1377:R1382)</f>
        <v>4294500</v>
      </c>
      <c r="S1376" s="45">
        <f t="shared" si="645"/>
        <v>2436000</v>
      </c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82"/>
      <c r="AE1376" s="82"/>
      <c r="AF1376" s="82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/>
      <c r="BD1376" s="45"/>
      <c r="BE1376" s="45"/>
    </row>
    <row r="1377" spans="1:57" ht="15.75" customHeight="1">
      <c r="A1377" s="1" t="s">
        <v>1704</v>
      </c>
      <c r="B1377" s="1" t="s">
        <v>280</v>
      </c>
      <c r="C1377" s="1" t="s">
        <v>281</v>
      </c>
      <c r="D1377" s="1" t="s">
        <v>658</v>
      </c>
      <c r="E1377" s="1" t="s">
        <v>868</v>
      </c>
      <c r="F1377" s="128"/>
      <c r="G1377" s="129"/>
      <c r="H1377" s="129"/>
      <c r="I1377" s="129"/>
      <c r="J1377" s="129"/>
      <c r="K1377" s="83" t="s">
        <v>652</v>
      </c>
      <c r="L1377" s="84" t="s">
        <v>1772</v>
      </c>
      <c r="M1377" s="51" t="s">
        <v>127</v>
      </c>
      <c r="N1377" s="51">
        <v>2</v>
      </c>
      <c r="O1377" s="56" t="e">
        <f t="shared" ref="O1377:O1382" si="646">M1377-R1377</f>
        <v>#VALUE!</v>
      </c>
      <c r="P1377" s="53">
        <v>400000</v>
      </c>
      <c r="Q1377" s="54" t="s">
        <v>128</v>
      </c>
      <c r="R1377" s="53">
        <v>1184000</v>
      </c>
      <c r="S1377" s="53">
        <f t="shared" ref="S1377:S1382" si="647">U1377+X1377+AA1377+AD1377+AG1377+AJ1377+AM1377+AP1377+AS1377+AV1377+AY1377+BB1377</f>
        <v>592000</v>
      </c>
      <c r="T1377" s="53"/>
      <c r="U1377" s="53">
        <v>0</v>
      </c>
      <c r="V1377" s="53" t="s">
        <v>129</v>
      </c>
      <c r="W1377" s="55">
        <v>0.01</v>
      </c>
      <c r="X1377" s="53">
        <v>0</v>
      </c>
      <c r="Y1377" s="53" t="s">
        <v>130</v>
      </c>
      <c r="Z1377" s="55">
        <v>0.05</v>
      </c>
      <c r="AA1377" s="53">
        <v>157000</v>
      </c>
      <c r="AB1377" s="53" t="s">
        <v>131</v>
      </c>
      <c r="AC1377" s="85">
        <v>0.15</v>
      </c>
      <c r="AD1377" s="153">
        <v>0</v>
      </c>
      <c r="AE1377" s="53" t="s">
        <v>131</v>
      </c>
      <c r="AF1377" s="181">
        <v>0.2</v>
      </c>
      <c r="AG1377" s="153">
        <v>0</v>
      </c>
      <c r="AH1377" s="53" t="s">
        <v>131</v>
      </c>
      <c r="AI1377" s="55">
        <v>0.25</v>
      </c>
      <c r="AJ1377" s="153">
        <v>435000</v>
      </c>
      <c r="AK1377" s="53" t="s">
        <v>131</v>
      </c>
      <c r="AL1377" s="55">
        <v>0.5</v>
      </c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ht="15.75" customHeight="1">
      <c r="A1378" s="1" t="s">
        <v>1704</v>
      </c>
      <c r="B1378" s="1" t="s">
        <v>280</v>
      </c>
      <c r="C1378" s="1" t="s">
        <v>281</v>
      </c>
      <c r="D1378" s="1" t="s">
        <v>658</v>
      </c>
      <c r="E1378" s="1" t="s">
        <v>868</v>
      </c>
      <c r="F1378" s="128"/>
      <c r="G1378" s="129"/>
      <c r="H1378" s="129"/>
      <c r="I1378" s="129"/>
      <c r="J1378" s="129"/>
      <c r="K1378" s="83" t="s">
        <v>664</v>
      </c>
      <c r="L1378" s="84" t="s">
        <v>665</v>
      </c>
      <c r="M1378" s="51" t="s">
        <v>127</v>
      </c>
      <c r="N1378" s="51">
        <v>2</v>
      </c>
      <c r="O1378" s="56" t="e">
        <f t="shared" si="646"/>
        <v>#VALUE!</v>
      </c>
      <c r="P1378" s="53">
        <v>400000</v>
      </c>
      <c r="Q1378" s="54" t="s">
        <v>128</v>
      </c>
      <c r="R1378" s="53">
        <v>1184000</v>
      </c>
      <c r="S1378" s="53">
        <f t="shared" si="647"/>
        <v>1184000</v>
      </c>
      <c r="T1378" s="53"/>
      <c r="U1378" s="53">
        <v>0</v>
      </c>
      <c r="V1378" s="53" t="s">
        <v>129</v>
      </c>
      <c r="W1378" s="55">
        <v>0.01</v>
      </c>
      <c r="X1378" s="53">
        <v>0</v>
      </c>
      <c r="Y1378" s="53" t="s">
        <v>130</v>
      </c>
      <c r="Z1378" s="55">
        <v>0.05</v>
      </c>
      <c r="AA1378" s="53">
        <v>0</v>
      </c>
      <c r="AB1378" s="53" t="s">
        <v>130</v>
      </c>
      <c r="AC1378" s="85">
        <v>0.05</v>
      </c>
      <c r="AD1378" s="163">
        <v>157000</v>
      </c>
      <c r="AE1378" s="53" t="s">
        <v>131</v>
      </c>
      <c r="AF1378" s="182">
        <v>0.15</v>
      </c>
      <c r="AG1378" s="163">
        <v>411700</v>
      </c>
      <c r="AH1378" s="53" t="s">
        <v>131</v>
      </c>
      <c r="AI1378" s="55">
        <v>0.5</v>
      </c>
      <c r="AJ1378" s="163">
        <v>615300</v>
      </c>
      <c r="AK1378" s="53" t="s">
        <v>131</v>
      </c>
      <c r="AL1378" s="55">
        <v>1</v>
      </c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ht="15.75" customHeight="1">
      <c r="A1379" s="1" t="s">
        <v>1704</v>
      </c>
      <c r="B1379" s="1" t="s">
        <v>280</v>
      </c>
      <c r="C1379" s="1" t="s">
        <v>281</v>
      </c>
      <c r="D1379" s="1" t="s">
        <v>658</v>
      </c>
      <c r="E1379" s="1" t="s">
        <v>868</v>
      </c>
      <c r="F1379" s="128"/>
      <c r="G1379" s="129"/>
      <c r="H1379" s="129"/>
      <c r="I1379" s="129"/>
      <c r="J1379" s="129"/>
      <c r="K1379" s="83" t="s">
        <v>140</v>
      </c>
      <c r="L1379" s="84" t="s">
        <v>1773</v>
      </c>
      <c r="M1379" s="51" t="s">
        <v>127</v>
      </c>
      <c r="N1379" s="51">
        <v>2</v>
      </c>
      <c r="O1379" s="56" t="e">
        <f t="shared" si="646"/>
        <v>#VALUE!</v>
      </c>
      <c r="P1379" s="53">
        <v>400000</v>
      </c>
      <c r="Q1379" s="54" t="s">
        <v>128</v>
      </c>
      <c r="R1379" s="53">
        <v>1184000</v>
      </c>
      <c r="S1379" s="53">
        <f t="shared" si="647"/>
        <v>0</v>
      </c>
      <c r="T1379" s="53"/>
      <c r="U1379" s="53">
        <v>0</v>
      </c>
      <c r="V1379" s="53" t="s">
        <v>129</v>
      </c>
      <c r="W1379" s="55">
        <v>0.01</v>
      </c>
      <c r="X1379" s="53">
        <v>0</v>
      </c>
      <c r="Y1379" s="53" t="s">
        <v>130</v>
      </c>
      <c r="Z1379" s="55">
        <v>0.05</v>
      </c>
      <c r="AA1379" s="53">
        <v>0</v>
      </c>
      <c r="AB1379" s="53" t="s">
        <v>130</v>
      </c>
      <c r="AC1379" s="85">
        <v>0.05</v>
      </c>
      <c r="AD1379" s="163">
        <v>0</v>
      </c>
      <c r="AE1379" s="53" t="s">
        <v>130</v>
      </c>
      <c r="AF1379" s="182">
        <v>0.05</v>
      </c>
      <c r="AG1379" s="163">
        <v>0</v>
      </c>
      <c r="AH1379" s="53" t="s">
        <v>130</v>
      </c>
      <c r="AI1379" s="55">
        <v>0.05</v>
      </c>
      <c r="AJ1379" s="163">
        <v>0</v>
      </c>
      <c r="AK1379" s="53" t="s">
        <v>130</v>
      </c>
      <c r="AL1379" s="55">
        <v>0.1</v>
      </c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ht="15.75" customHeight="1">
      <c r="A1380" s="1" t="s">
        <v>1704</v>
      </c>
      <c r="B1380" s="1" t="s">
        <v>280</v>
      </c>
      <c r="C1380" s="1" t="s">
        <v>281</v>
      </c>
      <c r="D1380" s="1" t="s">
        <v>658</v>
      </c>
      <c r="E1380" s="1" t="s">
        <v>868</v>
      </c>
      <c r="F1380" s="128"/>
      <c r="G1380" s="129"/>
      <c r="H1380" s="129"/>
      <c r="I1380" s="129"/>
      <c r="J1380" s="129"/>
      <c r="K1380" s="83" t="s">
        <v>1725</v>
      </c>
      <c r="L1380" s="84" t="s">
        <v>1774</v>
      </c>
      <c r="M1380" s="51" t="s">
        <v>127</v>
      </c>
      <c r="N1380" s="51"/>
      <c r="O1380" s="62" t="e">
        <f t="shared" si="646"/>
        <v>#VALUE!</v>
      </c>
      <c r="P1380" s="53">
        <v>150000</v>
      </c>
      <c r="Q1380" s="54" t="s">
        <v>128</v>
      </c>
      <c r="R1380" s="53">
        <v>247500</v>
      </c>
      <c r="S1380" s="53">
        <f t="shared" si="647"/>
        <v>165000</v>
      </c>
      <c r="T1380" s="53"/>
      <c r="U1380" s="53">
        <v>0</v>
      </c>
      <c r="V1380" s="53" t="s">
        <v>129</v>
      </c>
      <c r="W1380" s="55">
        <v>0.01</v>
      </c>
      <c r="X1380" s="53">
        <v>0</v>
      </c>
      <c r="Y1380" s="53" t="s">
        <v>130</v>
      </c>
      <c r="Z1380" s="55">
        <v>0.05</v>
      </c>
      <c r="AA1380" s="53">
        <v>22000</v>
      </c>
      <c r="AB1380" s="53" t="s">
        <v>131</v>
      </c>
      <c r="AC1380" s="85">
        <v>0.1</v>
      </c>
      <c r="AD1380" s="163">
        <v>0</v>
      </c>
      <c r="AE1380" s="53" t="s">
        <v>131</v>
      </c>
      <c r="AF1380" s="182">
        <v>0.25</v>
      </c>
      <c r="AG1380" s="163">
        <v>0</v>
      </c>
      <c r="AH1380" s="53" t="s">
        <v>131</v>
      </c>
      <c r="AI1380" s="55">
        <v>0.1</v>
      </c>
      <c r="AJ1380" s="163">
        <v>143000</v>
      </c>
      <c r="AK1380" s="53" t="s">
        <v>131</v>
      </c>
      <c r="AL1380" s="55">
        <v>0.67</v>
      </c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ht="15.75" customHeight="1">
      <c r="A1381" s="1" t="s">
        <v>1704</v>
      </c>
      <c r="B1381" s="1" t="s">
        <v>280</v>
      </c>
      <c r="C1381" s="1" t="s">
        <v>281</v>
      </c>
      <c r="D1381" s="1" t="s">
        <v>658</v>
      </c>
      <c r="E1381" s="1" t="s">
        <v>868</v>
      </c>
      <c r="F1381" s="128"/>
      <c r="G1381" s="129"/>
      <c r="H1381" s="129"/>
      <c r="I1381" s="129"/>
      <c r="J1381" s="129"/>
      <c r="K1381" s="83" t="s">
        <v>1727</v>
      </c>
      <c r="L1381" s="84" t="s">
        <v>1775</v>
      </c>
      <c r="M1381" s="51" t="s">
        <v>127</v>
      </c>
      <c r="N1381" s="51"/>
      <c r="O1381" s="62" t="e">
        <f t="shared" si="646"/>
        <v>#VALUE!</v>
      </c>
      <c r="P1381" s="53">
        <v>150000</v>
      </c>
      <c r="Q1381" s="54" t="s">
        <v>128</v>
      </c>
      <c r="R1381" s="53">
        <v>247500</v>
      </c>
      <c r="S1381" s="53">
        <f t="shared" si="647"/>
        <v>247500</v>
      </c>
      <c r="T1381" s="53"/>
      <c r="U1381" s="53">
        <v>0</v>
      </c>
      <c r="V1381" s="53" t="s">
        <v>129</v>
      </c>
      <c r="W1381" s="55">
        <v>0.01</v>
      </c>
      <c r="X1381" s="53">
        <v>0</v>
      </c>
      <c r="Y1381" s="53" t="s">
        <v>130</v>
      </c>
      <c r="Z1381" s="55">
        <v>0.05</v>
      </c>
      <c r="AA1381" s="53">
        <v>0</v>
      </c>
      <c r="AB1381" s="53" t="s">
        <v>130</v>
      </c>
      <c r="AC1381" s="85">
        <v>0.05</v>
      </c>
      <c r="AD1381" s="163">
        <v>22000</v>
      </c>
      <c r="AE1381" s="53" t="s">
        <v>131</v>
      </c>
      <c r="AF1381" s="182">
        <v>0.1</v>
      </c>
      <c r="AG1381" s="163">
        <v>51700</v>
      </c>
      <c r="AH1381" s="53" t="s">
        <v>131</v>
      </c>
      <c r="AI1381" s="55">
        <v>0.3</v>
      </c>
      <c r="AJ1381" s="163">
        <v>173800</v>
      </c>
      <c r="AK1381" s="53" t="s">
        <v>131</v>
      </c>
      <c r="AL1381" s="55">
        <v>1</v>
      </c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ht="15.75" customHeight="1">
      <c r="A1382" s="1" t="s">
        <v>1704</v>
      </c>
      <c r="B1382" s="1" t="s">
        <v>280</v>
      </c>
      <c r="C1382" s="1" t="s">
        <v>281</v>
      </c>
      <c r="D1382" s="1" t="s">
        <v>658</v>
      </c>
      <c r="E1382" s="1" t="s">
        <v>868</v>
      </c>
      <c r="F1382" s="128"/>
      <c r="G1382" s="129"/>
      <c r="H1382" s="129"/>
      <c r="I1382" s="129"/>
      <c r="J1382" s="129"/>
      <c r="K1382" s="83" t="s">
        <v>1729</v>
      </c>
      <c r="L1382" s="84" t="s">
        <v>1776</v>
      </c>
      <c r="M1382" s="51" t="s">
        <v>127</v>
      </c>
      <c r="N1382" s="51"/>
      <c r="O1382" s="62" t="e">
        <f t="shared" si="646"/>
        <v>#VALUE!</v>
      </c>
      <c r="P1382" s="53">
        <v>150000</v>
      </c>
      <c r="Q1382" s="54" t="s">
        <v>128</v>
      </c>
      <c r="R1382" s="53">
        <v>247500</v>
      </c>
      <c r="S1382" s="53">
        <f t="shared" si="647"/>
        <v>247500</v>
      </c>
      <c r="T1382" s="53"/>
      <c r="U1382" s="53">
        <v>0</v>
      </c>
      <c r="V1382" s="53" t="s">
        <v>129</v>
      </c>
      <c r="W1382" s="55">
        <v>0.01</v>
      </c>
      <c r="X1382" s="53">
        <v>0</v>
      </c>
      <c r="Y1382" s="53" t="s">
        <v>131</v>
      </c>
      <c r="Z1382" s="55">
        <v>0.1</v>
      </c>
      <c r="AA1382" s="53">
        <v>33000</v>
      </c>
      <c r="AB1382" s="53" t="s">
        <v>131</v>
      </c>
      <c r="AC1382" s="85">
        <v>0.15</v>
      </c>
      <c r="AD1382" s="163">
        <v>0</v>
      </c>
      <c r="AE1382" s="53" t="s">
        <v>131</v>
      </c>
      <c r="AF1382" s="182">
        <v>0.15</v>
      </c>
      <c r="AG1382" s="163">
        <v>75075</v>
      </c>
      <c r="AH1382" s="53" t="s">
        <v>131</v>
      </c>
      <c r="AI1382" s="55">
        <v>0.45</v>
      </c>
      <c r="AJ1382" s="163">
        <v>139425</v>
      </c>
      <c r="AK1382" s="53" t="s">
        <v>131</v>
      </c>
      <c r="AL1382" s="55">
        <v>1</v>
      </c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ht="15.75" customHeight="1">
      <c r="A1383" s="1" t="s">
        <v>1704</v>
      </c>
      <c r="B1383" s="1" t="s">
        <v>280</v>
      </c>
      <c r="C1383" s="1" t="s">
        <v>281</v>
      </c>
      <c r="D1383" s="1"/>
      <c r="E1383" s="1" t="s">
        <v>659</v>
      </c>
      <c r="F1383" s="41"/>
      <c r="G1383" s="42"/>
      <c r="H1383" s="42"/>
      <c r="I1383" s="42"/>
      <c r="J1383" s="42" t="s">
        <v>659</v>
      </c>
      <c r="K1383" s="139"/>
      <c r="L1383" s="140"/>
      <c r="M1383" s="127"/>
      <c r="N1383" s="127"/>
      <c r="O1383" s="127"/>
      <c r="P1383" s="45"/>
      <c r="Q1383" s="46"/>
      <c r="R1383" s="45">
        <f t="shared" ref="R1383:S1383" si="648">SUM(R1384:R1387)</f>
        <v>1628000</v>
      </c>
      <c r="S1383" s="45">
        <f t="shared" si="648"/>
        <v>1407000</v>
      </c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91"/>
      <c r="AE1383" s="91"/>
      <c r="AF1383" s="91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/>
      <c r="BD1383" s="45"/>
      <c r="BE1383" s="45"/>
    </row>
    <row r="1384" spans="1:57" ht="15.75" customHeight="1">
      <c r="A1384" s="1" t="s">
        <v>1704</v>
      </c>
      <c r="B1384" s="1" t="s">
        <v>280</v>
      </c>
      <c r="C1384" s="1" t="s">
        <v>281</v>
      </c>
      <c r="D1384" s="1" t="s">
        <v>658</v>
      </c>
      <c r="E1384" s="1" t="s">
        <v>659</v>
      </c>
      <c r="F1384" s="128"/>
      <c r="G1384" s="129"/>
      <c r="H1384" s="129"/>
      <c r="I1384" s="129"/>
      <c r="J1384" s="129"/>
      <c r="K1384" s="83" t="s">
        <v>652</v>
      </c>
      <c r="L1384" s="84" t="s">
        <v>1772</v>
      </c>
      <c r="M1384" s="51" t="s">
        <v>127</v>
      </c>
      <c r="N1384" s="51">
        <v>2</v>
      </c>
      <c r="O1384" s="56" t="e">
        <f t="shared" ref="O1384:O1387" si="649">M1384-R1384</f>
        <v>#VALUE!</v>
      </c>
      <c r="P1384" s="53">
        <v>250000</v>
      </c>
      <c r="Q1384" s="54" t="s">
        <v>128</v>
      </c>
      <c r="R1384" s="53">
        <v>740000</v>
      </c>
      <c r="S1384" s="53">
        <f t="shared" ref="S1384:S1387" si="650">U1384+X1384+AA1384+AD1384+AG1384+AJ1384+AM1384+AP1384+AS1384+AV1384+AY1384+BB1384</f>
        <v>740000</v>
      </c>
      <c r="T1384" s="53"/>
      <c r="U1384" s="53">
        <v>0</v>
      </c>
      <c r="V1384" s="53" t="s">
        <v>129</v>
      </c>
      <c r="W1384" s="55">
        <v>0.01</v>
      </c>
      <c r="X1384" s="53">
        <v>0</v>
      </c>
      <c r="Y1384" s="53" t="s">
        <v>130</v>
      </c>
      <c r="Z1384" s="55">
        <v>0.05</v>
      </c>
      <c r="AA1384" s="53">
        <v>0</v>
      </c>
      <c r="AB1384" s="53" t="s">
        <v>130</v>
      </c>
      <c r="AC1384" s="85">
        <v>0.05</v>
      </c>
      <c r="AD1384" s="153">
        <v>6150</v>
      </c>
      <c r="AE1384" s="53" t="s">
        <v>131</v>
      </c>
      <c r="AF1384" s="181">
        <v>0.1</v>
      </c>
      <c r="AG1384" s="153">
        <v>162600</v>
      </c>
      <c r="AH1384" s="53" t="s">
        <v>131</v>
      </c>
      <c r="AI1384" s="55">
        <v>0.2</v>
      </c>
      <c r="AJ1384" s="153">
        <f>408650+162600</f>
        <v>571250</v>
      </c>
      <c r="AK1384" s="53" t="s">
        <v>131</v>
      </c>
      <c r="AL1384" s="55">
        <v>1</v>
      </c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ht="15.75" customHeight="1">
      <c r="A1385" s="1" t="s">
        <v>1704</v>
      </c>
      <c r="B1385" s="1" t="s">
        <v>280</v>
      </c>
      <c r="C1385" s="1" t="s">
        <v>281</v>
      </c>
      <c r="D1385" s="1" t="s">
        <v>658</v>
      </c>
      <c r="E1385" s="1" t="s">
        <v>659</v>
      </c>
      <c r="F1385" s="128"/>
      <c r="G1385" s="129"/>
      <c r="H1385" s="129"/>
      <c r="I1385" s="129"/>
      <c r="J1385" s="129"/>
      <c r="K1385" s="83" t="s">
        <v>664</v>
      </c>
      <c r="L1385" s="84" t="s">
        <v>665</v>
      </c>
      <c r="M1385" s="51" t="s">
        <v>127</v>
      </c>
      <c r="N1385" s="51">
        <v>2</v>
      </c>
      <c r="O1385" s="56" t="e">
        <f t="shared" si="649"/>
        <v>#VALUE!</v>
      </c>
      <c r="P1385" s="53">
        <v>200000</v>
      </c>
      <c r="Q1385" s="54" t="s">
        <v>128</v>
      </c>
      <c r="R1385" s="53">
        <v>296000</v>
      </c>
      <c r="S1385" s="53">
        <f t="shared" si="650"/>
        <v>75000</v>
      </c>
      <c r="T1385" s="53"/>
      <c r="U1385" s="53">
        <v>0</v>
      </c>
      <c r="V1385" s="53" t="s">
        <v>129</v>
      </c>
      <c r="W1385" s="55">
        <v>0.01</v>
      </c>
      <c r="X1385" s="53">
        <v>0</v>
      </c>
      <c r="Y1385" s="53" t="s">
        <v>130</v>
      </c>
      <c r="Z1385" s="55">
        <v>0.05</v>
      </c>
      <c r="AA1385" s="53">
        <v>75000</v>
      </c>
      <c r="AB1385" s="53" t="s">
        <v>131</v>
      </c>
      <c r="AC1385" s="85">
        <v>0.25</v>
      </c>
      <c r="AD1385" s="163">
        <v>0</v>
      </c>
      <c r="AE1385" s="53" t="s">
        <v>131</v>
      </c>
      <c r="AF1385" s="182">
        <v>0.25</v>
      </c>
      <c r="AG1385" s="163">
        <v>0</v>
      </c>
      <c r="AH1385" s="53" t="s">
        <v>131</v>
      </c>
      <c r="AI1385" s="55">
        <v>0.25</v>
      </c>
      <c r="AJ1385" s="163">
        <v>0</v>
      </c>
      <c r="AK1385" s="53" t="s">
        <v>131</v>
      </c>
      <c r="AL1385" s="55">
        <v>0.25</v>
      </c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ht="15.75" customHeight="1">
      <c r="A1386" s="1" t="s">
        <v>1704</v>
      </c>
      <c r="B1386" s="1" t="s">
        <v>280</v>
      </c>
      <c r="C1386" s="1" t="s">
        <v>281</v>
      </c>
      <c r="D1386" s="1" t="s">
        <v>658</v>
      </c>
      <c r="E1386" s="1" t="s">
        <v>659</v>
      </c>
      <c r="F1386" s="128"/>
      <c r="G1386" s="129"/>
      <c r="H1386" s="129"/>
      <c r="I1386" s="129"/>
      <c r="J1386" s="129"/>
      <c r="K1386" s="83" t="s">
        <v>668</v>
      </c>
      <c r="L1386" s="84" t="s">
        <v>669</v>
      </c>
      <c r="M1386" s="51" t="s">
        <v>127</v>
      </c>
      <c r="N1386" s="51">
        <v>2</v>
      </c>
      <c r="O1386" s="56" t="e">
        <f t="shared" si="649"/>
        <v>#VALUE!</v>
      </c>
      <c r="P1386" s="53">
        <v>150000</v>
      </c>
      <c r="Q1386" s="54" t="s">
        <v>128</v>
      </c>
      <c r="R1386" s="53">
        <v>296000</v>
      </c>
      <c r="S1386" s="53">
        <f t="shared" si="650"/>
        <v>296000</v>
      </c>
      <c r="T1386" s="53"/>
      <c r="U1386" s="53">
        <v>0</v>
      </c>
      <c r="V1386" s="53" t="s">
        <v>129</v>
      </c>
      <c r="W1386" s="55">
        <v>0.01</v>
      </c>
      <c r="X1386" s="53">
        <v>0</v>
      </c>
      <c r="Y1386" s="53" t="s">
        <v>130</v>
      </c>
      <c r="Z1386" s="55">
        <v>0.05</v>
      </c>
      <c r="AA1386" s="53">
        <v>0</v>
      </c>
      <c r="AB1386" s="53" t="s">
        <v>130</v>
      </c>
      <c r="AC1386" s="85">
        <v>0.05</v>
      </c>
      <c r="AD1386" s="163">
        <v>78500</v>
      </c>
      <c r="AE1386" s="53" t="s">
        <v>131</v>
      </c>
      <c r="AF1386" s="182">
        <v>0.25</v>
      </c>
      <c r="AG1386" s="163">
        <v>0</v>
      </c>
      <c r="AH1386" s="53" t="s">
        <v>131</v>
      </c>
      <c r="AI1386" s="55">
        <v>0.25</v>
      </c>
      <c r="AJ1386" s="163">
        <v>217500</v>
      </c>
      <c r="AK1386" s="53" t="s">
        <v>131</v>
      </c>
      <c r="AL1386" s="55">
        <v>1</v>
      </c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ht="15.75" customHeight="1">
      <c r="A1387" s="1" t="s">
        <v>1704</v>
      </c>
      <c r="B1387" s="1" t="s">
        <v>280</v>
      </c>
      <c r="C1387" s="1" t="s">
        <v>281</v>
      </c>
      <c r="D1387" s="1" t="s">
        <v>658</v>
      </c>
      <c r="E1387" s="1" t="s">
        <v>659</v>
      </c>
      <c r="F1387" s="128"/>
      <c r="G1387" s="129"/>
      <c r="H1387" s="129"/>
      <c r="I1387" s="129"/>
      <c r="J1387" s="129"/>
      <c r="K1387" s="83" t="s">
        <v>140</v>
      </c>
      <c r="L1387" s="84" t="s">
        <v>1773</v>
      </c>
      <c r="M1387" s="51" t="s">
        <v>127</v>
      </c>
      <c r="N1387" s="51">
        <v>2</v>
      </c>
      <c r="O1387" s="56" t="e">
        <f t="shared" si="649"/>
        <v>#VALUE!</v>
      </c>
      <c r="P1387" s="53">
        <v>100000</v>
      </c>
      <c r="Q1387" s="54" t="s">
        <v>128</v>
      </c>
      <c r="R1387" s="53">
        <v>296000</v>
      </c>
      <c r="S1387" s="53">
        <f t="shared" si="650"/>
        <v>296000</v>
      </c>
      <c r="T1387" s="53"/>
      <c r="U1387" s="53">
        <v>0</v>
      </c>
      <c r="V1387" s="53" t="s">
        <v>129</v>
      </c>
      <c r="W1387" s="55">
        <v>0.01</v>
      </c>
      <c r="X1387" s="53">
        <v>0</v>
      </c>
      <c r="Y1387" s="53" t="s">
        <v>130</v>
      </c>
      <c r="Z1387" s="55">
        <v>0.05</v>
      </c>
      <c r="AA1387" s="53">
        <v>66470</v>
      </c>
      <c r="AB1387" s="53" t="s">
        <v>131</v>
      </c>
      <c r="AC1387" s="85">
        <v>0.25</v>
      </c>
      <c r="AD1387" s="163">
        <v>0</v>
      </c>
      <c r="AE1387" s="53" t="s">
        <v>131</v>
      </c>
      <c r="AF1387" s="182">
        <v>0.25</v>
      </c>
      <c r="AG1387" s="163">
        <v>45906</v>
      </c>
      <c r="AH1387" s="53" t="s">
        <v>131</v>
      </c>
      <c r="AI1387" s="55">
        <v>0.4</v>
      </c>
      <c r="AJ1387" s="53">
        <v>183624</v>
      </c>
      <c r="AK1387" s="53" t="s">
        <v>131</v>
      </c>
      <c r="AL1387" s="55">
        <v>0.1</v>
      </c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ht="15.75" customHeight="1">
      <c r="A1388" s="1" t="s">
        <v>1704</v>
      </c>
      <c r="B1388" s="1" t="s">
        <v>280</v>
      </c>
      <c r="C1388" s="1" t="s">
        <v>281</v>
      </c>
      <c r="D1388" s="1"/>
      <c r="E1388" s="1" t="s">
        <v>873</v>
      </c>
      <c r="F1388" s="41"/>
      <c r="G1388" s="42"/>
      <c r="H1388" s="42"/>
      <c r="I1388" s="42"/>
      <c r="J1388" s="42" t="s">
        <v>873</v>
      </c>
      <c r="K1388" s="139"/>
      <c r="L1388" s="140"/>
      <c r="M1388" s="127"/>
      <c r="N1388" s="127"/>
      <c r="O1388" s="127"/>
      <c r="P1388" s="45"/>
      <c r="Q1388" s="46"/>
      <c r="R1388" s="45">
        <f t="shared" ref="R1388:S1388" si="651">R1389</f>
        <v>82900</v>
      </c>
      <c r="S1388" s="45">
        <f t="shared" si="651"/>
        <v>37925</v>
      </c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91"/>
      <c r="AE1388" s="91"/>
      <c r="AF1388" s="91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  <c r="AT1388" s="45"/>
      <c r="AU1388" s="45"/>
      <c r="AV1388" s="45"/>
      <c r="AW1388" s="45"/>
      <c r="AX1388" s="45"/>
      <c r="AY1388" s="45"/>
      <c r="AZ1388" s="45"/>
      <c r="BA1388" s="45"/>
      <c r="BB1388" s="45"/>
      <c r="BC1388" s="45"/>
      <c r="BD1388" s="45"/>
      <c r="BE1388" s="45"/>
    </row>
    <row r="1389" spans="1:57" ht="15.75" customHeight="1">
      <c r="A1389" s="1" t="s">
        <v>1704</v>
      </c>
      <c r="B1389" s="1" t="s">
        <v>280</v>
      </c>
      <c r="C1389" s="1" t="s">
        <v>281</v>
      </c>
      <c r="D1389" s="1" t="s">
        <v>658</v>
      </c>
      <c r="E1389" s="1" t="s">
        <v>873</v>
      </c>
      <c r="F1389" s="128"/>
      <c r="G1389" s="129"/>
      <c r="H1389" s="129"/>
      <c r="I1389" s="129"/>
      <c r="J1389" s="129"/>
      <c r="K1389" s="83" t="s">
        <v>664</v>
      </c>
      <c r="L1389" s="84" t="s">
        <v>665</v>
      </c>
      <c r="M1389" s="51" t="s">
        <v>127</v>
      </c>
      <c r="N1389" s="51">
        <v>2</v>
      </c>
      <c r="O1389" s="56" t="e">
        <f>M1389-R1389</f>
        <v>#VALUE!</v>
      </c>
      <c r="P1389" s="53">
        <v>28000</v>
      </c>
      <c r="Q1389" s="54" t="s">
        <v>128</v>
      </c>
      <c r="R1389" s="53">
        <v>82900</v>
      </c>
      <c r="S1389" s="53">
        <f>U1389+X1389+AA1389+AD1389+AG1389+AJ1389+AM1389+AP1389+AS1389+AV1389+AY1389+BB1389</f>
        <v>37925</v>
      </c>
      <c r="T1389" s="53"/>
      <c r="U1389" s="53">
        <v>0</v>
      </c>
      <c r="V1389" s="53" t="s">
        <v>129</v>
      </c>
      <c r="W1389" s="55">
        <v>0.01</v>
      </c>
      <c r="X1389" s="53">
        <v>0</v>
      </c>
      <c r="Y1389" s="53" t="s">
        <v>130</v>
      </c>
      <c r="Z1389" s="55">
        <v>0.05</v>
      </c>
      <c r="AA1389" s="53">
        <v>14245</v>
      </c>
      <c r="AB1389" s="53" t="s">
        <v>131</v>
      </c>
      <c r="AC1389" s="85">
        <v>0.1</v>
      </c>
      <c r="AD1389" s="153">
        <v>1450</v>
      </c>
      <c r="AE1389" s="53" t="s">
        <v>131</v>
      </c>
      <c r="AF1389" s="181">
        <v>0.11</v>
      </c>
      <c r="AG1389" s="88">
        <v>2267</v>
      </c>
      <c r="AH1389" s="53" t="s">
        <v>131</v>
      </c>
      <c r="AI1389" s="55">
        <v>0.22</v>
      </c>
      <c r="AJ1389" s="88">
        <v>19963</v>
      </c>
      <c r="AK1389" s="53" t="s">
        <v>131</v>
      </c>
      <c r="AL1389" s="55">
        <v>0.46</v>
      </c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ht="15.75" customHeight="1">
      <c r="A1390" s="1" t="s">
        <v>1704</v>
      </c>
      <c r="B1390" s="1" t="s">
        <v>280</v>
      </c>
      <c r="C1390" s="1" t="s">
        <v>281</v>
      </c>
      <c r="D1390" s="1" t="s">
        <v>286</v>
      </c>
      <c r="E1390" s="1"/>
      <c r="F1390" s="35"/>
      <c r="G1390" s="36"/>
      <c r="H1390" s="36"/>
      <c r="I1390" s="36" t="s">
        <v>286</v>
      </c>
      <c r="J1390" s="36"/>
      <c r="K1390" s="137"/>
      <c r="L1390" s="138"/>
      <c r="M1390" s="122"/>
      <c r="N1390" s="122"/>
      <c r="O1390" s="122"/>
      <c r="P1390" s="39"/>
      <c r="Q1390" s="40"/>
      <c r="R1390" s="39">
        <f t="shared" ref="R1390:S1390" si="652">R1391+R1395</f>
        <v>551800</v>
      </c>
      <c r="S1390" s="39">
        <f t="shared" si="652"/>
        <v>24450</v>
      </c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86"/>
      <c r="AE1390" s="86"/>
      <c r="AF1390" s="86"/>
      <c r="AG1390" s="39"/>
      <c r="AH1390" s="39"/>
      <c r="AI1390" s="39"/>
      <c r="AJ1390" s="39"/>
      <c r="AK1390" s="39"/>
      <c r="AL1390" s="39"/>
      <c r="AM1390" s="39"/>
      <c r="AN1390" s="39"/>
      <c r="AO1390" s="39"/>
      <c r="AP1390" s="39"/>
      <c r="AQ1390" s="39"/>
      <c r="AR1390" s="39"/>
      <c r="AS1390" s="39"/>
      <c r="AT1390" s="39"/>
      <c r="AU1390" s="39"/>
      <c r="AV1390" s="39"/>
      <c r="AW1390" s="39"/>
      <c r="AX1390" s="39"/>
      <c r="AY1390" s="39"/>
      <c r="AZ1390" s="39"/>
      <c r="BA1390" s="39"/>
      <c r="BB1390" s="39"/>
      <c r="BC1390" s="39"/>
      <c r="BD1390" s="39"/>
      <c r="BE1390" s="39"/>
    </row>
    <row r="1391" spans="1:57" ht="15.75" customHeight="1">
      <c r="A1391" s="1" t="s">
        <v>1704</v>
      </c>
      <c r="B1391" s="1" t="s">
        <v>280</v>
      </c>
      <c r="C1391" s="1" t="s">
        <v>281</v>
      </c>
      <c r="D1391" s="1"/>
      <c r="E1391" s="1" t="s">
        <v>874</v>
      </c>
      <c r="F1391" s="41"/>
      <c r="G1391" s="42"/>
      <c r="H1391" s="42"/>
      <c r="I1391" s="42"/>
      <c r="J1391" s="42" t="s">
        <v>874</v>
      </c>
      <c r="K1391" s="139"/>
      <c r="L1391" s="140"/>
      <c r="M1391" s="127"/>
      <c r="N1391" s="127"/>
      <c r="O1391" s="127"/>
      <c r="P1391" s="45"/>
      <c r="Q1391" s="46"/>
      <c r="R1391" s="45">
        <f t="shared" ref="R1391:S1391" si="653">SUM(R1392:R1394)</f>
        <v>210000</v>
      </c>
      <c r="S1391" s="45">
        <f t="shared" si="653"/>
        <v>0</v>
      </c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82"/>
      <c r="AE1391" s="82"/>
      <c r="AF1391" s="82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/>
      <c r="BD1391" s="45"/>
      <c r="BE1391" s="45"/>
    </row>
    <row r="1392" spans="1:57" ht="15.75" customHeight="1">
      <c r="A1392" s="1" t="s">
        <v>1704</v>
      </c>
      <c r="B1392" s="1" t="s">
        <v>280</v>
      </c>
      <c r="C1392" s="1" t="s">
        <v>281</v>
      </c>
      <c r="D1392" s="1" t="s">
        <v>286</v>
      </c>
      <c r="E1392" s="1" t="s">
        <v>874</v>
      </c>
      <c r="F1392" s="128"/>
      <c r="G1392" s="129"/>
      <c r="H1392" s="129"/>
      <c r="I1392" s="129"/>
      <c r="J1392" s="129"/>
      <c r="K1392" s="83" t="s">
        <v>1777</v>
      </c>
      <c r="L1392" s="84" t="s">
        <v>1778</v>
      </c>
      <c r="M1392" s="51" t="s">
        <v>127</v>
      </c>
      <c r="N1392" s="51"/>
      <c r="O1392" s="62" t="e">
        <f t="shared" ref="O1392:O1394" si="654">M1392-R1392</f>
        <v>#VALUE!</v>
      </c>
      <c r="P1392" s="53">
        <v>1</v>
      </c>
      <c r="Q1392" s="54" t="s">
        <v>299</v>
      </c>
      <c r="R1392" s="53">
        <v>70000</v>
      </c>
      <c r="S1392" s="53">
        <f t="shared" ref="S1392:S1394" si="655">U1392+X1392+AA1392+AD1392+AG1392+AJ1392+AM1392+AP1392+AS1392+AV1392+AY1392+BB1392</f>
        <v>0</v>
      </c>
      <c r="T1392" s="53"/>
      <c r="U1392" s="53">
        <v>0</v>
      </c>
      <c r="V1392" s="53" t="s">
        <v>129</v>
      </c>
      <c r="W1392" s="55">
        <v>0.05</v>
      </c>
      <c r="X1392" s="53">
        <v>0</v>
      </c>
      <c r="Y1392" s="53" t="s">
        <v>129</v>
      </c>
      <c r="Z1392" s="55">
        <v>0.05</v>
      </c>
      <c r="AA1392" s="53">
        <v>0</v>
      </c>
      <c r="AB1392" s="53" t="s">
        <v>130</v>
      </c>
      <c r="AC1392" s="85">
        <v>0.1</v>
      </c>
      <c r="AD1392" s="53">
        <v>0</v>
      </c>
      <c r="AE1392" s="53" t="s">
        <v>130</v>
      </c>
      <c r="AF1392" s="55">
        <v>0.27</v>
      </c>
      <c r="AG1392" s="88">
        <v>0</v>
      </c>
      <c r="AH1392" s="53" t="s">
        <v>130</v>
      </c>
      <c r="AI1392" s="55">
        <v>0.3</v>
      </c>
      <c r="AJ1392" s="88">
        <v>0</v>
      </c>
      <c r="AK1392" s="53" t="s">
        <v>130</v>
      </c>
      <c r="AL1392" s="55">
        <v>0.3</v>
      </c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ht="15.75" customHeight="1">
      <c r="A1393" s="1" t="s">
        <v>1704</v>
      </c>
      <c r="B1393" s="1" t="s">
        <v>280</v>
      </c>
      <c r="C1393" s="1" t="s">
        <v>281</v>
      </c>
      <c r="D1393" s="1" t="s">
        <v>286</v>
      </c>
      <c r="E1393" s="1" t="s">
        <v>874</v>
      </c>
      <c r="F1393" s="128"/>
      <c r="G1393" s="129"/>
      <c r="H1393" s="129"/>
      <c r="I1393" s="129"/>
      <c r="J1393" s="129"/>
      <c r="K1393" s="83" t="s">
        <v>1779</v>
      </c>
      <c r="L1393" s="84" t="s">
        <v>1780</v>
      </c>
      <c r="M1393" s="51" t="s">
        <v>127</v>
      </c>
      <c r="N1393" s="51"/>
      <c r="O1393" s="62" t="e">
        <f t="shared" si="654"/>
        <v>#VALUE!</v>
      </c>
      <c r="P1393" s="53">
        <v>1</v>
      </c>
      <c r="Q1393" s="54" t="s">
        <v>299</v>
      </c>
      <c r="R1393" s="53">
        <v>70000</v>
      </c>
      <c r="S1393" s="53">
        <f t="shared" si="655"/>
        <v>0</v>
      </c>
      <c r="T1393" s="53"/>
      <c r="U1393" s="53">
        <v>0</v>
      </c>
      <c r="V1393" s="53" t="s">
        <v>129</v>
      </c>
      <c r="W1393" s="55">
        <v>0.05</v>
      </c>
      <c r="X1393" s="53">
        <v>0</v>
      </c>
      <c r="Y1393" s="53" t="s">
        <v>129</v>
      </c>
      <c r="Z1393" s="55">
        <v>0.05</v>
      </c>
      <c r="AA1393" s="53">
        <v>0</v>
      </c>
      <c r="AB1393" s="53" t="s">
        <v>130</v>
      </c>
      <c r="AC1393" s="85">
        <v>0.1</v>
      </c>
      <c r="AD1393" s="53">
        <v>0</v>
      </c>
      <c r="AE1393" s="53" t="s">
        <v>130</v>
      </c>
      <c r="AF1393" s="55">
        <v>0.27</v>
      </c>
      <c r="AG1393" s="88">
        <v>0</v>
      </c>
      <c r="AH1393" s="53" t="s">
        <v>130</v>
      </c>
      <c r="AI1393" s="55">
        <v>0.3</v>
      </c>
      <c r="AJ1393" s="88">
        <v>0</v>
      </c>
      <c r="AK1393" s="53" t="s">
        <v>130</v>
      </c>
      <c r="AL1393" s="55">
        <v>0.3</v>
      </c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ht="15.75" customHeight="1">
      <c r="A1394" s="1" t="s">
        <v>1704</v>
      </c>
      <c r="B1394" s="1" t="s">
        <v>280</v>
      </c>
      <c r="C1394" s="1" t="s">
        <v>281</v>
      </c>
      <c r="D1394" s="1" t="s">
        <v>286</v>
      </c>
      <c r="E1394" s="1" t="s">
        <v>874</v>
      </c>
      <c r="F1394" s="128"/>
      <c r="G1394" s="129"/>
      <c r="H1394" s="129"/>
      <c r="I1394" s="129"/>
      <c r="J1394" s="129"/>
      <c r="K1394" s="83" t="s">
        <v>1781</v>
      </c>
      <c r="L1394" s="84" t="s">
        <v>1782</v>
      </c>
      <c r="M1394" s="51" t="s">
        <v>127</v>
      </c>
      <c r="N1394" s="51"/>
      <c r="O1394" s="62" t="e">
        <f t="shared" si="654"/>
        <v>#VALUE!</v>
      </c>
      <c r="P1394" s="53">
        <v>1</v>
      </c>
      <c r="Q1394" s="54" t="s">
        <v>299</v>
      </c>
      <c r="R1394" s="53">
        <v>70000</v>
      </c>
      <c r="S1394" s="53">
        <f t="shared" si="655"/>
        <v>0</v>
      </c>
      <c r="T1394" s="53"/>
      <c r="U1394" s="53">
        <v>0</v>
      </c>
      <c r="V1394" s="53" t="s">
        <v>129</v>
      </c>
      <c r="W1394" s="55">
        <v>0.05</v>
      </c>
      <c r="X1394" s="53">
        <v>0</v>
      </c>
      <c r="Y1394" s="53" t="s">
        <v>129</v>
      </c>
      <c r="Z1394" s="55">
        <v>0.05</v>
      </c>
      <c r="AA1394" s="53">
        <v>0</v>
      </c>
      <c r="AB1394" s="53" t="s">
        <v>130</v>
      </c>
      <c r="AC1394" s="85">
        <v>0.1</v>
      </c>
      <c r="AD1394" s="53">
        <v>0</v>
      </c>
      <c r="AE1394" s="53" t="s">
        <v>130</v>
      </c>
      <c r="AF1394" s="55">
        <v>0.27</v>
      </c>
      <c r="AG1394" s="88">
        <v>0</v>
      </c>
      <c r="AH1394" s="53" t="s">
        <v>130</v>
      </c>
      <c r="AI1394" s="55">
        <v>0.3</v>
      </c>
      <c r="AJ1394" s="88">
        <v>0</v>
      </c>
      <c r="AK1394" s="53" t="s">
        <v>130</v>
      </c>
      <c r="AL1394" s="55">
        <v>0.3</v>
      </c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ht="15.75" customHeight="1">
      <c r="A1395" s="1" t="s">
        <v>1704</v>
      </c>
      <c r="B1395" s="1" t="s">
        <v>280</v>
      </c>
      <c r="C1395" s="1" t="s">
        <v>281</v>
      </c>
      <c r="D1395" s="1"/>
      <c r="E1395" s="1" t="s">
        <v>296</v>
      </c>
      <c r="F1395" s="41"/>
      <c r="G1395" s="42"/>
      <c r="H1395" s="42"/>
      <c r="I1395" s="42"/>
      <c r="J1395" s="42" t="s">
        <v>296</v>
      </c>
      <c r="K1395" s="139"/>
      <c r="L1395" s="140"/>
      <c r="M1395" s="127"/>
      <c r="N1395" s="127"/>
      <c r="O1395" s="127"/>
      <c r="P1395" s="45"/>
      <c r="Q1395" s="46"/>
      <c r="R1395" s="45">
        <f t="shared" ref="R1395:S1395" si="656">SUM(R1396:R1407)</f>
        <v>341800</v>
      </c>
      <c r="S1395" s="45">
        <f t="shared" si="656"/>
        <v>24450</v>
      </c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91"/>
      <c r="AE1395" s="91"/>
      <c r="AF1395" s="91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/>
      <c r="BD1395" s="45"/>
      <c r="BE1395" s="45"/>
    </row>
    <row r="1396" spans="1:57" ht="15.75" customHeight="1">
      <c r="A1396" s="1" t="s">
        <v>1704</v>
      </c>
      <c r="B1396" s="1" t="s">
        <v>280</v>
      </c>
      <c r="C1396" s="1" t="s">
        <v>281</v>
      </c>
      <c r="D1396" s="1" t="s">
        <v>286</v>
      </c>
      <c r="E1396" s="1" t="s">
        <v>296</v>
      </c>
      <c r="F1396" s="128"/>
      <c r="G1396" s="129"/>
      <c r="H1396" s="129"/>
      <c r="I1396" s="129"/>
      <c r="J1396" s="129"/>
      <c r="K1396" s="83" t="s">
        <v>312</v>
      </c>
      <c r="L1396" s="84" t="s">
        <v>313</v>
      </c>
      <c r="M1396" s="51" t="s">
        <v>127</v>
      </c>
      <c r="N1396" s="51">
        <v>2</v>
      </c>
      <c r="O1396" s="56" t="e">
        <f t="shared" ref="O1396:O1407" si="657">M1396-R1396</f>
        <v>#VALUE!</v>
      </c>
      <c r="P1396" s="53">
        <v>2</v>
      </c>
      <c r="Q1396" s="54" t="s">
        <v>299</v>
      </c>
      <c r="R1396" s="53">
        <v>31000</v>
      </c>
      <c r="S1396" s="53">
        <f t="shared" ref="S1396:S1407" si="658">U1396+X1396+AA1396+AD1396+AG1396+AJ1396+AM1396+AP1396+AS1396+AV1396+AY1396+BB1396</f>
        <v>0</v>
      </c>
      <c r="T1396" s="53"/>
      <c r="U1396" s="53">
        <v>0</v>
      </c>
      <c r="V1396" s="53" t="s">
        <v>129</v>
      </c>
      <c r="W1396" s="55">
        <v>0.05</v>
      </c>
      <c r="X1396" s="53">
        <v>0</v>
      </c>
      <c r="Y1396" s="53" t="s">
        <v>129</v>
      </c>
      <c r="Z1396" s="55">
        <v>0.1</v>
      </c>
      <c r="AA1396" s="53">
        <v>0</v>
      </c>
      <c r="AB1396" s="53" t="s">
        <v>130</v>
      </c>
      <c r="AC1396" s="85">
        <v>0.1</v>
      </c>
      <c r="AD1396" s="53">
        <v>0</v>
      </c>
      <c r="AE1396" s="53" t="s">
        <v>130</v>
      </c>
      <c r="AF1396" s="55">
        <v>0.27</v>
      </c>
      <c r="AG1396" s="88">
        <v>0</v>
      </c>
      <c r="AH1396" s="53" t="s">
        <v>130</v>
      </c>
      <c r="AI1396" s="55">
        <v>0.3</v>
      </c>
      <c r="AJ1396" s="88">
        <v>0</v>
      </c>
      <c r="AK1396" s="53" t="s">
        <v>130</v>
      </c>
      <c r="AL1396" s="55">
        <v>0.32</v>
      </c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ht="15.75" customHeight="1">
      <c r="A1397" s="1" t="s">
        <v>1704</v>
      </c>
      <c r="B1397" s="1" t="s">
        <v>280</v>
      </c>
      <c r="C1397" s="1" t="s">
        <v>281</v>
      </c>
      <c r="D1397" s="1" t="s">
        <v>286</v>
      </c>
      <c r="E1397" s="1" t="s">
        <v>296</v>
      </c>
      <c r="F1397" s="128"/>
      <c r="G1397" s="129"/>
      <c r="H1397" s="129"/>
      <c r="I1397" s="129"/>
      <c r="J1397" s="129"/>
      <c r="K1397" s="83" t="s">
        <v>314</v>
      </c>
      <c r="L1397" s="84" t="s">
        <v>315</v>
      </c>
      <c r="M1397" s="51" t="s">
        <v>127</v>
      </c>
      <c r="N1397" s="51">
        <v>2</v>
      </c>
      <c r="O1397" s="56" t="e">
        <f t="shared" si="657"/>
        <v>#VALUE!</v>
      </c>
      <c r="P1397" s="53">
        <v>1</v>
      </c>
      <c r="Q1397" s="54" t="s">
        <v>299</v>
      </c>
      <c r="R1397" s="53">
        <v>15500</v>
      </c>
      <c r="S1397" s="53">
        <f t="shared" si="658"/>
        <v>0</v>
      </c>
      <c r="T1397" s="53"/>
      <c r="U1397" s="53">
        <v>0</v>
      </c>
      <c r="V1397" s="53" t="s">
        <v>129</v>
      </c>
      <c r="W1397" s="55">
        <v>0.05</v>
      </c>
      <c r="X1397" s="53">
        <v>0</v>
      </c>
      <c r="Y1397" s="53" t="s">
        <v>129</v>
      </c>
      <c r="Z1397" s="55">
        <v>0.1</v>
      </c>
      <c r="AA1397" s="53">
        <v>0</v>
      </c>
      <c r="AB1397" s="53" t="s">
        <v>130</v>
      </c>
      <c r="AC1397" s="85">
        <v>0.1</v>
      </c>
      <c r="AD1397" s="53">
        <v>0</v>
      </c>
      <c r="AE1397" s="53" t="s">
        <v>130</v>
      </c>
      <c r="AF1397" s="55">
        <v>0.27</v>
      </c>
      <c r="AG1397" s="88">
        <v>0</v>
      </c>
      <c r="AH1397" s="53" t="s">
        <v>130</v>
      </c>
      <c r="AI1397" s="55">
        <v>0.3</v>
      </c>
      <c r="AJ1397" s="88">
        <v>0</v>
      </c>
      <c r="AK1397" s="53" t="s">
        <v>130</v>
      </c>
      <c r="AL1397" s="55">
        <v>0.32</v>
      </c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ht="15.75" customHeight="1">
      <c r="A1398" s="1" t="s">
        <v>1704</v>
      </c>
      <c r="B1398" s="1" t="s">
        <v>280</v>
      </c>
      <c r="C1398" s="1" t="s">
        <v>281</v>
      </c>
      <c r="D1398" s="1" t="s">
        <v>286</v>
      </c>
      <c r="E1398" s="1" t="s">
        <v>296</v>
      </c>
      <c r="F1398" s="128"/>
      <c r="G1398" s="129"/>
      <c r="H1398" s="129"/>
      <c r="I1398" s="129"/>
      <c r="J1398" s="129"/>
      <c r="K1398" s="83" t="s">
        <v>324</v>
      </c>
      <c r="L1398" s="84" t="s">
        <v>325</v>
      </c>
      <c r="M1398" s="51" t="s">
        <v>127</v>
      </c>
      <c r="N1398" s="51">
        <v>2</v>
      </c>
      <c r="O1398" s="56" t="e">
        <f t="shared" si="657"/>
        <v>#VALUE!</v>
      </c>
      <c r="P1398" s="53">
        <v>1</v>
      </c>
      <c r="Q1398" s="54" t="s">
        <v>299</v>
      </c>
      <c r="R1398" s="53">
        <v>15500</v>
      </c>
      <c r="S1398" s="53">
        <f t="shared" si="658"/>
        <v>0</v>
      </c>
      <c r="T1398" s="53"/>
      <c r="U1398" s="53">
        <v>0</v>
      </c>
      <c r="V1398" s="53" t="s">
        <v>129</v>
      </c>
      <c r="W1398" s="55">
        <v>0.05</v>
      </c>
      <c r="X1398" s="53">
        <v>0</v>
      </c>
      <c r="Y1398" s="53" t="s">
        <v>129</v>
      </c>
      <c r="Z1398" s="55">
        <v>0.1</v>
      </c>
      <c r="AA1398" s="53">
        <v>0</v>
      </c>
      <c r="AB1398" s="53" t="s">
        <v>130</v>
      </c>
      <c r="AC1398" s="85">
        <v>0.1</v>
      </c>
      <c r="AD1398" s="53">
        <v>0</v>
      </c>
      <c r="AE1398" s="53" t="s">
        <v>130</v>
      </c>
      <c r="AF1398" s="55">
        <v>0.27</v>
      </c>
      <c r="AG1398" s="88">
        <v>0</v>
      </c>
      <c r="AH1398" s="53" t="s">
        <v>130</v>
      </c>
      <c r="AI1398" s="55">
        <v>0.3</v>
      </c>
      <c r="AJ1398" s="88">
        <v>0</v>
      </c>
      <c r="AK1398" s="53" t="s">
        <v>130</v>
      </c>
      <c r="AL1398" s="55">
        <v>0.32</v>
      </c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ht="15.75" customHeight="1">
      <c r="A1399" s="1" t="s">
        <v>1704</v>
      </c>
      <c r="B1399" s="1" t="s">
        <v>280</v>
      </c>
      <c r="C1399" s="1" t="s">
        <v>281</v>
      </c>
      <c r="D1399" s="1" t="s">
        <v>286</v>
      </c>
      <c r="E1399" s="1" t="s">
        <v>296</v>
      </c>
      <c r="F1399" s="128"/>
      <c r="G1399" s="129"/>
      <c r="H1399" s="129"/>
      <c r="I1399" s="129"/>
      <c r="J1399" s="129"/>
      <c r="K1399" s="83" t="s">
        <v>364</v>
      </c>
      <c r="L1399" s="84" t="s">
        <v>365</v>
      </c>
      <c r="M1399" s="51" t="s">
        <v>127</v>
      </c>
      <c r="N1399" s="51">
        <v>2</v>
      </c>
      <c r="O1399" s="56" t="e">
        <f t="shared" si="657"/>
        <v>#VALUE!</v>
      </c>
      <c r="P1399" s="53">
        <v>2</v>
      </c>
      <c r="Q1399" s="54" t="s">
        <v>299</v>
      </c>
      <c r="R1399" s="53">
        <v>31000</v>
      </c>
      <c r="S1399" s="53">
        <f t="shared" si="658"/>
        <v>0</v>
      </c>
      <c r="T1399" s="53"/>
      <c r="U1399" s="53">
        <v>0</v>
      </c>
      <c r="V1399" s="53" t="s">
        <v>129</v>
      </c>
      <c r="W1399" s="55">
        <v>0.05</v>
      </c>
      <c r="X1399" s="53">
        <v>0</v>
      </c>
      <c r="Y1399" s="53" t="s">
        <v>129</v>
      </c>
      <c r="Z1399" s="55">
        <v>0.1</v>
      </c>
      <c r="AA1399" s="53">
        <v>0</v>
      </c>
      <c r="AB1399" s="53" t="s">
        <v>130</v>
      </c>
      <c r="AC1399" s="85">
        <v>0.1</v>
      </c>
      <c r="AD1399" s="53">
        <v>0</v>
      </c>
      <c r="AE1399" s="53" t="s">
        <v>130</v>
      </c>
      <c r="AF1399" s="55">
        <v>0.27</v>
      </c>
      <c r="AG1399" s="88">
        <v>0</v>
      </c>
      <c r="AH1399" s="53" t="s">
        <v>130</v>
      </c>
      <c r="AI1399" s="55">
        <v>0.3</v>
      </c>
      <c r="AJ1399" s="88">
        <v>0</v>
      </c>
      <c r="AK1399" s="53" t="s">
        <v>130</v>
      </c>
      <c r="AL1399" s="55">
        <v>0.32</v>
      </c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ht="15.75" customHeight="1">
      <c r="A1400" s="1" t="s">
        <v>1704</v>
      </c>
      <c r="B1400" s="1" t="s">
        <v>280</v>
      </c>
      <c r="C1400" s="1" t="s">
        <v>281</v>
      </c>
      <c r="D1400" s="1" t="s">
        <v>286</v>
      </c>
      <c r="E1400" s="1" t="s">
        <v>296</v>
      </c>
      <c r="F1400" s="128"/>
      <c r="G1400" s="129"/>
      <c r="H1400" s="129"/>
      <c r="I1400" s="129"/>
      <c r="J1400" s="129"/>
      <c r="K1400" s="83" t="s">
        <v>413</v>
      </c>
      <c r="L1400" s="84" t="s">
        <v>414</v>
      </c>
      <c r="M1400" s="51" t="s">
        <v>127</v>
      </c>
      <c r="N1400" s="51">
        <v>2</v>
      </c>
      <c r="O1400" s="56" t="e">
        <f t="shared" si="657"/>
        <v>#VALUE!</v>
      </c>
      <c r="P1400" s="53">
        <v>1</v>
      </c>
      <c r="Q1400" s="54" t="s">
        <v>400</v>
      </c>
      <c r="R1400" s="53">
        <v>6600</v>
      </c>
      <c r="S1400" s="53">
        <f t="shared" si="658"/>
        <v>0</v>
      </c>
      <c r="T1400" s="53"/>
      <c r="U1400" s="53">
        <v>0</v>
      </c>
      <c r="V1400" s="53" t="s">
        <v>129</v>
      </c>
      <c r="W1400" s="55">
        <v>0.05</v>
      </c>
      <c r="X1400" s="53">
        <v>0</v>
      </c>
      <c r="Y1400" s="53" t="s">
        <v>129</v>
      </c>
      <c r="Z1400" s="55">
        <v>0.1</v>
      </c>
      <c r="AA1400" s="53">
        <v>0</v>
      </c>
      <c r="AB1400" s="53" t="s">
        <v>130</v>
      </c>
      <c r="AC1400" s="85">
        <v>0.1</v>
      </c>
      <c r="AD1400" s="53">
        <v>0</v>
      </c>
      <c r="AE1400" s="53" t="s">
        <v>130</v>
      </c>
      <c r="AF1400" s="55">
        <v>0.27</v>
      </c>
      <c r="AG1400" s="88">
        <v>0</v>
      </c>
      <c r="AH1400" s="53" t="s">
        <v>130</v>
      </c>
      <c r="AI1400" s="55">
        <v>0.3</v>
      </c>
      <c r="AJ1400" s="88">
        <v>0</v>
      </c>
      <c r="AK1400" s="53" t="s">
        <v>130</v>
      </c>
      <c r="AL1400" s="55">
        <v>0.32</v>
      </c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ht="15.75" customHeight="1">
      <c r="A1401" s="1" t="s">
        <v>1704</v>
      </c>
      <c r="B1401" s="1" t="s">
        <v>280</v>
      </c>
      <c r="C1401" s="1" t="s">
        <v>281</v>
      </c>
      <c r="D1401" s="1" t="s">
        <v>286</v>
      </c>
      <c r="E1401" s="1" t="s">
        <v>296</v>
      </c>
      <c r="F1401" s="128"/>
      <c r="G1401" s="129"/>
      <c r="H1401" s="129"/>
      <c r="I1401" s="129"/>
      <c r="J1401" s="129"/>
      <c r="K1401" s="83" t="s">
        <v>415</v>
      </c>
      <c r="L1401" s="84" t="s">
        <v>416</v>
      </c>
      <c r="M1401" s="51" t="s">
        <v>127</v>
      </c>
      <c r="N1401" s="51">
        <v>2</v>
      </c>
      <c r="O1401" s="56" t="e">
        <f t="shared" si="657"/>
        <v>#VALUE!</v>
      </c>
      <c r="P1401" s="53">
        <v>1</v>
      </c>
      <c r="Q1401" s="54" t="s">
        <v>400</v>
      </c>
      <c r="R1401" s="53">
        <v>6600</v>
      </c>
      <c r="S1401" s="53">
        <f t="shared" si="658"/>
        <v>0</v>
      </c>
      <c r="T1401" s="53"/>
      <c r="U1401" s="53">
        <v>0</v>
      </c>
      <c r="V1401" s="53" t="s">
        <v>129</v>
      </c>
      <c r="W1401" s="55">
        <v>0.05</v>
      </c>
      <c r="X1401" s="53">
        <v>0</v>
      </c>
      <c r="Y1401" s="53" t="s">
        <v>129</v>
      </c>
      <c r="Z1401" s="55">
        <v>0.1</v>
      </c>
      <c r="AA1401" s="53">
        <v>0</v>
      </c>
      <c r="AB1401" s="53" t="s">
        <v>130</v>
      </c>
      <c r="AC1401" s="85">
        <v>0.1</v>
      </c>
      <c r="AD1401" s="53">
        <v>0</v>
      </c>
      <c r="AE1401" s="53" t="s">
        <v>130</v>
      </c>
      <c r="AF1401" s="55">
        <v>0.27</v>
      </c>
      <c r="AG1401" s="88">
        <v>0</v>
      </c>
      <c r="AH1401" s="53" t="s">
        <v>130</v>
      </c>
      <c r="AI1401" s="55">
        <v>0.3</v>
      </c>
      <c r="AJ1401" s="88">
        <v>0</v>
      </c>
      <c r="AK1401" s="53" t="s">
        <v>130</v>
      </c>
      <c r="AL1401" s="55">
        <v>0.32</v>
      </c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ht="15.75" customHeight="1">
      <c r="A1402" s="1" t="s">
        <v>1704</v>
      </c>
      <c r="B1402" s="1" t="s">
        <v>280</v>
      </c>
      <c r="C1402" s="1" t="s">
        <v>281</v>
      </c>
      <c r="D1402" s="1" t="s">
        <v>286</v>
      </c>
      <c r="E1402" s="1" t="s">
        <v>296</v>
      </c>
      <c r="F1402" s="128"/>
      <c r="G1402" s="129"/>
      <c r="H1402" s="129"/>
      <c r="I1402" s="129"/>
      <c r="J1402" s="129"/>
      <c r="K1402" s="83" t="s">
        <v>425</v>
      </c>
      <c r="L1402" s="84" t="s">
        <v>426</v>
      </c>
      <c r="M1402" s="51" t="s">
        <v>127</v>
      </c>
      <c r="N1402" s="51">
        <v>2</v>
      </c>
      <c r="O1402" s="56" t="e">
        <f t="shared" si="657"/>
        <v>#VALUE!</v>
      </c>
      <c r="P1402" s="53">
        <v>1</v>
      </c>
      <c r="Q1402" s="54" t="s">
        <v>400</v>
      </c>
      <c r="R1402" s="53">
        <v>6600</v>
      </c>
      <c r="S1402" s="53">
        <f t="shared" si="658"/>
        <v>0</v>
      </c>
      <c r="T1402" s="53"/>
      <c r="U1402" s="53">
        <v>0</v>
      </c>
      <c r="V1402" s="53" t="s">
        <v>129</v>
      </c>
      <c r="W1402" s="55">
        <v>0.05</v>
      </c>
      <c r="X1402" s="53">
        <v>0</v>
      </c>
      <c r="Y1402" s="53" t="s">
        <v>129</v>
      </c>
      <c r="Z1402" s="55">
        <v>0.1</v>
      </c>
      <c r="AA1402" s="53">
        <v>0</v>
      </c>
      <c r="AB1402" s="53" t="s">
        <v>130</v>
      </c>
      <c r="AC1402" s="85">
        <v>0.1</v>
      </c>
      <c r="AD1402" s="53">
        <v>0</v>
      </c>
      <c r="AE1402" s="53" t="s">
        <v>130</v>
      </c>
      <c r="AF1402" s="55">
        <v>0.27</v>
      </c>
      <c r="AG1402" s="88">
        <v>0</v>
      </c>
      <c r="AH1402" s="53" t="s">
        <v>130</v>
      </c>
      <c r="AI1402" s="55">
        <v>0.3</v>
      </c>
      <c r="AJ1402" s="88">
        <v>0</v>
      </c>
      <c r="AK1402" s="53" t="s">
        <v>130</v>
      </c>
      <c r="AL1402" s="55">
        <v>0.32</v>
      </c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ht="15.75" customHeight="1">
      <c r="A1403" s="1" t="s">
        <v>1704</v>
      </c>
      <c r="B1403" s="1" t="s">
        <v>280</v>
      </c>
      <c r="C1403" s="1" t="s">
        <v>281</v>
      </c>
      <c r="D1403" s="1" t="s">
        <v>286</v>
      </c>
      <c r="E1403" s="1" t="s">
        <v>296</v>
      </c>
      <c r="F1403" s="128"/>
      <c r="G1403" s="129"/>
      <c r="H1403" s="129"/>
      <c r="I1403" s="129"/>
      <c r="J1403" s="129"/>
      <c r="K1403" s="83" t="s">
        <v>465</v>
      </c>
      <c r="L1403" s="84" t="s">
        <v>466</v>
      </c>
      <c r="M1403" s="51" t="s">
        <v>127</v>
      </c>
      <c r="N1403" s="51">
        <v>2</v>
      </c>
      <c r="O1403" s="56" t="e">
        <f t="shared" si="657"/>
        <v>#VALUE!</v>
      </c>
      <c r="P1403" s="53">
        <v>1</v>
      </c>
      <c r="Q1403" s="54" t="s">
        <v>400</v>
      </c>
      <c r="R1403" s="53">
        <v>6600</v>
      </c>
      <c r="S1403" s="53">
        <f t="shared" si="658"/>
        <v>0</v>
      </c>
      <c r="T1403" s="53"/>
      <c r="U1403" s="53">
        <v>0</v>
      </c>
      <c r="V1403" s="53" t="s">
        <v>129</v>
      </c>
      <c r="W1403" s="55">
        <v>0.05</v>
      </c>
      <c r="X1403" s="53">
        <v>0</v>
      </c>
      <c r="Y1403" s="53" t="s">
        <v>129</v>
      </c>
      <c r="Z1403" s="55">
        <v>0.1</v>
      </c>
      <c r="AA1403" s="53">
        <v>0</v>
      </c>
      <c r="AB1403" s="53" t="s">
        <v>130</v>
      </c>
      <c r="AC1403" s="85">
        <v>0.1</v>
      </c>
      <c r="AD1403" s="53">
        <v>0</v>
      </c>
      <c r="AE1403" s="53" t="s">
        <v>130</v>
      </c>
      <c r="AF1403" s="55">
        <v>0.27</v>
      </c>
      <c r="AG1403" s="88">
        <v>0</v>
      </c>
      <c r="AH1403" s="53" t="s">
        <v>130</v>
      </c>
      <c r="AI1403" s="55">
        <v>0.3</v>
      </c>
      <c r="AJ1403" s="88">
        <v>0</v>
      </c>
      <c r="AK1403" s="53" t="s">
        <v>130</v>
      </c>
      <c r="AL1403" s="55">
        <v>0.32</v>
      </c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ht="15.75" customHeight="1">
      <c r="A1404" s="1" t="s">
        <v>1704</v>
      </c>
      <c r="B1404" s="1" t="s">
        <v>280</v>
      </c>
      <c r="C1404" s="1" t="s">
        <v>281</v>
      </c>
      <c r="D1404" s="1" t="s">
        <v>286</v>
      </c>
      <c r="E1404" s="1" t="s">
        <v>296</v>
      </c>
      <c r="F1404" s="128"/>
      <c r="G1404" s="129"/>
      <c r="H1404" s="129"/>
      <c r="I1404" s="129"/>
      <c r="J1404" s="129"/>
      <c r="K1404" s="83" t="s">
        <v>523</v>
      </c>
      <c r="L1404" s="84" t="s">
        <v>524</v>
      </c>
      <c r="M1404" s="51" t="s">
        <v>127</v>
      </c>
      <c r="N1404" s="51">
        <v>2</v>
      </c>
      <c r="O1404" s="56" t="e">
        <f t="shared" si="657"/>
        <v>#VALUE!</v>
      </c>
      <c r="P1404" s="53">
        <v>3</v>
      </c>
      <c r="Q1404" s="54" t="s">
        <v>400</v>
      </c>
      <c r="R1404" s="53">
        <v>41700</v>
      </c>
      <c r="S1404" s="53">
        <f t="shared" si="658"/>
        <v>4500</v>
      </c>
      <c r="T1404" s="53"/>
      <c r="U1404" s="53">
        <v>0</v>
      </c>
      <c r="V1404" s="53" t="s">
        <v>129</v>
      </c>
      <c r="W1404" s="55">
        <v>0.05</v>
      </c>
      <c r="X1404" s="53">
        <v>0</v>
      </c>
      <c r="Y1404" s="53" t="s">
        <v>129</v>
      </c>
      <c r="Z1404" s="55">
        <v>0.1</v>
      </c>
      <c r="AA1404" s="53">
        <v>0</v>
      </c>
      <c r="AB1404" s="53" t="s">
        <v>130</v>
      </c>
      <c r="AC1404" s="85">
        <v>0.1</v>
      </c>
      <c r="AD1404" s="53">
        <v>0</v>
      </c>
      <c r="AE1404" s="53" t="s">
        <v>130</v>
      </c>
      <c r="AF1404" s="55">
        <v>0.27</v>
      </c>
      <c r="AG1404" s="88">
        <v>0</v>
      </c>
      <c r="AH1404" s="53" t="s">
        <v>130</v>
      </c>
      <c r="AI1404" s="55">
        <v>0.3</v>
      </c>
      <c r="AJ1404" s="88">
        <v>4500</v>
      </c>
      <c r="AK1404" s="53" t="s">
        <v>131</v>
      </c>
      <c r="AL1404" s="55">
        <v>0.32</v>
      </c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ht="15.75" customHeight="1">
      <c r="A1405" s="1" t="s">
        <v>1704</v>
      </c>
      <c r="B1405" s="1" t="s">
        <v>280</v>
      </c>
      <c r="C1405" s="1" t="s">
        <v>281</v>
      </c>
      <c r="D1405" s="1" t="s">
        <v>286</v>
      </c>
      <c r="E1405" s="1" t="s">
        <v>296</v>
      </c>
      <c r="F1405" s="128"/>
      <c r="G1405" s="129"/>
      <c r="H1405" s="129"/>
      <c r="I1405" s="129"/>
      <c r="J1405" s="129"/>
      <c r="K1405" s="83" t="s">
        <v>527</v>
      </c>
      <c r="L1405" s="84" t="s">
        <v>528</v>
      </c>
      <c r="M1405" s="51" t="s">
        <v>127</v>
      </c>
      <c r="N1405" s="51">
        <v>2</v>
      </c>
      <c r="O1405" s="56" t="e">
        <f t="shared" si="657"/>
        <v>#VALUE!</v>
      </c>
      <c r="P1405" s="53">
        <v>3</v>
      </c>
      <c r="Q1405" s="54" t="s">
        <v>400</v>
      </c>
      <c r="R1405" s="53">
        <v>41700</v>
      </c>
      <c r="S1405" s="53">
        <f t="shared" si="658"/>
        <v>4500</v>
      </c>
      <c r="T1405" s="53"/>
      <c r="U1405" s="53">
        <v>0</v>
      </c>
      <c r="V1405" s="53" t="s">
        <v>129</v>
      </c>
      <c r="W1405" s="55">
        <v>0.05</v>
      </c>
      <c r="X1405" s="53">
        <v>0</v>
      </c>
      <c r="Y1405" s="53" t="s">
        <v>129</v>
      </c>
      <c r="Z1405" s="55">
        <v>0.1</v>
      </c>
      <c r="AA1405" s="53">
        <v>0</v>
      </c>
      <c r="AB1405" s="53" t="s">
        <v>130</v>
      </c>
      <c r="AC1405" s="85">
        <v>0.1</v>
      </c>
      <c r="AD1405" s="53">
        <v>0</v>
      </c>
      <c r="AE1405" s="53" t="s">
        <v>130</v>
      </c>
      <c r="AF1405" s="55">
        <v>0.27</v>
      </c>
      <c r="AG1405" s="88">
        <v>0</v>
      </c>
      <c r="AH1405" s="53" t="s">
        <v>130</v>
      </c>
      <c r="AI1405" s="55">
        <v>0.3</v>
      </c>
      <c r="AJ1405" s="88">
        <v>4500</v>
      </c>
      <c r="AK1405" s="53" t="s">
        <v>131</v>
      </c>
      <c r="AL1405" s="55">
        <v>0.32</v>
      </c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ht="15.75" customHeight="1">
      <c r="A1406" s="1" t="s">
        <v>1704</v>
      </c>
      <c r="B1406" s="1" t="s">
        <v>280</v>
      </c>
      <c r="C1406" s="1" t="s">
        <v>281</v>
      </c>
      <c r="D1406" s="1" t="s">
        <v>286</v>
      </c>
      <c r="E1406" s="1" t="s">
        <v>296</v>
      </c>
      <c r="F1406" s="128"/>
      <c r="G1406" s="129"/>
      <c r="H1406" s="129"/>
      <c r="I1406" s="129"/>
      <c r="J1406" s="129"/>
      <c r="K1406" s="83" t="s">
        <v>537</v>
      </c>
      <c r="L1406" s="84" t="s">
        <v>538</v>
      </c>
      <c r="M1406" s="51" t="s">
        <v>127</v>
      </c>
      <c r="N1406" s="51">
        <v>2</v>
      </c>
      <c r="O1406" s="56" t="e">
        <f t="shared" si="657"/>
        <v>#VALUE!</v>
      </c>
      <c r="P1406" s="53">
        <v>4</v>
      </c>
      <c r="Q1406" s="54" t="s">
        <v>400</v>
      </c>
      <c r="R1406" s="53">
        <v>55600</v>
      </c>
      <c r="S1406" s="53">
        <f t="shared" si="658"/>
        <v>6000</v>
      </c>
      <c r="T1406" s="53"/>
      <c r="U1406" s="53">
        <v>0</v>
      </c>
      <c r="V1406" s="53" t="s">
        <v>129</v>
      </c>
      <c r="W1406" s="55">
        <v>0.05</v>
      </c>
      <c r="X1406" s="53">
        <v>0</v>
      </c>
      <c r="Y1406" s="53" t="s">
        <v>129</v>
      </c>
      <c r="Z1406" s="55">
        <v>0.1</v>
      </c>
      <c r="AA1406" s="53">
        <v>0</v>
      </c>
      <c r="AB1406" s="53" t="s">
        <v>130</v>
      </c>
      <c r="AC1406" s="85">
        <v>0.1</v>
      </c>
      <c r="AD1406" s="53">
        <v>0</v>
      </c>
      <c r="AE1406" s="53" t="s">
        <v>130</v>
      </c>
      <c r="AF1406" s="55">
        <v>0.27</v>
      </c>
      <c r="AG1406" s="88">
        <v>0</v>
      </c>
      <c r="AH1406" s="53" t="s">
        <v>130</v>
      </c>
      <c r="AI1406" s="55">
        <v>0.3</v>
      </c>
      <c r="AJ1406" s="88">
        <v>6000</v>
      </c>
      <c r="AK1406" s="53" t="s">
        <v>131</v>
      </c>
      <c r="AL1406" s="55">
        <v>0.32</v>
      </c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ht="15.75" customHeight="1">
      <c r="A1407" s="1" t="s">
        <v>1704</v>
      </c>
      <c r="B1407" s="1" t="s">
        <v>280</v>
      </c>
      <c r="C1407" s="1" t="s">
        <v>281</v>
      </c>
      <c r="D1407" s="1" t="s">
        <v>286</v>
      </c>
      <c r="E1407" s="1" t="s">
        <v>296</v>
      </c>
      <c r="F1407" s="128"/>
      <c r="G1407" s="129"/>
      <c r="H1407" s="129"/>
      <c r="I1407" s="129"/>
      <c r="J1407" s="129"/>
      <c r="K1407" s="83" t="s">
        <v>587</v>
      </c>
      <c r="L1407" s="84" t="s">
        <v>588</v>
      </c>
      <c r="M1407" s="51" t="s">
        <v>127</v>
      </c>
      <c r="N1407" s="51">
        <v>2</v>
      </c>
      <c r="O1407" s="56" t="e">
        <f t="shared" si="657"/>
        <v>#VALUE!</v>
      </c>
      <c r="P1407" s="53">
        <v>6</v>
      </c>
      <c r="Q1407" s="54" t="s">
        <v>400</v>
      </c>
      <c r="R1407" s="53">
        <v>83400</v>
      </c>
      <c r="S1407" s="53">
        <f t="shared" si="658"/>
        <v>9450</v>
      </c>
      <c r="T1407" s="53"/>
      <c r="U1407" s="53">
        <v>0</v>
      </c>
      <c r="V1407" s="53" t="s">
        <v>129</v>
      </c>
      <c r="W1407" s="55">
        <v>0.05</v>
      </c>
      <c r="X1407" s="53">
        <v>0</v>
      </c>
      <c r="Y1407" s="53" t="s">
        <v>129</v>
      </c>
      <c r="Z1407" s="55">
        <v>0.1</v>
      </c>
      <c r="AA1407" s="53">
        <v>0</v>
      </c>
      <c r="AB1407" s="53" t="s">
        <v>130</v>
      </c>
      <c r="AC1407" s="85">
        <v>0.1</v>
      </c>
      <c r="AD1407" s="53">
        <v>0</v>
      </c>
      <c r="AE1407" s="53" t="s">
        <v>130</v>
      </c>
      <c r="AF1407" s="55">
        <v>0.27</v>
      </c>
      <c r="AG1407" s="88">
        <v>0</v>
      </c>
      <c r="AH1407" s="53" t="s">
        <v>130</v>
      </c>
      <c r="AI1407" s="55">
        <v>0.3</v>
      </c>
      <c r="AJ1407" s="88">
        <v>9450</v>
      </c>
      <c r="AK1407" s="53" t="s">
        <v>131</v>
      </c>
      <c r="AL1407" s="55">
        <v>0.32</v>
      </c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ht="15.75" customHeight="1">
      <c r="A1408" s="1" t="s">
        <v>1704</v>
      </c>
      <c r="B1408" s="1" t="s">
        <v>280</v>
      </c>
      <c r="C1408" s="1" t="s">
        <v>281</v>
      </c>
      <c r="D1408" s="1" t="s">
        <v>899</v>
      </c>
      <c r="E1408" s="1"/>
      <c r="F1408" s="35"/>
      <c r="G1408" s="36"/>
      <c r="H1408" s="36"/>
      <c r="I1408" s="36" t="s">
        <v>899</v>
      </c>
      <c r="J1408" s="36"/>
      <c r="K1408" s="137"/>
      <c r="L1408" s="138"/>
      <c r="M1408" s="122"/>
      <c r="N1408" s="122"/>
      <c r="O1408" s="122"/>
      <c r="P1408" s="39"/>
      <c r="Q1408" s="40"/>
      <c r="R1408" s="39">
        <f t="shared" ref="R1408:S1408" si="659">R1409</f>
        <v>100000</v>
      </c>
      <c r="S1408" s="39">
        <f t="shared" si="659"/>
        <v>0</v>
      </c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86"/>
      <c r="AE1408" s="86"/>
      <c r="AF1408" s="86"/>
      <c r="AG1408" s="39"/>
      <c r="AH1408" s="39"/>
      <c r="AI1408" s="39"/>
      <c r="AJ1408" s="39"/>
      <c r="AK1408" s="39"/>
      <c r="AL1408" s="39"/>
      <c r="AM1408" s="39"/>
      <c r="AN1408" s="39"/>
      <c r="AO1408" s="39"/>
      <c r="AP1408" s="39"/>
      <c r="AQ1408" s="39"/>
      <c r="AR1408" s="39"/>
      <c r="AS1408" s="39"/>
      <c r="AT1408" s="39"/>
      <c r="AU1408" s="39"/>
      <c r="AV1408" s="39"/>
      <c r="AW1408" s="39"/>
      <c r="AX1408" s="39"/>
      <c r="AY1408" s="39"/>
      <c r="AZ1408" s="39"/>
      <c r="BA1408" s="39"/>
      <c r="BB1408" s="39"/>
      <c r="BC1408" s="39"/>
      <c r="BD1408" s="39"/>
      <c r="BE1408" s="39"/>
    </row>
    <row r="1409" spans="1:57" ht="15.75" customHeight="1">
      <c r="A1409" s="1" t="s">
        <v>1704</v>
      </c>
      <c r="B1409" s="1" t="s">
        <v>280</v>
      </c>
      <c r="C1409" s="1" t="s">
        <v>281</v>
      </c>
      <c r="D1409" s="1"/>
      <c r="E1409" s="1" t="s">
        <v>905</v>
      </c>
      <c r="F1409" s="41"/>
      <c r="G1409" s="42"/>
      <c r="H1409" s="42"/>
      <c r="I1409" s="42"/>
      <c r="J1409" s="42" t="s">
        <v>905</v>
      </c>
      <c r="K1409" s="139"/>
      <c r="L1409" s="140"/>
      <c r="M1409" s="127"/>
      <c r="N1409" s="127"/>
      <c r="O1409" s="127"/>
      <c r="P1409" s="45"/>
      <c r="Q1409" s="46"/>
      <c r="R1409" s="45">
        <f t="shared" ref="R1409:S1409" si="660">R1410</f>
        <v>100000</v>
      </c>
      <c r="S1409" s="45">
        <f t="shared" si="660"/>
        <v>0</v>
      </c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82"/>
      <c r="AE1409" s="82"/>
      <c r="AF1409" s="82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</row>
    <row r="1410" spans="1:57" ht="15.75" customHeight="1">
      <c r="A1410" s="1" t="s">
        <v>1704</v>
      </c>
      <c r="B1410" s="1" t="s">
        <v>280</v>
      </c>
      <c r="C1410" s="1" t="s">
        <v>281</v>
      </c>
      <c r="D1410" s="1" t="s">
        <v>899</v>
      </c>
      <c r="E1410" s="1" t="s">
        <v>905</v>
      </c>
      <c r="F1410" s="128"/>
      <c r="G1410" s="129"/>
      <c r="H1410" s="129"/>
      <c r="I1410" s="129"/>
      <c r="J1410" s="129"/>
      <c r="K1410" s="83" t="s">
        <v>1783</v>
      </c>
      <c r="L1410" s="84" t="s">
        <v>1784</v>
      </c>
      <c r="M1410" s="51" t="s">
        <v>127</v>
      </c>
      <c r="N1410" s="51"/>
      <c r="O1410" s="62" t="e">
        <f>M1410-R1410</f>
        <v>#VALUE!</v>
      </c>
      <c r="P1410" s="53">
        <v>2</v>
      </c>
      <c r="Q1410" s="54" t="s">
        <v>908</v>
      </c>
      <c r="R1410" s="53">
        <v>100000</v>
      </c>
      <c r="S1410" s="53">
        <f>U1410+X1410+AA1410+AD1410+AG1410+AJ1410+AM1410+AP1410+AS1410+AV1410+AY1410+BB1410</f>
        <v>0</v>
      </c>
      <c r="T1410" s="53"/>
      <c r="U1410" s="53">
        <v>0</v>
      </c>
      <c r="V1410" s="53" t="s">
        <v>129</v>
      </c>
      <c r="W1410" s="55">
        <v>0.01</v>
      </c>
      <c r="X1410" s="53">
        <v>0</v>
      </c>
      <c r="Y1410" s="53" t="s">
        <v>130</v>
      </c>
      <c r="Z1410" s="55">
        <v>0.01</v>
      </c>
      <c r="AA1410" s="53">
        <v>0</v>
      </c>
      <c r="AB1410" s="53" t="s">
        <v>130</v>
      </c>
      <c r="AC1410" s="85">
        <v>0.01</v>
      </c>
      <c r="AD1410" s="53">
        <v>0</v>
      </c>
      <c r="AE1410" s="53" t="s">
        <v>130</v>
      </c>
      <c r="AF1410" s="55">
        <v>0.01</v>
      </c>
      <c r="AG1410" s="88">
        <v>0</v>
      </c>
      <c r="AH1410" s="53" t="s">
        <v>130</v>
      </c>
      <c r="AI1410" s="55">
        <v>0.05</v>
      </c>
      <c r="AJ1410" s="88">
        <v>0</v>
      </c>
      <c r="AK1410" s="53" t="s">
        <v>130</v>
      </c>
      <c r="AL1410" s="55">
        <v>0.05</v>
      </c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ht="15.75" customHeight="1">
      <c r="A1411" s="1" t="s">
        <v>1785</v>
      </c>
      <c r="B1411" s="1" t="s">
        <v>280</v>
      </c>
      <c r="C1411" s="1" t="s">
        <v>281</v>
      </c>
      <c r="D1411" s="1"/>
      <c r="E1411" s="1"/>
      <c r="F1411" s="15" t="s">
        <v>1785</v>
      </c>
      <c r="G1411" s="16"/>
      <c r="H1411" s="16"/>
      <c r="I1411" s="16"/>
      <c r="J1411" s="16"/>
      <c r="K1411" s="151"/>
      <c r="L1411" s="109"/>
      <c r="M1411" s="110"/>
      <c r="N1411" s="110"/>
      <c r="O1411" s="110"/>
      <c r="P1411" s="21"/>
      <c r="Q1411" s="22"/>
      <c r="R1411" s="21">
        <f t="shared" ref="R1411:S1411" si="661">R1412+R1458</f>
        <v>29070600</v>
      </c>
      <c r="S1411" s="21">
        <f t="shared" si="661"/>
        <v>9265798.2400000002</v>
      </c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97"/>
      <c r="AE1411" s="97"/>
      <c r="AF1411" s="97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</row>
    <row r="1412" spans="1:57" ht="15.75" customHeight="1">
      <c r="A1412" s="1" t="s">
        <v>1785</v>
      </c>
      <c r="B1412" s="1" t="s">
        <v>121</v>
      </c>
      <c r="C1412" s="1" t="s">
        <v>281</v>
      </c>
      <c r="D1412" s="1"/>
      <c r="E1412" s="1"/>
      <c r="F1412" s="23"/>
      <c r="G1412" s="24" t="s">
        <v>121</v>
      </c>
      <c r="H1412" s="24"/>
      <c r="I1412" s="24"/>
      <c r="J1412" s="24"/>
      <c r="K1412" s="152"/>
      <c r="L1412" s="114"/>
      <c r="M1412" s="134"/>
      <c r="N1412" s="134"/>
      <c r="O1412" s="134"/>
      <c r="P1412" s="27"/>
      <c r="Q1412" s="28"/>
      <c r="R1412" s="27">
        <f t="shared" ref="R1412:S1412" si="662">R1413</f>
        <v>16012900</v>
      </c>
      <c r="S1412" s="27">
        <f t="shared" si="662"/>
        <v>7460693.0700000003</v>
      </c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</row>
    <row r="1413" spans="1:57" ht="15.75" customHeight="1">
      <c r="A1413" s="1" t="s">
        <v>1785</v>
      </c>
      <c r="B1413" s="1" t="s">
        <v>121</v>
      </c>
      <c r="C1413" s="1" t="s">
        <v>122</v>
      </c>
      <c r="D1413" s="1"/>
      <c r="E1413" s="1"/>
      <c r="F1413" s="29"/>
      <c r="G1413" s="30"/>
      <c r="H1413" s="30" t="s">
        <v>122</v>
      </c>
      <c r="I1413" s="30"/>
      <c r="J1413" s="30"/>
      <c r="K1413" s="117"/>
      <c r="L1413" s="118"/>
      <c r="M1413" s="119"/>
      <c r="N1413" s="119"/>
      <c r="O1413" s="119"/>
      <c r="P1413" s="33"/>
      <c r="Q1413" s="34"/>
      <c r="R1413" s="33">
        <f t="shared" ref="R1413:S1413" si="663">R1414+R1419</f>
        <v>16012900</v>
      </c>
      <c r="S1413" s="33">
        <f t="shared" si="663"/>
        <v>7460693.0700000003</v>
      </c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</row>
    <row r="1414" spans="1:57" ht="15.75" customHeight="1">
      <c r="A1414" s="1" t="s">
        <v>1785</v>
      </c>
      <c r="B1414" s="1" t="s">
        <v>121</v>
      </c>
      <c r="C1414" s="1" t="s">
        <v>122</v>
      </c>
      <c r="D1414" s="1" t="s">
        <v>808</v>
      </c>
      <c r="E1414" s="1"/>
      <c r="F1414" s="35"/>
      <c r="G1414" s="36"/>
      <c r="H1414" s="36"/>
      <c r="I1414" s="36" t="s">
        <v>808</v>
      </c>
      <c r="J1414" s="36"/>
      <c r="K1414" s="120"/>
      <c r="L1414" s="121"/>
      <c r="M1414" s="122"/>
      <c r="N1414" s="122"/>
      <c r="O1414" s="122"/>
      <c r="P1414" s="39"/>
      <c r="Q1414" s="40"/>
      <c r="R1414" s="39">
        <f t="shared" ref="R1414:S1414" si="664">R1415</f>
        <v>127300</v>
      </c>
      <c r="S1414" s="39">
        <f t="shared" si="664"/>
        <v>0</v>
      </c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39"/>
      <c r="AG1414" s="39"/>
      <c r="AH1414" s="39"/>
      <c r="AI1414" s="39"/>
      <c r="AJ1414" s="39"/>
      <c r="AK1414" s="39"/>
      <c r="AL1414" s="39"/>
      <c r="AM1414" s="39"/>
      <c r="AN1414" s="39"/>
      <c r="AO1414" s="39"/>
      <c r="AP1414" s="39"/>
      <c r="AQ1414" s="39"/>
      <c r="AR1414" s="39"/>
      <c r="AS1414" s="39"/>
      <c r="AT1414" s="39"/>
      <c r="AU1414" s="39"/>
      <c r="AV1414" s="39"/>
      <c r="AW1414" s="39"/>
      <c r="AX1414" s="39"/>
      <c r="AY1414" s="39"/>
      <c r="AZ1414" s="39"/>
      <c r="BA1414" s="39"/>
      <c r="BB1414" s="39"/>
      <c r="BC1414" s="39"/>
      <c r="BD1414" s="39"/>
      <c r="BE1414" s="39"/>
    </row>
    <row r="1415" spans="1:57" ht="15.75" customHeight="1">
      <c r="A1415" s="1" t="s">
        <v>1785</v>
      </c>
      <c r="B1415" s="1" t="s">
        <v>121</v>
      </c>
      <c r="C1415" s="1" t="s">
        <v>122</v>
      </c>
      <c r="D1415" s="1"/>
      <c r="E1415" s="1" t="s">
        <v>809</v>
      </c>
      <c r="F1415" s="41"/>
      <c r="G1415" s="42"/>
      <c r="H1415" s="42"/>
      <c r="I1415" s="42"/>
      <c r="J1415" s="42" t="s">
        <v>809</v>
      </c>
      <c r="K1415" s="130"/>
      <c r="L1415" s="126"/>
      <c r="M1415" s="127"/>
      <c r="N1415" s="127"/>
      <c r="O1415" s="127"/>
      <c r="P1415" s="45"/>
      <c r="Q1415" s="46"/>
      <c r="R1415" s="45">
        <f t="shared" ref="R1415:S1415" si="665">R1416+R1417+R1418</f>
        <v>127300</v>
      </c>
      <c r="S1415" s="45">
        <f t="shared" si="665"/>
        <v>0</v>
      </c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82"/>
      <c r="AE1415" s="82"/>
      <c r="AF1415" s="82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5"/>
      <c r="AV1415" s="45"/>
      <c r="AW1415" s="45"/>
      <c r="AX1415" s="45"/>
      <c r="AY1415" s="45"/>
      <c r="AZ1415" s="45"/>
      <c r="BA1415" s="45"/>
      <c r="BB1415" s="45"/>
      <c r="BC1415" s="45"/>
      <c r="BD1415" s="45"/>
      <c r="BE1415" s="45"/>
    </row>
    <row r="1416" spans="1:57" ht="15.75" customHeight="1">
      <c r="A1416" s="1" t="s">
        <v>1785</v>
      </c>
      <c r="B1416" s="1" t="s">
        <v>121</v>
      </c>
      <c r="C1416" s="1" t="s">
        <v>122</v>
      </c>
      <c r="D1416" s="1" t="s">
        <v>808</v>
      </c>
      <c r="E1416" s="1" t="s">
        <v>809</v>
      </c>
      <c r="F1416" s="128"/>
      <c r="G1416" s="129"/>
      <c r="H1416" s="129"/>
      <c r="I1416" s="129"/>
      <c r="J1416" s="129"/>
      <c r="K1416" s="49" t="s">
        <v>1786</v>
      </c>
      <c r="L1416" s="61" t="s">
        <v>1787</v>
      </c>
      <c r="M1416" s="51" t="s">
        <v>127</v>
      </c>
      <c r="N1416" s="51"/>
      <c r="O1416" s="62" t="e">
        <f t="shared" ref="O1416:O1418" si="666">M1416-R1416</f>
        <v>#VALUE!</v>
      </c>
      <c r="P1416" s="53">
        <v>12</v>
      </c>
      <c r="Q1416" s="54" t="s">
        <v>400</v>
      </c>
      <c r="R1416" s="53">
        <v>63800</v>
      </c>
      <c r="S1416" s="53">
        <f t="shared" ref="S1416:S1418" si="667">U1416+X1416+AA1416+AD1416+AG1416+AJ1416+AM1416+AP1416+AS1416+AV1416+AY1416+BB1416</f>
        <v>0</v>
      </c>
      <c r="T1416" s="53"/>
      <c r="U1416" s="53">
        <v>0</v>
      </c>
      <c r="V1416" s="53" t="s">
        <v>130</v>
      </c>
      <c r="W1416" s="55">
        <v>0.2</v>
      </c>
      <c r="X1416" s="53">
        <v>0</v>
      </c>
      <c r="Y1416" s="53" t="s">
        <v>130</v>
      </c>
      <c r="Z1416" s="55">
        <v>0.2</v>
      </c>
      <c r="AA1416" s="53">
        <v>0</v>
      </c>
      <c r="AB1416" s="53" t="s">
        <v>130</v>
      </c>
      <c r="AC1416" s="55">
        <v>0.2</v>
      </c>
      <c r="AD1416" s="53">
        <v>0</v>
      </c>
      <c r="AE1416" s="53" t="s">
        <v>130</v>
      </c>
      <c r="AF1416" s="55">
        <v>0.2</v>
      </c>
      <c r="AG1416" s="102"/>
      <c r="AH1416" s="100"/>
      <c r="AI1416" s="100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ht="15.75" customHeight="1">
      <c r="A1417" s="1" t="s">
        <v>1785</v>
      </c>
      <c r="B1417" s="1" t="s">
        <v>121</v>
      </c>
      <c r="C1417" s="1" t="s">
        <v>122</v>
      </c>
      <c r="D1417" s="1" t="s">
        <v>808</v>
      </c>
      <c r="E1417" s="1" t="s">
        <v>809</v>
      </c>
      <c r="F1417" s="128"/>
      <c r="G1417" s="129"/>
      <c r="H1417" s="129"/>
      <c r="I1417" s="129"/>
      <c r="J1417" s="129"/>
      <c r="K1417" s="49" t="s">
        <v>1788</v>
      </c>
      <c r="L1417" s="61" t="s">
        <v>1789</v>
      </c>
      <c r="M1417" s="51" t="s">
        <v>127</v>
      </c>
      <c r="N1417" s="51"/>
      <c r="O1417" s="62" t="e">
        <f t="shared" si="666"/>
        <v>#VALUE!</v>
      </c>
      <c r="P1417" s="53">
        <v>6</v>
      </c>
      <c r="Q1417" s="54" t="s">
        <v>400</v>
      </c>
      <c r="R1417" s="53">
        <v>31900</v>
      </c>
      <c r="S1417" s="53">
        <f t="shared" si="667"/>
        <v>0</v>
      </c>
      <c r="T1417" s="53"/>
      <c r="U1417" s="53">
        <v>0</v>
      </c>
      <c r="V1417" s="53" t="s">
        <v>130</v>
      </c>
      <c r="W1417" s="55">
        <v>0.2</v>
      </c>
      <c r="X1417" s="53">
        <v>0</v>
      </c>
      <c r="Y1417" s="53" t="s">
        <v>130</v>
      </c>
      <c r="Z1417" s="55">
        <v>0.2</v>
      </c>
      <c r="AA1417" s="53">
        <v>0</v>
      </c>
      <c r="AB1417" s="53" t="s">
        <v>130</v>
      </c>
      <c r="AC1417" s="55">
        <v>0.2</v>
      </c>
      <c r="AD1417" s="53">
        <v>0</v>
      </c>
      <c r="AE1417" s="53" t="s">
        <v>130</v>
      </c>
      <c r="AF1417" s="55">
        <v>0.2</v>
      </c>
      <c r="AG1417" s="102"/>
      <c r="AH1417" s="100"/>
      <c r="AI1417" s="100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ht="15.75" customHeight="1">
      <c r="A1418" s="1" t="s">
        <v>1785</v>
      </c>
      <c r="B1418" s="1" t="s">
        <v>121</v>
      </c>
      <c r="C1418" s="1" t="s">
        <v>122</v>
      </c>
      <c r="D1418" s="1" t="s">
        <v>808</v>
      </c>
      <c r="E1418" s="1" t="s">
        <v>809</v>
      </c>
      <c r="F1418" s="128"/>
      <c r="G1418" s="129"/>
      <c r="H1418" s="129"/>
      <c r="I1418" s="129"/>
      <c r="J1418" s="129"/>
      <c r="K1418" s="49" t="s">
        <v>1790</v>
      </c>
      <c r="L1418" s="61" t="s">
        <v>1791</v>
      </c>
      <c r="M1418" s="51" t="s">
        <v>127</v>
      </c>
      <c r="N1418" s="51"/>
      <c r="O1418" s="62" t="e">
        <f t="shared" si="666"/>
        <v>#VALUE!</v>
      </c>
      <c r="P1418" s="53">
        <v>20</v>
      </c>
      <c r="Q1418" s="54" t="s">
        <v>159</v>
      </c>
      <c r="R1418" s="53">
        <v>31600</v>
      </c>
      <c r="S1418" s="53">
        <f t="shared" si="667"/>
        <v>0</v>
      </c>
      <c r="T1418" s="53"/>
      <c r="U1418" s="53">
        <v>0</v>
      </c>
      <c r="V1418" s="53" t="s">
        <v>130</v>
      </c>
      <c r="W1418" s="55">
        <v>0.2</v>
      </c>
      <c r="X1418" s="53">
        <v>0</v>
      </c>
      <c r="Y1418" s="53" t="s">
        <v>130</v>
      </c>
      <c r="Z1418" s="55">
        <v>0.2</v>
      </c>
      <c r="AA1418" s="53">
        <v>0</v>
      </c>
      <c r="AB1418" s="53" t="s">
        <v>130</v>
      </c>
      <c r="AC1418" s="55">
        <v>0.2</v>
      </c>
      <c r="AD1418" s="53">
        <v>0</v>
      </c>
      <c r="AE1418" s="53" t="s">
        <v>130</v>
      </c>
      <c r="AF1418" s="55">
        <v>0.2</v>
      </c>
      <c r="AG1418" s="102"/>
      <c r="AH1418" s="100"/>
      <c r="AI1418" s="100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ht="15.75" customHeight="1">
      <c r="A1419" s="1" t="s">
        <v>1785</v>
      </c>
      <c r="B1419" s="1" t="s">
        <v>121</v>
      </c>
      <c r="C1419" s="1" t="s">
        <v>122</v>
      </c>
      <c r="D1419" s="1" t="s">
        <v>123</v>
      </c>
      <c r="E1419" s="1"/>
      <c r="F1419" s="35"/>
      <c r="G1419" s="36"/>
      <c r="H1419" s="36"/>
      <c r="I1419" s="36" t="s">
        <v>123</v>
      </c>
      <c r="J1419" s="36"/>
      <c r="K1419" s="120"/>
      <c r="L1419" s="121"/>
      <c r="M1419" s="122"/>
      <c r="N1419" s="122"/>
      <c r="O1419" s="122"/>
      <c r="P1419" s="39"/>
      <c r="Q1419" s="40"/>
      <c r="R1419" s="39">
        <f t="shared" ref="R1419:S1419" si="668">R1420+R1432+R1442+R1440+R1444+R1446+R1452</f>
        <v>15885600</v>
      </c>
      <c r="S1419" s="39">
        <f t="shared" si="668"/>
        <v>7460693.0700000003</v>
      </c>
      <c r="T1419" s="39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86"/>
      <c r="AE1419" s="86"/>
      <c r="AF1419" s="86"/>
      <c r="AG1419" s="39"/>
      <c r="AH1419" s="39"/>
      <c r="AI1419" s="39"/>
      <c r="AJ1419" s="39"/>
      <c r="AK1419" s="39"/>
      <c r="AL1419" s="39"/>
      <c r="AM1419" s="39"/>
      <c r="AN1419" s="39"/>
      <c r="AO1419" s="39"/>
      <c r="AP1419" s="39"/>
      <c r="AQ1419" s="39"/>
      <c r="AR1419" s="39"/>
      <c r="AS1419" s="39"/>
      <c r="AT1419" s="39"/>
      <c r="AU1419" s="39"/>
      <c r="AV1419" s="39"/>
      <c r="AW1419" s="39"/>
      <c r="AX1419" s="39"/>
      <c r="AY1419" s="39"/>
      <c r="AZ1419" s="39"/>
      <c r="BA1419" s="39"/>
      <c r="BB1419" s="39"/>
      <c r="BC1419" s="39"/>
      <c r="BD1419" s="39"/>
      <c r="BE1419" s="39"/>
    </row>
    <row r="1420" spans="1:57" ht="15.75" customHeight="1">
      <c r="A1420" s="1" t="s">
        <v>1785</v>
      </c>
      <c r="B1420" s="1" t="s">
        <v>121</v>
      </c>
      <c r="C1420" s="1" t="s">
        <v>122</v>
      </c>
      <c r="D1420" s="1"/>
      <c r="E1420" s="1" t="s">
        <v>632</v>
      </c>
      <c r="F1420" s="41"/>
      <c r="G1420" s="42"/>
      <c r="H1420" s="42"/>
      <c r="I1420" s="42"/>
      <c r="J1420" s="42" t="s">
        <v>632</v>
      </c>
      <c r="K1420" s="130"/>
      <c r="L1420" s="126"/>
      <c r="M1420" s="127"/>
      <c r="N1420" s="127"/>
      <c r="O1420" s="127"/>
      <c r="P1420" s="45"/>
      <c r="Q1420" s="46"/>
      <c r="R1420" s="45">
        <f t="shared" ref="R1420:S1420" si="669">SUM(R1421:R1431)</f>
        <v>7534800</v>
      </c>
      <c r="S1420" s="45">
        <f t="shared" si="669"/>
        <v>4024230</v>
      </c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82"/>
      <c r="AE1420" s="82"/>
      <c r="AF1420" s="82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/>
      <c r="BD1420" s="45"/>
      <c r="BE1420" s="45"/>
    </row>
    <row r="1421" spans="1:57" ht="15.75" customHeight="1">
      <c r="A1421" s="1" t="s">
        <v>1785</v>
      </c>
      <c r="B1421" s="1" t="s">
        <v>121</v>
      </c>
      <c r="C1421" s="1" t="s">
        <v>122</v>
      </c>
      <c r="D1421" s="1" t="s">
        <v>123</v>
      </c>
      <c r="E1421" s="1" t="s">
        <v>632</v>
      </c>
      <c r="F1421" s="128"/>
      <c r="G1421" s="129"/>
      <c r="H1421" s="129"/>
      <c r="I1421" s="129"/>
      <c r="J1421" s="129"/>
      <c r="K1421" s="49" t="s">
        <v>1792</v>
      </c>
      <c r="L1421" s="61" t="s">
        <v>1793</v>
      </c>
      <c r="M1421" s="51" t="s">
        <v>127</v>
      </c>
      <c r="N1421" s="51"/>
      <c r="O1421" s="62" t="e">
        <f t="shared" ref="O1421:O1431" si="670">M1421-R1421</f>
        <v>#VALUE!</v>
      </c>
      <c r="P1421" s="53">
        <v>100000</v>
      </c>
      <c r="Q1421" s="54" t="s">
        <v>128</v>
      </c>
      <c r="R1421" s="53">
        <v>218000.00000000003</v>
      </c>
      <c r="S1421" s="53">
        <f t="shared" ref="S1421:S1431" si="671">U1421+X1421+AA1421+AD1421+AG1421+AJ1421+AM1421+AP1421+AS1421+AV1421+AY1421+BB1421</f>
        <v>33000</v>
      </c>
      <c r="T1421" s="53"/>
      <c r="U1421" s="53">
        <v>0</v>
      </c>
      <c r="V1421" s="53" t="s">
        <v>130</v>
      </c>
      <c r="W1421" s="55">
        <v>0.2</v>
      </c>
      <c r="X1421" s="53">
        <v>0</v>
      </c>
      <c r="Y1421" s="53" t="s">
        <v>130</v>
      </c>
      <c r="Z1421" s="55">
        <v>0.2</v>
      </c>
      <c r="AA1421" s="53">
        <v>0</v>
      </c>
      <c r="AB1421" s="53" t="s">
        <v>130</v>
      </c>
      <c r="AC1421" s="55">
        <v>0.2</v>
      </c>
      <c r="AD1421" s="53">
        <v>33000</v>
      </c>
      <c r="AE1421" s="53" t="s">
        <v>131</v>
      </c>
      <c r="AF1421" s="55">
        <v>0.2</v>
      </c>
      <c r="AG1421" s="102"/>
      <c r="AH1421" s="100"/>
      <c r="AI1421" s="100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ht="15.75" customHeight="1">
      <c r="A1422" s="1" t="s">
        <v>1785</v>
      </c>
      <c r="B1422" s="1" t="s">
        <v>121</v>
      </c>
      <c r="C1422" s="1" t="s">
        <v>122</v>
      </c>
      <c r="D1422" s="1" t="s">
        <v>123</v>
      </c>
      <c r="E1422" s="1" t="s">
        <v>632</v>
      </c>
      <c r="F1422" s="128"/>
      <c r="G1422" s="129"/>
      <c r="H1422" s="129"/>
      <c r="I1422" s="129"/>
      <c r="J1422" s="129"/>
      <c r="K1422" s="49" t="s">
        <v>1794</v>
      </c>
      <c r="L1422" s="50" t="s">
        <v>1795</v>
      </c>
      <c r="M1422" s="51" t="s">
        <v>127</v>
      </c>
      <c r="N1422" s="51">
        <v>3</v>
      </c>
      <c r="O1422" s="52" t="e">
        <f t="shared" si="670"/>
        <v>#VALUE!</v>
      </c>
      <c r="P1422" s="53">
        <v>262500</v>
      </c>
      <c r="Q1422" s="54" t="s">
        <v>128</v>
      </c>
      <c r="R1422" s="53">
        <v>777000</v>
      </c>
      <c r="S1422" s="53">
        <f t="shared" si="671"/>
        <v>368190</v>
      </c>
      <c r="T1422" s="53"/>
      <c r="U1422" s="53">
        <v>0</v>
      </c>
      <c r="V1422" s="53" t="s">
        <v>130</v>
      </c>
      <c r="W1422" s="55">
        <v>0.2</v>
      </c>
      <c r="X1422" s="53">
        <v>0</v>
      </c>
      <c r="Y1422" s="53" t="s">
        <v>130</v>
      </c>
      <c r="Z1422" s="55">
        <v>0.2</v>
      </c>
      <c r="AA1422" s="53">
        <v>0</v>
      </c>
      <c r="AB1422" s="53" t="s">
        <v>130</v>
      </c>
      <c r="AC1422" s="55">
        <v>0.2</v>
      </c>
      <c r="AD1422" s="53">
        <v>368190</v>
      </c>
      <c r="AE1422" s="53" t="s">
        <v>131</v>
      </c>
      <c r="AF1422" s="55">
        <v>0.2</v>
      </c>
      <c r="AG1422" s="102"/>
      <c r="AH1422" s="100"/>
      <c r="AI1422" s="100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ht="15.75" customHeight="1">
      <c r="A1423" s="1" t="s">
        <v>1785</v>
      </c>
      <c r="B1423" s="1" t="s">
        <v>121</v>
      </c>
      <c r="C1423" s="1" t="s">
        <v>122</v>
      </c>
      <c r="D1423" s="1" t="s">
        <v>123</v>
      </c>
      <c r="E1423" s="1" t="s">
        <v>632</v>
      </c>
      <c r="F1423" s="128"/>
      <c r="G1423" s="129"/>
      <c r="H1423" s="129"/>
      <c r="I1423" s="129"/>
      <c r="J1423" s="129"/>
      <c r="K1423" s="49" t="s">
        <v>672</v>
      </c>
      <c r="L1423" s="61" t="s">
        <v>1796</v>
      </c>
      <c r="M1423" s="51" t="s">
        <v>127</v>
      </c>
      <c r="N1423" s="51"/>
      <c r="O1423" s="62" t="e">
        <f t="shared" si="670"/>
        <v>#VALUE!</v>
      </c>
      <c r="P1423" s="53">
        <v>262500</v>
      </c>
      <c r="Q1423" s="54" t="s">
        <v>128</v>
      </c>
      <c r="R1423" s="53">
        <v>777000</v>
      </c>
      <c r="S1423" s="53">
        <f t="shared" si="671"/>
        <v>398155</v>
      </c>
      <c r="T1423" s="53"/>
      <c r="U1423" s="53">
        <v>0</v>
      </c>
      <c r="V1423" s="53" t="s">
        <v>130</v>
      </c>
      <c r="W1423" s="55">
        <v>0.2</v>
      </c>
      <c r="X1423" s="53">
        <v>0</v>
      </c>
      <c r="Y1423" s="53" t="s">
        <v>130</v>
      </c>
      <c r="Z1423" s="55">
        <v>0.2</v>
      </c>
      <c r="AA1423" s="53">
        <v>0</v>
      </c>
      <c r="AB1423" s="53" t="s">
        <v>130</v>
      </c>
      <c r="AC1423" s="55">
        <v>0.2</v>
      </c>
      <c r="AD1423" s="53">
        <v>398155</v>
      </c>
      <c r="AE1423" s="53" t="s">
        <v>131</v>
      </c>
      <c r="AF1423" s="55">
        <v>0.2</v>
      </c>
      <c r="AG1423" s="102"/>
      <c r="AH1423" s="100"/>
      <c r="AI1423" s="100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ht="15.75" customHeight="1">
      <c r="A1424" s="1" t="s">
        <v>1785</v>
      </c>
      <c r="B1424" s="1" t="s">
        <v>121</v>
      </c>
      <c r="C1424" s="1" t="s">
        <v>122</v>
      </c>
      <c r="D1424" s="1" t="s">
        <v>123</v>
      </c>
      <c r="E1424" s="1" t="s">
        <v>632</v>
      </c>
      <c r="F1424" s="128"/>
      <c r="G1424" s="129"/>
      <c r="H1424" s="129"/>
      <c r="I1424" s="129"/>
      <c r="J1424" s="129"/>
      <c r="K1424" s="49" t="s">
        <v>142</v>
      </c>
      <c r="L1424" s="50" t="s">
        <v>143</v>
      </c>
      <c r="M1424" s="51" t="s">
        <v>127</v>
      </c>
      <c r="N1424" s="51">
        <v>3</v>
      </c>
      <c r="O1424" s="52" t="e">
        <f t="shared" si="670"/>
        <v>#VALUE!</v>
      </c>
      <c r="P1424" s="53">
        <v>445000</v>
      </c>
      <c r="Q1424" s="54" t="s">
        <v>128</v>
      </c>
      <c r="R1424" s="53">
        <v>1317200</v>
      </c>
      <c r="S1424" s="53">
        <f t="shared" si="671"/>
        <v>675065</v>
      </c>
      <c r="T1424" s="53"/>
      <c r="U1424" s="53">
        <v>0</v>
      </c>
      <c r="V1424" s="53" t="s">
        <v>130</v>
      </c>
      <c r="W1424" s="55">
        <v>0.2</v>
      </c>
      <c r="X1424" s="53">
        <v>0</v>
      </c>
      <c r="Y1424" s="53" t="s">
        <v>130</v>
      </c>
      <c r="Z1424" s="55">
        <v>0.2</v>
      </c>
      <c r="AA1424" s="53">
        <v>0</v>
      </c>
      <c r="AB1424" s="53" t="s">
        <v>130</v>
      </c>
      <c r="AC1424" s="55">
        <v>0.2</v>
      </c>
      <c r="AD1424" s="53">
        <v>675065</v>
      </c>
      <c r="AE1424" s="53" t="s">
        <v>131</v>
      </c>
      <c r="AF1424" s="55">
        <v>0.2</v>
      </c>
      <c r="AG1424" s="102"/>
      <c r="AH1424" s="100"/>
      <c r="AI1424" s="100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ht="15.75" customHeight="1">
      <c r="A1425" s="1" t="s">
        <v>1785</v>
      </c>
      <c r="B1425" s="1" t="s">
        <v>121</v>
      </c>
      <c r="C1425" s="1" t="s">
        <v>122</v>
      </c>
      <c r="D1425" s="1" t="s">
        <v>123</v>
      </c>
      <c r="E1425" s="1" t="s">
        <v>632</v>
      </c>
      <c r="F1425" s="128"/>
      <c r="G1425" s="129"/>
      <c r="H1425" s="129"/>
      <c r="I1425" s="129"/>
      <c r="J1425" s="129"/>
      <c r="K1425" s="49" t="s">
        <v>1797</v>
      </c>
      <c r="L1425" s="50" t="s">
        <v>1798</v>
      </c>
      <c r="M1425" s="51" t="s">
        <v>127</v>
      </c>
      <c r="N1425" s="51">
        <v>2</v>
      </c>
      <c r="O1425" s="105" t="e">
        <f t="shared" si="670"/>
        <v>#VALUE!</v>
      </c>
      <c r="P1425" s="53">
        <v>262500</v>
      </c>
      <c r="Q1425" s="54" t="s">
        <v>128</v>
      </c>
      <c r="R1425" s="53">
        <v>777000</v>
      </c>
      <c r="S1425" s="53">
        <f t="shared" si="671"/>
        <v>398215</v>
      </c>
      <c r="T1425" s="53"/>
      <c r="U1425" s="53">
        <v>0</v>
      </c>
      <c r="V1425" s="53" t="s">
        <v>130</v>
      </c>
      <c r="W1425" s="55">
        <v>0.2</v>
      </c>
      <c r="X1425" s="53">
        <v>0</v>
      </c>
      <c r="Y1425" s="53" t="s">
        <v>130</v>
      </c>
      <c r="Z1425" s="55">
        <v>0.2</v>
      </c>
      <c r="AA1425" s="53">
        <v>0</v>
      </c>
      <c r="AB1425" s="53" t="s">
        <v>130</v>
      </c>
      <c r="AC1425" s="55">
        <v>0.2</v>
      </c>
      <c r="AD1425" s="53">
        <v>398215</v>
      </c>
      <c r="AE1425" s="53" t="s">
        <v>131</v>
      </c>
      <c r="AF1425" s="55">
        <v>0.2</v>
      </c>
      <c r="AG1425" s="102"/>
      <c r="AH1425" s="100"/>
      <c r="AI1425" s="100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ht="15.75" customHeight="1">
      <c r="A1426" s="1" t="s">
        <v>1785</v>
      </c>
      <c r="B1426" s="1" t="s">
        <v>121</v>
      </c>
      <c r="C1426" s="1" t="s">
        <v>122</v>
      </c>
      <c r="D1426" s="1" t="s">
        <v>123</v>
      </c>
      <c r="E1426" s="1" t="s">
        <v>632</v>
      </c>
      <c r="F1426" s="128"/>
      <c r="G1426" s="129"/>
      <c r="H1426" s="129"/>
      <c r="I1426" s="129"/>
      <c r="J1426" s="129"/>
      <c r="K1426" s="49" t="s">
        <v>1799</v>
      </c>
      <c r="L1426" s="61" t="s">
        <v>1800</v>
      </c>
      <c r="M1426" s="51" t="s">
        <v>127</v>
      </c>
      <c r="N1426" s="51"/>
      <c r="O1426" s="62" t="e">
        <f t="shared" si="670"/>
        <v>#VALUE!</v>
      </c>
      <c r="P1426" s="53">
        <v>510000</v>
      </c>
      <c r="Q1426" s="54" t="s">
        <v>128</v>
      </c>
      <c r="R1426" s="53">
        <v>1509600</v>
      </c>
      <c r="S1426" s="53">
        <f t="shared" si="671"/>
        <v>773605</v>
      </c>
      <c r="T1426" s="53"/>
      <c r="U1426" s="53">
        <v>0</v>
      </c>
      <c r="V1426" s="53" t="s">
        <v>130</v>
      </c>
      <c r="W1426" s="55">
        <v>0.2</v>
      </c>
      <c r="X1426" s="53">
        <v>0</v>
      </c>
      <c r="Y1426" s="53" t="s">
        <v>130</v>
      </c>
      <c r="Z1426" s="55">
        <v>0.2</v>
      </c>
      <c r="AA1426" s="53">
        <v>0</v>
      </c>
      <c r="AB1426" s="53" t="s">
        <v>130</v>
      </c>
      <c r="AC1426" s="55">
        <v>0.2</v>
      </c>
      <c r="AD1426" s="53">
        <v>773605</v>
      </c>
      <c r="AE1426" s="53" t="s">
        <v>131</v>
      </c>
      <c r="AF1426" s="55">
        <v>0.2</v>
      </c>
      <c r="AG1426" s="102"/>
      <c r="AH1426" s="100"/>
      <c r="AI1426" s="100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ht="15.75" customHeight="1">
      <c r="A1427" s="1" t="s">
        <v>1785</v>
      </c>
      <c r="B1427" s="1" t="s">
        <v>121</v>
      </c>
      <c r="C1427" s="1" t="s">
        <v>122</v>
      </c>
      <c r="D1427" s="1" t="s">
        <v>123</v>
      </c>
      <c r="E1427" s="1" t="s">
        <v>632</v>
      </c>
      <c r="F1427" s="128"/>
      <c r="G1427" s="129"/>
      <c r="H1427" s="129"/>
      <c r="I1427" s="129"/>
      <c r="J1427" s="129"/>
      <c r="K1427" s="49" t="s">
        <v>1801</v>
      </c>
      <c r="L1427" s="61" t="s">
        <v>1802</v>
      </c>
      <c r="M1427" s="51" t="s">
        <v>127</v>
      </c>
      <c r="N1427" s="51"/>
      <c r="O1427" s="62" t="e">
        <f t="shared" si="670"/>
        <v>#VALUE!</v>
      </c>
      <c r="P1427" s="53">
        <v>38000</v>
      </c>
      <c r="Q1427" s="54" t="s">
        <v>128</v>
      </c>
      <c r="R1427" s="53">
        <v>299400</v>
      </c>
      <c r="S1427" s="53">
        <f t="shared" si="671"/>
        <v>191000</v>
      </c>
      <c r="T1427" s="53"/>
      <c r="U1427" s="53">
        <v>0</v>
      </c>
      <c r="V1427" s="53" t="s">
        <v>130</v>
      </c>
      <c r="W1427" s="55">
        <v>0.2</v>
      </c>
      <c r="X1427" s="53">
        <v>0</v>
      </c>
      <c r="Y1427" s="53" t="s">
        <v>130</v>
      </c>
      <c r="Z1427" s="55">
        <v>0.2</v>
      </c>
      <c r="AA1427" s="53">
        <v>0</v>
      </c>
      <c r="AB1427" s="53" t="s">
        <v>130</v>
      </c>
      <c r="AC1427" s="55">
        <v>0.2</v>
      </c>
      <c r="AD1427" s="53">
        <v>191000</v>
      </c>
      <c r="AE1427" s="53" t="s">
        <v>131</v>
      </c>
      <c r="AF1427" s="55">
        <v>0.2</v>
      </c>
      <c r="AG1427" s="102"/>
      <c r="AH1427" s="100"/>
      <c r="AI1427" s="100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ht="15.75" customHeight="1">
      <c r="A1428" s="1" t="s">
        <v>1785</v>
      </c>
      <c r="B1428" s="1" t="s">
        <v>121</v>
      </c>
      <c r="C1428" s="1" t="s">
        <v>122</v>
      </c>
      <c r="D1428" s="1" t="s">
        <v>123</v>
      </c>
      <c r="E1428" s="1" t="s">
        <v>632</v>
      </c>
      <c r="F1428" s="128"/>
      <c r="G1428" s="129"/>
      <c r="H1428" s="129"/>
      <c r="I1428" s="129"/>
      <c r="J1428" s="129"/>
      <c r="K1428" s="49" t="s">
        <v>1803</v>
      </c>
      <c r="L1428" s="61" t="s">
        <v>1804</v>
      </c>
      <c r="M1428" s="51" t="s">
        <v>127</v>
      </c>
      <c r="N1428" s="51"/>
      <c r="O1428" s="62" t="e">
        <f t="shared" si="670"/>
        <v>#VALUE!</v>
      </c>
      <c r="P1428" s="53">
        <v>50000</v>
      </c>
      <c r="Q1428" s="54" t="s">
        <v>128</v>
      </c>
      <c r="R1428" s="53">
        <v>394000</v>
      </c>
      <c r="S1428" s="53">
        <f t="shared" si="671"/>
        <v>251500</v>
      </c>
      <c r="T1428" s="53"/>
      <c r="U1428" s="53">
        <v>0</v>
      </c>
      <c r="V1428" s="53" t="s">
        <v>130</v>
      </c>
      <c r="W1428" s="55">
        <v>0.2</v>
      </c>
      <c r="X1428" s="53">
        <v>0</v>
      </c>
      <c r="Y1428" s="53" t="s">
        <v>130</v>
      </c>
      <c r="Z1428" s="55">
        <v>0.2</v>
      </c>
      <c r="AA1428" s="53">
        <v>0</v>
      </c>
      <c r="AB1428" s="53" t="s">
        <v>130</v>
      </c>
      <c r="AC1428" s="55">
        <v>0.2</v>
      </c>
      <c r="AD1428" s="53">
        <v>251500</v>
      </c>
      <c r="AE1428" s="53" t="s">
        <v>131</v>
      </c>
      <c r="AF1428" s="55">
        <v>0.2</v>
      </c>
      <c r="AG1428" s="102"/>
      <c r="AH1428" s="100"/>
      <c r="AI1428" s="100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ht="15.75" customHeight="1">
      <c r="A1429" s="1" t="s">
        <v>1785</v>
      </c>
      <c r="B1429" s="1" t="s">
        <v>121</v>
      </c>
      <c r="C1429" s="1" t="s">
        <v>122</v>
      </c>
      <c r="D1429" s="1" t="s">
        <v>123</v>
      </c>
      <c r="E1429" s="1" t="s">
        <v>632</v>
      </c>
      <c r="F1429" s="128"/>
      <c r="G1429" s="129"/>
      <c r="H1429" s="129"/>
      <c r="I1429" s="129"/>
      <c r="J1429" s="129"/>
      <c r="K1429" s="49" t="s">
        <v>1805</v>
      </c>
      <c r="L1429" s="61" t="s">
        <v>1806</v>
      </c>
      <c r="M1429" s="51" t="s">
        <v>127</v>
      </c>
      <c r="N1429" s="51"/>
      <c r="O1429" s="62" t="e">
        <f t="shared" si="670"/>
        <v>#VALUE!</v>
      </c>
      <c r="P1429" s="53">
        <v>110000</v>
      </c>
      <c r="Q1429" s="54" t="s">
        <v>128</v>
      </c>
      <c r="R1429" s="53">
        <v>866800</v>
      </c>
      <c r="S1429" s="53">
        <f t="shared" si="671"/>
        <v>553300</v>
      </c>
      <c r="T1429" s="53"/>
      <c r="U1429" s="53">
        <v>0</v>
      </c>
      <c r="V1429" s="53" t="s">
        <v>130</v>
      </c>
      <c r="W1429" s="55">
        <v>0.2</v>
      </c>
      <c r="X1429" s="53">
        <v>0</v>
      </c>
      <c r="Y1429" s="53" t="s">
        <v>130</v>
      </c>
      <c r="Z1429" s="55">
        <v>0.2</v>
      </c>
      <c r="AA1429" s="53">
        <v>0</v>
      </c>
      <c r="AB1429" s="53" t="s">
        <v>130</v>
      </c>
      <c r="AC1429" s="55">
        <v>0.2</v>
      </c>
      <c r="AD1429" s="53">
        <v>553300</v>
      </c>
      <c r="AE1429" s="53" t="s">
        <v>131</v>
      </c>
      <c r="AF1429" s="55">
        <v>0.2</v>
      </c>
      <c r="AG1429" s="102"/>
      <c r="AH1429" s="100"/>
      <c r="AI1429" s="100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ht="15.75" customHeight="1">
      <c r="A1430" s="1" t="s">
        <v>1785</v>
      </c>
      <c r="B1430" s="1" t="s">
        <v>121</v>
      </c>
      <c r="C1430" s="1" t="s">
        <v>122</v>
      </c>
      <c r="D1430" s="1" t="s">
        <v>123</v>
      </c>
      <c r="E1430" s="1" t="s">
        <v>632</v>
      </c>
      <c r="F1430" s="128"/>
      <c r="G1430" s="129"/>
      <c r="H1430" s="129"/>
      <c r="I1430" s="129"/>
      <c r="J1430" s="129"/>
      <c r="K1430" s="49" t="s">
        <v>1807</v>
      </c>
      <c r="L1430" s="61" t="s">
        <v>1808</v>
      </c>
      <c r="M1430" s="51" t="s">
        <v>127</v>
      </c>
      <c r="N1430" s="51"/>
      <c r="O1430" s="62" t="e">
        <f t="shared" si="670"/>
        <v>#VALUE!</v>
      </c>
      <c r="P1430" s="53">
        <v>38000</v>
      </c>
      <c r="Q1430" s="54" t="s">
        <v>128</v>
      </c>
      <c r="R1430" s="53">
        <v>299400</v>
      </c>
      <c r="S1430" s="53">
        <f t="shared" si="671"/>
        <v>191100</v>
      </c>
      <c r="T1430" s="53"/>
      <c r="U1430" s="53">
        <v>0</v>
      </c>
      <c r="V1430" s="53" t="s">
        <v>130</v>
      </c>
      <c r="W1430" s="55">
        <v>0.2</v>
      </c>
      <c r="X1430" s="53">
        <v>0</v>
      </c>
      <c r="Y1430" s="53" t="s">
        <v>130</v>
      </c>
      <c r="Z1430" s="55">
        <v>0.2</v>
      </c>
      <c r="AA1430" s="53">
        <v>0</v>
      </c>
      <c r="AB1430" s="53" t="s">
        <v>130</v>
      </c>
      <c r="AC1430" s="55">
        <v>0.2</v>
      </c>
      <c r="AD1430" s="53">
        <v>191100</v>
      </c>
      <c r="AE1430" s="53" t="s">
        <v>131</v>
      </c>
      <c r="AF1430" s="55">
        <v>0.2</v>
      </c>
      <c r="AG1430" s="102"/>
      <c r="AH1430" s="100"/>
      <c r="AI1430" s="100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ht="15.75" customHeight="1">
      <c r="A1431" s="1" t="s">
        <v>1785</v>
      </c>
      <c r="B1431" s="1" t="s">
        <v>121</v>
      </c>
      <c r="C1431" s="1" t="s">
        <v>122</v>
      </c>
      <c r="D1431" s="1" t="s">
        <v>123</v>
      </c>
      <c r="E1431" s="1" t="s">
        <v>632</v>
      </c>
      <c r="F1431" s="128"/>
      <c r="G1431" s="129"/>
      <c r="H1431" s="129"/>
      <c r="I1431" s="129"/>
      <c r="J1431" s="129"/>
      <c r="K1431" s="49" t="s">
        <v>1809</v>
      </c>
      <c r="L1431" s="61" t="s">
        <v>1810</v>
      </c>
      <c r="M1431" s="51" t="s">
        <v>127</v>
      </c>
      <c r="N1431" s="51"/>
      <c r="O1431" s="62" t="e">
        <f t="shared" si="670"/>
        <v>#VALUE!</v>
      </c>
      <c r="P1431" s="53">
        <v>38000</v>
      </c>
      <c r="Q1431" s="54" t="s">
        <v>128</v>
      </c>
      <c r="R1431" s="53">
        <v>299400</v>
      </c>
      <c r="S1431" s="53">
        <f t="shared" si="671"/>
        <v>191100</v>
      </c>
      <c r="T1431" s="53"/>
      <c r="U1431" s="53">
        <v>0</v>
      </c>
      <c r="V1431" s="53" t="s">
        <v>130</v>
      </c>
      <c r="W1431" s="55">
        <v>0.2</v>
      </c>
      <c r="X1431" s="53">
        <v>0</v>
      </c>
      <c r="Y1431" s="53" t="s">
        <v>130</v>
      </c>
      <c r="Z1431" s="55">
        <v>0.2</v>
      </c>
      <c r="AA1431" s="53">
        <v>0</v>
      </c>
      <c r="AB1431" s="53" t="s">
        <v>130</v>
      </c>
      <c r="AC1431" s="55">
        <v>0.2</v>
      </c>
      <c r="AD1431" s="53">
        <v>191100</v>
      </c>
      <c r="AE1431" s="53" t="s">
        <v>131</v>
      </c>
      <c r="AF1431" s="55">
        <v>0.2</v>
      </c>
      <c r="AG1431" s="102"/>
      <c r="AH1431" s="100"/>
      <c r="AI1431" s="100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ht="15.75" customHeight="1">
      <c r="A1432" s="1" t="s">
        <v>1785</v>
      </c>
      <c r="B1432" s="1" t="s">
        <v>121</v>
      </c>
      <c r="C1432" s="1" t="s">
        <v>122</v>
      </c>
      <c r="D1432" s="1"/>
      <c r="E1432" s="1" t="s">
        <v>822</v>
      </c>
      <c r="F1432" s="41"/>
      <c r="G1432" s="42"/>
      <c r="H1432" s="42"/>
      <c r="I1432" s="42"/>
      <c r="J1432" s="42" t="s">
        <v>822</v>
      </c>
      <c r="K1432" s="130"/>
      <c r="L1432" s="126"/>
      <c r="M1432" s="127"/>
      <c r="N1432" s="127"/>
      <c r="O1432" s="127"/>
      <c r="P1432" s="45"/>
      <c r="Q1432" s="46"/>
      <c r="R1432" s="45">
        <f t="shared" ref="R1432:S1432" si="672">SUM(R1433:R1439)</f>
        <v>1687100</v>
      </c>
      <c r="S1432" s="45">
        <f t="shared" si="672"/>
        <v>588965</v>
      </c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91"/>
      <c r="AE1432" s="91"/>
      <c r="AF1432" s="91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</row>
    <row r="1433" spans="1:57" ht="15.75" customHeight="1">
      <c r="A1433" s="1" t="s">
        <v>1785</v>
      </c>
      <c r="B1433" s="1" t="s">
        <v>121</v>
      </c>
      <c r="C1433" s="1" t="s">
        <v>122</v>
      </c>
      <c r="D1433" s="1" t="s">
        <v>123</v>
      </c>
      <c r="E1433" s="1" t="s">
        <v>822</v>
      </c>
      <c r="F1433" s="128"/>
      <c r="G1433" s="129"/>
      <c r="H1433" s="129"/>
      <c r="I1433" s="129"/>
      <c r="J1433" s="129"/>
      <c r="K1433" s="49" t="s">
        <v>1794</v>
      </c>
      <c r="L1433" s="50" t="s">
        <v>1795</v>
      </c>
      <c r="M1433" s="51" t="s">
        <v>127</v>
      </c>
      <c r="N1433" s="51">
        <v>3</v>
      </c>
      <c r="O1433" s="52" t="e">
        <f t="shared" ref="O1433:O1439" si="673">M1433-R1433</f>
        <v>#VALUE!</v>
      </c>
      <c r="P1433" s="53">
        <v>100000</v>
      </c>
      <c r="Q1433" s="54" t="s">
        <v>128</v>
      </c>
      <c r="R1433" s="53">
        <v>296000</v>
      </c>
      <c r="S1433" s="53">
        <f t="shared" ref="S1433:S1439" si="674">U1433+X1433+AA1433+AD1433+AG1433+AJ1433+AM1433+AP1433+AS1433+AV1433+AY1433+BB1433</f>
        <v>74005</v>
      </c>
      <c r="T1433" s="53"/>
      <c r="U1433" s="53">
        <v>0</v>
      </c>
      <c r="V1433" s="53" t="s">
        <v>130</v>
      </c>
      <c r="W1433" s="55">
        <v>0.2</v>
      </c>
      <c r="X1433" s="53">
        <v>0</v>
      </c>
      <c r="Y1433" s="53" t="s">
        <v>130</v>
      </c>
      <c r="Z1433" s="55">
        <v>0.2</v>
      </c>
      <c r="AA1433" s="53">
        <v>0</v>
      </c>
      <c r="AB1433" s="53" t="s">
        <v>130</v>
      </c>
      <c r="AC1433" s="55">
        <v>0.2</v>
      </c>
      <c r="AD1433" s="53">
        <v>74005</v>
      </c>
      <c r="AE1433" s="53" t="s">
        <v>130</v>
      </c>
      <c r="AF1433" s="55">
        <v>0.2</v>
      </c>
      <c r="AG1433" s="102"/>
      <c r="AH1433" s="100"/>
      <c r="AI1433" s="100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ht="15.75" customHeight="1">
      <c r="A1434" s="1" t="s">
        <v>1785</v>
      </c>
      <c r="B1434" s="1" t="s">
        <v>121</v>
      </c>
      <c r="C1434" s="1" t="s">
        <v>122</v>
      </c>
      <c r="D1434" s="1" t="s">
        <v>123</v>
      </c>
      <c r="E1434" s="1" t="s">
        <v>822</v>
      </c>
      <c r="F1434" s="128"/>
      <c r="G1434" s="129"/>
      <c r="H1434" s="129"/>
      <c r="I1434" s="129"/>
      <c r="J1434" s="129"/>
      <c r="K1434" s="49" t="s">
        <v>142</v>
      </c>
      <c r="L1434" s="50" t="s">
        <v>143</v>
      </c>
      <c r="M1434" s="51" t="s">
        <v>127</v>
      </c>
      <c r="N1434" s="51">
        <v>3</v>
      </c>
      <c r="O1434" s="52" t="e">
        <f t="shared" si="673"/>
        <v>#VALUE!</v>
      </c>
      <c r="P1434" s="53">
        <v>100000</v>
      </c>
      <c r="Q1434" s="54" t="s">
        <v>128</v>
      </c>
      <c r="R1434" s="53">
        <v>296000</v>
      </c>
      <c r="S1434" s="53">
        <f t="shared" si="674"/>
        <v>128850</v>
      </c>
      <c r="T1434" s="53"/>
      <c r="U1434" s="53">
        <v>0</v>
      </c>
      <c r="V1434" s="53" t="s">
        <v>130</v>
      </c>
      <c r="W1434" s="55">
        <v>0.2</v>
      </c>
      <c r="X1434" s="53">
        <v>0</v>
      </c>
      <c r="Y1434" s="53" t="s">
        <v>130</v>
      </c>
      <c r="Z1434" s="55">
        <v>0.2</v>
      </c>
      <c r="AA1434" s="53">
        <v>0</v>
      </c>
      <c r="AB1434" s="53" t="s">
        <v>130</v>
      </c>
      <c r="AC1434" s="55">
        <v>0.2</v>
      </c>
      <c r="AD1434" s="53">
        <v>128850</v>
      </c>
      <c r="AE1434" s="53" t="s">
        <v>130</v>
      </c>
      <c r="AF1434" s="55">
        <v>0.2</v>
      </c>
      <c r="AG1434" s="102"/>
      <c r="AH1434" s="100"/>
      <c r="AI1434" s="100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ht="15.75" customHeight="1">
      <c r="A1435" s="1" t="s">
        <v>1785</v>
      </c>
      <c r="B1435" s="1" t="s">
        <v>121</v>
      </c>
      <c r="C1435" s="1" t="s">
        <v>122</v>
      </c>
      <c r="D1435" s="1" t="s">
        <v>123</v>
      </c>
      <c r="E1435" s="1" t="s">
        <v>822</v>
      </c>
      <c r="F1435" s="128"/>
      <c r="G1435" s="129"/>
      <c r="H1435" s="129"/>
      <c r="I1435" s="129"/>
      <c r="J1435" s="129"/>
      <c r="K1435" s="49" t="s">
        <v>1797</v>
      </c>
      <c r="L1435" s="50" t="s">
        <v>1798</v>
      </c>
      <c r="M1435" s="51" t="s">
        <v>127</v>
      </c>
      <c r="N1435" s="51">
        <v>2</v>
      </c>
      <c r="O1435" s="105" t="e">
        <f t="shared" si="673"/>
        <v>#VALUE!</v>
      </c>
      <c r="P1435" s="53">
        <v>100000</v>
      </c>
      <c r="Q1435" s="54" t="s">
        <v>128</v>
      </c>
      <c r="R1435" s="53">
        <v>296000</v>
      </c>
      <c r="S1435" s="53">
        <f t="shared" si="674"/>
        <v>74000</v>
      </c>
      <c r="T1435" s="53"/>
      <c r="U1435" s="53">
        <v>0</v>
      </c>
      <c r="V1435" s="53" t="s">
        <v>130</v>
      </c>
      <c r="W1435" s="55">
        <v>0.2</v>
      </c>
      <c r="X1435" s="53">
        <v>0</v>
      </c>
      <c r="Y1435" s="53" t="s">
        <v>130</v>
      </c>
      <c r="Z1435" s="55">
        <v>0.2</v>
      </c>
      <c r="AA1435" s="53">
        <v>0</v>
      </c>
      <c r="AB1435" s="53" t="s">
        <v>130</v>
      </c>
      <c r="AC1435" s="55">
        <v>0.2</v>
      </c>
      <c r="AD1435" s="53">
        <v>74000</v>
      </c>
      <c r="AE1435" s="53" t="s">
        <v>130</v>
      </c>
      <c r="AF1435" s="55">
        <v>0.2</v>
      </c>
      <c r="AG1435" s="102"/>
      <c r="AH1435" s="100"/>
      <c r="AI1435" s="100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ht="15.75" customHeight="1">
      <c r="A1436" s="1" t="s">
        <v>1785</v>
      </c>
      <c r="B1436" s="1" t="s">
        <v>121</v>
      </c>
      <c r="C1436" s="1" t="s">
        <v>122</v>
      </c>
      <c r="D1436" s="1" t="s">
        <v>123</v>
      </c>
      <c r="E1436" s="1" t="s">
        <v>822</v>
      </c>
      <c r="F1436" s="128"/>
      <c r="G1436" s="129"/>
      <c r="H1436" s="129"/>
      <c r="I1436" s="129"/>
      <c r="J1436" s="129"/>
      <c r="K1436" s="49" t="s">
        <v>1811</v>
      </c>
      <c r="L1436" s="61" t="s">
        <v>1812</v>
      </c>
      <c r="M1436" s="51" t="s">
        <v>127</v>
      </c>
      <c r="N1436" s="51"/>
      <c r="O1436" s="62" t="e">
        <f t="shared" si="673"/>
        <v>#VALUE!</v>
      </c>
      <c r="P1436" s="53">
        <v>30000</v>
      </c>
      <c r="Q1436" s="54" t="s">
        <v>128</v>
      </c>
      <c r="R1436" s="53">
        <v>236400</v>
      </c>
      <c r="S1436" s="53">
        <f t="shared" si="674"/>
        <v>150860</v>
      </c>
      <c r="T1436" s="53"/>
      <c r="U1436" s="53">
        <v>0</v>
      </c>
      <c r="V1436" s="53" t="s">
        <v>130</v>
      </c>
      <c r="W1436" s="55">
        <v>0.2</v>
      </c>
      <c r="X1436" s="53">
        <v>0</v>
      </c>
      <c r="Y1436" s="53" t="s">
        <v>130</v>
      </c>
      <c r="Z1436" s="55">
        <v>0.2</v>
      </c>
      <c r="AA1436" s="53">
        <v>0</v>
      </c>
      <c r="AB1436" s="53" t="s">
        <v>130</v>
      </c>
      <c r="AC1436" s="55">
        <v>0.2</v>
      </c>
      <c r="AD1436" s="53">
        <v>150860</v>
      </c>
      <c r="AE1436" s="53" t="s">
        <v>130</v>
      </c>
      <c r="AF1436" s="55">
        <v>0.2</v>
      </c>
      <c r="AG1436" s="102"/>
      <c r="AH1436" s="100"/>
      <c r="AI1436" s="100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ht="15.75" customHeight="1">
      <c r="A1437" s="1" t="s">
        <v>1785</v>
      </c>
      <c r="B1437" s="1" t="s">
        <v>121</v>
      </c>
      <c r="C1437" s="1" t="s">
        <v>122</v>
      </c>
      <c r="D1437" s="1" t="s">
        <v>123</v>
      </c>
      <c r="E1437" s="1" t="s">
        <v>822</v>
      </c>
      <c r="F1437" s="128"/>
      <c r="G1437" s="129"/>
      <c r="H1437" s="129"/>
      <c r="I1437" s="129"/>
      <c r="J1437" s="129"/>
      <c r="K1437" s="49" t="s">
        <v>1813</v>
      </c>
      <c r="L1437" s="61" t="s">
        <v>1814</v>
      </c>
      <c r="M1437" s="51" t="s">
        <v>127</v>
      </c>
      <c r="N1437" s="51"/>
      <c r="O1437" s="62" t="e">
        <f t="shared" si="673"/>
        <v>#VALUE!</v>
      </c>
      <c r="P1437" s="53">
        <v>40000</v>
      </c>
      <c r="Q1437" s="54" t="s">
        <v>128</v>
      </c>
      <c r="R1437" s="53">
        <v>315200</v>
      </c>
      <c r="S1437" s="53">
        <f t="shared" si="674"/>
        <v>100600</v>
      </c>
      <c r="T1437" s="53"/>
      <c r="U1437" s="53">
        <v>0</v>
      </c>
      <c r="V1437" s="53" t="s">
        <v>130</v>
      </c>
      <c r="W1437" s="55">
        <v>0.2</v>
      </c>
      <c r="X1437" s="53">
        <v>0</v>
      </c>
      <c r="Y1437" s="53" t="s">
        <v>130</v>
      </c>
      <c r="Z1437" s="55">
        <v>0.2</v>
      </c>
      <c r="AA1437" s="53">
        <v>0</v>
      </c>
      <c r="AB1437" s="53" t="s">
        <v>130</v>
      </c>
      <c r="AC1437" s="55">
        <v>0.2</v>
      </c>
      <c r="AD1437" s="53">
        <v>100600</v>
      </c>
      <c r="AE1437" s="53" t="s">
        <v>130</v>
      </c>
      <c r="AF1437" s="55">
        <v>0.2</v>
      </c>
      <c r="AG1437" s="102"/>
      <c r="AH1437" s="100"/>
      <c r="AI1437" s="100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ht="15.75" customHeight="1">
      <c r="A1438" s="1" t="s">
        <v>1785</v>
      </c>
      <c r="B1438" s="1" t="s">
        <v>121</v>
      </c>
      <c r="C1438" s="1" t="s">
        <v>122</v>
      </c>
      <c r="D1438" s="1" t="s">
        <v>123</v>
      </c>
      <c r="E1438" s="1" t="s">
        <v>822</v>
      </c>
      <c r="F1438" s="128"/>
      <c r="G1438" s="129"/>
      <c r="H1438" s="129"/>
      <c r="I1438" s="129"/>
      <c r="J1438" s="129"/>
      <c r="K1438" s="49" t="s">
        <v>1815</v>
      </c>
      <c r="L1438" s="61" t="s">
        <v>1816</v>
      </c>
      <c r="M1438" s="51" t="s">
        <v>127</v>
      </c>
      <c r="N1438" s="51"/>
      <c r="O1438" s="62" t="e">
        <f t="shared" si="673"/>
        <v>#VALUE!</v>
      </c>
      <c r="P1438" s="53">
        <v>50000</v>
      </c>
      <c r="Q1438" s="54" t="s">
        <v>128</v>
      </c>
      <c r="R1438" s="53">
        <v>82500</v>
      </c>
      <c r="S1438" s="53">
        <f t="shared" si="674"/>
        <v>38500</v>
      </c>
      <c r="T1438" s="53"/>
      <c r="U1438" s="53">
        <v>0</v>
      </c>
      <c r="V1438" s="53" t="s">
        <v>130</v>
      </c>
      <c r="W1438" s="55">
        <v>0.2</v>
      </c>
      <c r="X1438" s="53">
        <v>0</v>
      </c>
      <c r="Y1438" s="53" t="s">
        <v>130</v>
      </c>
      <c r="Z1438" s="55">
        <v>0.2</v>
      </c>
      <c r="AA1438" s="53">
        <v>0</v>
      </c>
      <c r="AB1438" s="53" t="s">
        <v>130</v>
      </c>
      <c r="AC1438" s="55">
        <v>0.2</v>
      </c>
      <c r="AD1438" s="53">
        <v>38500</v>
      </c>
      <c r="AE1438" s="53" t="s">
        <v>130</v>
      </c>
      <c r="AF1438" s="55">
        <v>0.2</v>
      </c>
      <c r="AG1438" s="102"/>
      <c r="AH1438" s="100"/>
      <c r="AI1438" s="100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ht="15.75" customHeight="1">
      <c r="A1439" s="1" t="s">
        <v>1785</v>
      </c>
      <c r="B1439" s="1" t="s">
        <v>121</v>
      </c>
      <c r="C1439" s="1" t="s">
        <v>122</v>
      </c>
      <c r="D1439" s="1" t="s">
        <v>123</v>
      </c>
      <c r="E1439" s="1" t="s">
        <v>822</v>
      </c>
      <c r="F1439" s="128"/>
      <c r="G1439" s="129"/>
      <c r="H1439" s="129"/>
      <c r="I1439" s="129"/>
      <c r="J1439" s="129"/>
      <c r="K1439" s="49" t="s">
        <v>1817</v>
      </c>
      <c r="L1439" s="61" t="s">
        <v>1818</v>
      </c>
      <c r="M1439" s="51" t="s">
        <v>127</v>
      </c>
      <c r="N1439" s="51"/>
      <c r="O1439" s="62" t="e">
        <f t="shared" si="673"/>
        <v>#VALUE!</v>
      </c>
      <c r="P1439" s="53">
        <v>100000</v>
      </c>
      <c r="Q1439" s="54" t="s">
        <v>128</v>
      </c>
      <c r="R1439" s="53">
        <v>165000</v>
      </c>
      <c r="S1439" s="53">
        <f t="shared" si="674"/>
        <v>22150</v>
      </c>
      <c r="T1439" s="53"/>
      <c r="U1439" s="53">
        <v>0</v>
      </c>
      <c r="V1439" s="53" t="s">
        <v>130</v>
      </c>
      <c r="W1439" s="55">
        <v>0.2</v>
      </c>
      <c r="X1439" s="53">
        <v>0</v>
      </c>
      <c r="Y1439" s="53" t="s">
        <v>130</v>
      </c>
      <c r="Z1439" s="55">
        <v>0.2</v>
      </c>
      <c r="AA1439" s="53">
        <v>0</v>
      </c>
      <c r="AB1439" s="53" t="s">
        <v>130</v>
      </c>
      <c r="AC1439" s="55">
        <v>0.2</v>
      </c>
      <c r="AD1439" s="53">
        <v>22150</v>
      </c>
      <c r="AE1439" s="53" t="s">
        <v>130</v>
      </c>
      <c r="AF1439" s="55">
        <v>0.2</v>
      </c>
      <c r="AG1439" s="102"/>
      <c r="AH1439" s="100"/>
      <c r="AI1439" s="100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ht="15.75" customHeight="1">
      <c r="A1440" s="1" t="s">
        <v>1785</v>
      </c>
      <c r="B1440" s="1" t="s">
        <v>121</v>
      </c>
      <c r="C1440" s="1" t="s">
        <v>122</v>
      </c>
      <c r="D1440" s="1"/>
      <c r="E1440" s="1" t="s">
        <v>935</v>
      </c>
      <c r="F1440" s="41"/>
      <c r="G1440" s="42"/>
      <c r="H1440" s="42"/>
      <c r="I1440" s="42"/>
      <c r="J1440" s="42" t="s">
        <v>935</v>
      </c>
      <c r="K1440" s="130"/>
      <c r="L1440" s="126"/>
      <c r="M1440" s="127"/>
      <c r="N1440" s="127"/>
      <c r="O1440" s="127"/>
      <c r="P1440" s="45"/>
      <c r="Q1440" s="46"/>
      <c r="R1440" s="45">
        <f t="shared" ref="R1440:S1440" si="675">R1441</f>
        <v>44400</v>
      </c>
      <c r="S1440" s="45">
        <f t="shared" si="675"/>
        <v>0</v>
      </c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91"/>
      <c r="AE1440" s="91"/>
      <c r="AF1440" s="91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/>
      <c r="BD1440" s="45"/>
      <c r="BE1440" s="45"/>
    </row>
    <row r="1441" spans="1:57" ht="15.75" customHeight="1">
      <c r="A1441" s="1" t="s">
        <v>1785</v>
      </c>
      <c r="B1441" s="1" t="s">
        <v>121</v>
      </c>
      <c r="C1441" s="1" t="s">
        <v>122</v>
      </c>
      <c r="D1441" s="1" t="s">
        <v>123</v>
      </c>
      <c r="E1441" s="1" t="s">
        <v>935</v>
      </c>
      <c r="F1441" s="128"/>
      <c r="G1441" s="129"/>
      <c r="H1441" s="129"/>
      <c r="I1441" s="129"/>
      <c r="J1441" s="129"/>
      <c r="K1441" s="49" t="s">
        <v>1794</v>
      </c>
      <c r="L1441" s="50" t="s">
        <v>1795</v>
      </c>
      <c r="M1441" s="51" t="s">
        <v>127</v>
      </c>
      <c r="N1441" s="51">
        <v>3</v>
      </c>
      <c r="O1441" s="52" t="e">
        <f>M1441-R1441</f>
        <v>#VALUE!</v>
      </c>
      <c r="P1441" s="53">
        <v>15000</v>
      </c>
      <c r="Q1441" s="54" t="s">
        <v>128</v>
      </c>
      <c r="R1441" s="53">
        <v>44400</v>
      </c>
      <c r="S1441" s="53">
        <f>U1441+X1441+AA1441+AD1441+AG1441+AJ1441+AM1441+AP1441+AS1441+AV1441+AY1441+BB1441</f>
        <v>0</v>
      </c>
      <c r="T1441" s="53"/>
      <c r="U1441" s="53">
        <v>0</v>
      </c>
      <c r="V1441" s="53" t="s">
        <v>130</v>
      </c>
      <c r="W1441" s="55">
        <v>0.2</v>
      </c>
      <c r="X1441" s="53">
        <v>0</v>
      </c>
      <c r="Y1441" s="53" t="s">
        <v>130</v>
      </c>
      <c r="Z1441" s="55">
        <v>0.2</v>
      </c>
      <c r="AA1441" s="53">
        <v>0</v>
      </c>
      <c r="AB1441" s="53" t="s">
        <v>130</v>
      </c>
      <c r="AC1441" s="55">
        <v>0.2</v>
      </c>
      <c r="AD1441" s="53">
        <v>0</v>
      </c>
      <c r="AE1441" s="53" t="s">
        <v>130</v>
      </c>
      <c r="AF1441" s="55">
        <v>0.2</v>
      </c>
      <c r="AG1441" s="102"/>
      <c r="AH1441" s="100"/>
      <c r="AI1441" s="100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ht="15.75" customHeight="1">
      <c r="A1442" s="1" t="s">
        <v>1785</v>
      </c>
      <c r="B1442" s="1" t="s">
        <v>121</v>
      </c>
      <c r="C1442" s="1" t="s">
        <v>122</v>
      </c>
      <c r="D1442" s="1"/>
      <c r="E1442" s="1" t="s">
        <v>1018</v>
      </c>
      <c r="F1442" s="41"/>
      <c r="G1442" s="42"/>
      <c r="H1442" s="42"/>
      <c r="I1442" s="42"/>
      <c r="J1442" s="42" t="s">
        <v>1018</v>
      </c>
      <c r="K1442" s="130"/>
      <c r="L1442" s="126"/>
      <c r="M1442" s="127"/>
      <c r="N1442" s="127"/>
      <c r="O1442" s="127"/>
      <c r="P1442" s="45"/>
      <c r="Q1442" s="46"/>
      <c r="R1442" s="45">
        <f t="shared" ref="R1442:S1442" si="676">R1443</f>
        <v>165500</v>
      </c>
      <c r="S1442" s="45">
        <f t="shared" si="676"/>
        <v>0</v>
      </c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91"/>
      <c r="AE1442" s="91"/>
      <c r="AF1442" s="91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5"/>
      <c r="AV1442" s="45"/>
      <c r="AW1442" s="45"/>
      <c r="AX1442" s="45"/>
      <c r="AY1442" s="45"/>
      <c r="AZ1442" s="45"/>
      <c r="BA1442" s="45"/>
      <c r="BB1442" s="45"/>
      <c r="BC1442" s="45"/>
      <c r="BD1442" s="45"/>
      <c r="BE1442" s="45"/>
    </row>
    <row r="1443" spans="1:57" ht="15.75" customHeight="1">
      <c r="A1443" s="1" t="s">
        <v>1785</v>
      </c>
      <c r="B1443" s="1" t="s">
        <v>121</v>
      </c>
      <c r="C1443" s="1" t="s">
        <v>122</v>
      </c>
      <c r="D1443" s="1" t="s">
        <v>123</v>
      </c>
      <c r="E1443" s="1" t="s">
        <v>1018</v>
      </c>
      <c r="F1443" s="128"/>
      <c r="G1443" s="129"/>
      <c r="H1443" s="129"/>
      <c r="I1443" s="129"/>
      <c r="J1443" s="129"/>
      <c r="K1443" s="49" t="s">
        <v>1819</v>
      </c>
      <c r="L1443" s="61" t="s">
        <v>1820</v>
      </c>
      <c r="M1443" s="51" t="s">
        <v>127</v>
      </c>
      <c r="N1443" s="51"/>
      <c r="O1443" s="62" t="e">
        <f>M1443-R1443</f>
        <v>#VALUE!</v>
      </c>
      <c r="P1443" s="53">
        <v>21000</v>
      </c>
      <c r="Q1443" s="54" t="s">
        <v>128</v>
      </c>
      <c r="R1443" s="53">
        <v>165500</v>
      </c>
      <c r="S1443" s="53">
        <f>U1443+X1443+AA1443+AD1443+AG1443+AJ1443+AM1443+AP1443+AS1443+AV1443+AY1443+BB1443</f>
        <v>0</v>
      </c>
      <c r="T1443" s="53"/>
      <c r="U1443" s="53">
        <v>0</v>
      </c>
      <c r="V1443" s="53" t="s">
        <v>130</v>
      </c>
      <c r="W1443" s="55">
        <v>0.2</v>
      </c>
      <c r="X1443" s="53">
        <v>0</v>
      </c>
      <c r="Y1443" s="53" t="s">
        <v>130</v>
      </c>
      <c r="Z1443" s="55">
        <v>0.2</v>
      </c>
      <c r="AA1443" s="53">
        <v>0</v>
      </c>
      <c r="AB1443" s="53" t="s">
        <v>130</v>
      </c>
      <c r="AC1443" s="55">
        <v>0.2</v>
      </c>
      <c r="AD1443" s="53">
        <v>0</v>
      </c>
      <c r="AE1443" s="53" t="s">
        <v>130</v>
      </c>
      <c r="AF1443" s="55">
        <v>0.2</v>
      </c>
      <c r="AG1443" s="102"/>
      <c r="AH1443" s="100"/>
      <c r="AI1443" s="100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ht="15.75" customHeight="1">
      <c r="A1444" s="1" t="s">
        <v>1785</v>
      </c>
      <c r="B1444" s="1" t="s">
        <v>121</v>
      </c>
      <c r="C1444" s="1" t="s">
        <v>122</v>
      </c>
      <c r="D1444" s="1"/>
      <c r="E1444" s="1" t="s">
        <v>831</v>
      </c>
      <c r="F1444" s="41"/>
      <c r="G1444" s="42"/>
      <c r="H1444" s="42"/>
      <c r="I1444" s="42"/>
      <c r="J1444" s="42" t="s">
        <v>831</v>
      </c>
      <c r="K1444" s="130"/>
      <c r="L1444" s="126"/>
      <c r="M1444" s="127"/>
      <c r="N1444" s="127"/>
      <c r="O1444" s="127"/>
      <c r="P1444" s="45"/>
      <c r="Q1444" s="46"/>
      <c r="R1444" s="45">
        <f t="shared" ref="R1444:S1444" si="677">R1445</f>
        <v>102900</v>
      </c>
      <c r="S1444" s="45">
        <f t="shared" si="677"/>
        <v>18286</v>
      </c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91"/>
      <c r="AE1444" s="91"/>
      <c r="AF1444" s="91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/>
      <c r="BD1444" s="45"/>
      <c r="BE1444" s="45"/>
    </row>
    <row r="1445" spans="1:57" ht="15.75" customHeight="1">
      <c r="A1445" s="1" t="s">
        <v>1785</v>
      </c>
      <c r="B1445" s="1" t="s">
        <v>121</v>
      </c>
      <c r="C1445" s="1" t="s">
        <v>122</v>
      </c>
      <c r="D1445" s="1" t="s">
        <v>123</v>
      </c>
      <c r="E1445" s="1" t="s">
        <v>831</v>
      </c>
      <c r="F1445" s="128"/>
      <c r="G1445" s="129"/>
      <c r="H1445" s="129"/>
      <c r="I1445" s="129"/>
      <c r="J1445" s="129"/>
      <c r="K1445" s="49" t="s">
        <v>1821</v>
      </c>
      <c r="L1445" s="61" t="s">
        <v>1822</v>
      </c>
      <c r="M1445" s="51" t="s">
        <v>127</v>
      </c>
      <c r="N1445" s="51"/>
      <c r="O1445" s="62" t="e">
        <f>M1445-R1445</f>
        <v>#VALUE!</v>
      </c>
      <c r="P1445" s="53">
        <v>105</v>
      </c>
      <c r="Q1445" s="54" t="s">
        <v>159</v>
      </c>
      <c r="R1445" s="53">
        <v>102900</v>
      </c>
      <c r="S1445" s="53">
        <f>U1445+X1445+AA1445+AD1445+AG1445+AJ1445+AM1445+AP1445+AS1445+AV1445+AY1445+BB1445</f>
        <v>18286</v>
      </c>
      <c r="T1445" s="53"/>
      <c r="U1445" s="53">
        <v>0</v>
      </c>
      <c r="V1445" s="53" t="s">
        <v>130</v>
      </c>
      <c r="W1445" s="55">
        <v>0.2</v>
      </c>
      <c r="X1445" s="53">
        <v>0</v>
      </c>
      <c r="Y1445" s="53" t="s">
        <v>130</v>
      </c>
      <c r="Z1445" s="55">
        <v>0.2</v>
      </c>
      <c r="AA1445" s="53">
        <v>0</v>
      </c>
      <c r="AB1445" s="53" t="s">
        <v>130</v>
      </c>
      <c r="AC1445" s="55">
        <v>0.2</v>
      </c>
      <c r="AD1445" s="53">
        <v>18286</v>
      </c>
      <c r="AE1445" s="53" t="s">
        <v>130</v>
      </c>
      <c r="AF1445" s="55">
        <v>0.2</v>
      </c>
      <c r="AG1445" s="102"/>
      <c r="AH1445" s="100"/>
      <c r="AI1445" s="100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ht="15.75" customHeight="1">
      <c r="A1446" s="1" t="s">
        <v>1785</v>
      </c>
      <c r="B1446" s="1" t="s">
        <v>121</v>
      </c>
      <c r="C1446" s="1" t="s">
        <v>122</v>
      </c>
      <c r="D1446" s="1"/>
      <c r="E1446" s="1" t="s">
        <v>838</v>
      </c>
      <c r="F1446" s="41"/>
      <c r="G1446" s="42"/>
      <c r="H1446" s="42"/>
      <c r="I1446" s="42"/>
      <c r="J1446" s="42" t="s">
        <v>838</v>
      </c>
      <c r="K1446" s="130"/>
      <c r="L1446" s="126"/>
      <c r="M1446" s="127"/>
      <c r="N1446" s="127"/>
      <c r="O1446" s="127"/>
      <c r="P1446" s="45"/>
      <c r="Q1446" s="46"/>
      <c r="R1446" s="45">
        <f t="shared" ref="R1446:S1446" si="678">SUM(R1447:R1451)</f>
        <v>981000</v>
      </c>
      <c r="S1446" s="45">
        <f t="shared" si="678"/>
        <v>0</v>
      </c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91"/>
      <c r="AE1446" s="91"/>
      <c r="AF1446" s="91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  <c r="AT1446" s="45"/>
      <c r="AU1446" s="4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</row>
    <row r="1447" spans="1:57" ht="15.75" customHeight="1">
      <c r="A1447" s="1" t="s">
        <v>1785</v>
      </c>
      <c r="B1447" s="1" t="s">
        <v>121</v>
      </c>
      <c r="C1447" s="1" t="s">
        <v>122</v>
      </c>
      <c r="D1447" s="1" t="s">
        <v>123</v>
      </c>
      <c r="E1447" s="1" t="s">
        <v>838</v>
      </c>
      <c r="F1447" s="128"/>
      <c r="G1447" s="129"/>
      <c r="H1447" s="129"/>
      <c r="I1447" s="129"/>
      <c r="J1447" s="129"/>
      <c r="K1447" s="49" t="s">
        <v>1823</v>
      </c>
      <c r="L1447" s="61" t="s">
        <v>1824</v>
      </c>
      <c r="M1447" s="51" t="s">
        <v>127</v>
      </c>
      <c r="N1447" s="51"/>
      <c r="O1447" s="62" t="e">
        <f t="shared" ref="O1447:O1451" si="679">M1447-R1447</f>
        <v>#VALUE!</v>
      </c>
      <c r="P1447" s="53">
        <v>1145</v>
      </c>
      <c r="Q1447" s="54" t="s">
        <v>159</v>
      </c>
      <c r="R1447" s="53">
        <v>675600</v>
      </c>
      <c r="S1447" s="53">
        <f t="shared" ref="S1447:S1451" si="680">U1447+X1447+AA1447+AD1447+AG1447+AJ1447+AM1447+AP1447+AS1447+AV1447+AY1447+BB1447</f>
        <v>0</v>
      </c>
      <c r="T1447" s="53"/>
      <c r="U1447" s="53">
        <v>0</v>
      </c>
      <c r="V1447" s="53" t="s">
        <v>130</v>
      </c>
      <c r="W1447" s="55">
        <v>0.2</v>
      </c>
      <c r="X1447" s="53">
        <v>0</v>
      </c>
      <c r="Y1447" s="53" t="s">
        <v>130</v>
      </c>
      <c r="Z1447" s="55">
        <v>0.2</v>
      </c>
      <c r="AA1447" s="53">
        <v>0</v>
      </c>
      <c r="AB1447" s="53" t="s">
        <v>130</v>
      </c>
      <c r="AC1447" s="55">
        <v>0.2</v>
      </c>
      <c r="AD1447" s="53">
        <v>0</v>
      </c>
      <c r="AE1447" s="53" t="s">
        <v>130</v>
      </c>
      <c r="AF1447" s="55">
        <v>0.2</v>
      </c>
      <c r="AG1447" s="102"/>
      <c r="AH1447" s="100"/>
      <c r="AI1447" s="100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ht="15.75" customHeight="1">
      <c r="A1448" s="1" t="s">
        <v>1785</v>
      </c>
      <c r="B1448" s="1" t="s">
        <v>121</v>
      </c>
      <c r="C1448" s="1" t="s">
        <v>122</v>
      </c>
      <c r="D1448" s="1" t="s">
        <v>123</v>
      </c>
      <c r="E1448" s="1" t="s">
        <v>838</v>
      </c>
      <c r="F1448" s="128"/>
      <c r="G1448" s="129"/>
      <c r="H1448" s="129"/>
      <c r="I1448" s="129"/>
      <c r="J1448" s="129"/>
      <c r="K1448" s="49" t="s">
        <v>1825</v>
      </c>
      <c r="L1448" s="61" t="s">
        <v>1826</v>
      </c>
      <c r="M1448" s="51" t="s">
        <v>127</v>
      </c>
      <c r="N1448" s="51"/>
      <c r="O1448" s="62" t="e">
        <f t="shared" si="679"/>
        <v>#VALUE!</v>
      </c>
      <c r="P1448" s="53">
        <v>380</v>
      </c>
      <c r="Q1448" s="54" t="s">
        <v>159</v>
      </c>
      <c r="R1448" s="53">
        <v>224200</v>
      </c>
      <c r="S1448" s="53">
        <f t="shared" si="680"/>
        <v>0</v>
      </c>
      <c r="T1448" s="53"/>
      <c r="U1448" s="53">
        <v>0</v>
      </c>
      <c r="V1448" s="53" t="s">
        <v>130</v>
      </c>
      <c r="W1448" s="55">
        <v>0.2</v>
      </c>
      <c r="X1448" s="53">
        <v>0</v>
      </c>
      <c r="Y1448" s="53" t="s">
        <v>130</v>
      </c>
      <c r="Z1448" s="55">
        <v>0.2</v>
      </c>
      <c r="AA1448" s="53">
        <v>0</v>
      </c>
      <c r="AB1448" s="53" t="s">
        <v>130</v>
      </c>
      <c r="AC1448" s="55">
        <v>0.2</v>
      </c>
      <c r="AD1448" s="53">
        <v>0</v>
      </c>
      <c r="AE1448" s="53" t="s">
        <v>130</v>
      </c>
      <c r="AF1448" s="55">
        <v>0.2</v>
      </c>
      <c r="AG1448" s="102"/>
      <c r="AH1448" s="100"/>
      <c r="AI1448" s="100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ht="15.75" customHeight="1">
      <c r="A1449" s="1" t="s">
        <v>1785</v>
      </c>
      <c r="B1449" s="1" t="s">
        <v>121</v>
      </c>
      <c r="C1449" s="1" t="s">
        <v>122</v>
      </c>
      <c r="D1449" s="1" t="s">
        <v>123</v>
      </c>
      <c r="E1449" s="1" t="s">
        <v>838</v>
      </c>
      <c r="F1449" s="128"/>
      <c r="G1449" s="129"/>
      <c r="H1449" s="129"/>
      <c r="I1449" s="129"/>
      <c r="J1449" s="129"/>
      <c r="K1449" s="49" t="s">
        <v>213</v>
      </c>
      <c r="L1449" s="61" t="s">
        <v>214</v>
      </c>
      <c r="M1449" s="51" t="s">
        <v>127</v>
      </c>
      <c r="N1449" s="51">
        <v>2</v>
      </c>
      <c r="O1449" s="56" t="e">
        <f t="shared" si="679"/>
        <v>#VALUE!</v>
      </c>
      <c r="P1449" s="53">
        <v>2</v>
      </c>
      <c r="Q1449" s="54" t="s">
        <v>159</v>
      </c>
      <c r="R1449" s="53">
        <v>2100</v>
      </c>
      <c r="S1449" s="53">
        <f t="shared" si="680"/>
        <v>0</v>
      </c>
      <c r="T1449" s="53"/>
      <c r="U1449" s="53">
        <v>0</v>
      </c>
      <c r="V1449" s="53" t="s">
        <v>130</v>
      </c>
      <c r="W1449" s="55">
        <v>0.2</v>
      </c>
      <c r="X1449" s="53">
        <v>0</v>
      </c>
      <c r="Y1449" s="53" t="s">
        <v>130</v>
      </c>
      <c r="Z1449" s="55">
        <v>0.2</v>
      </c>
      <c r="AA1449" s="53">
        <v>0</v>
      </c>
      <c r="AB1449" s="53" t="s">
        <v>130</v>
      </c>
      <c r="AC1449" s="55">
        <v>0.2</v>
      </c>
      <c r="AD1449" s="53">
        <v>0</v>
      </c>
      <c r="AE1449" s="53" t="s">
        <v>130</v>
      </c>
      <c r="AF1449" s="55">
        <v>0.2</v>
      </c>
      <c r="AG1449" s="102"/>
      <c r="AH1449" s="100"/>
      <c r="AI1449" s="100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ht="15.75" customHeight="1">
      <c r="A1450" s="1" t="s">
        <v>1785</v>
      </c>
      <c r="B1450" s="1" t="s">
        <v>121</v>
      </c>
      <c r="C1450" s="1" t="s">
        <v>122</v>
      </c>
      <c r="D1450" s="1" t="s">
        <v>123</v>
      </c>
      <c r="E1450" s="1" t="s">
        <v>838</v>
      </c>
      <c r="F1450" s="128"/>
      <c r="G1450" s="129"/>
      <c r="H1450" s="129"/>
      <c r="I1450" s="129"/>
      <c r="J1450" s="129"/>
      <c r="K1450" s="49" t="s">
        <v>1114</v>
      </c>
      <c r="L1450" s="61" t="s">
        <v>1115</v>
      </c>
      <c r="M1450" s="51" t="s">
        <v>127</v>
      </c>
      <c r="N1450" s="51">
        <v>3</v>
      </c>
      <c r="O1450" s="52" t="e">
        <f t="shared" si="679"/>
        <v>#VALUE!</v>
      </c>
      <c r="P1450" s="53">
        <v>30</v>
      </c>
      <c r="Q1450" s="54" t="s">
        <v>159</v>
      </c>
      <c r="R1450" s="53">
        <v>15300</v>
      </c>
      <c r="S1450" s="53">
        <f t="shared" si="680"/>
        <v>0</v>
      </c>
      <c r="T1450" s="53"/>
      <c r="U1450" s="53">
        <v>0</v>
      </c>
      <c r="V1450" s="53" t="s">
        <v>130</v>
      </c>
      <c r="W1450" s="55">
        <v>0.2</v>
      </c>
      <c r="X1450" s="53">
        <v>0</v>
      </c>
      <c r="Y1450" s="53" t="s">
        <v>130</v>
      </c>
      <c r="Z1450" s="55">
        <v>0.2</v>
      </c>
      <c r="AA1450" s="53">
        <v>0</v>
      </c>
      <c r="AB1450" s="53" t="s">
        <v>130</v>
      </c>
      <c r="AC1450" s="55">
        <v>0.2</v>
      </c>
      <c r="AD1450" s="53">
        <v>0</v>
      </c>
      <c r="AE1450" s="53" t="s">
        <v>130</v>
      </c>
      <c r="AF1450" s="55">
        <v>0.2</v>
      </c>
      <c r="AG1450" s="102"/>
      <c r="AH1450" s="100"/>
      <c r="AI1450" s="100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ht="15.75" customHeight="1">
      <c r="A1451" s="1" t="s">
        <v>1785</v>
      </c>
      <c r="B1451" s="1" t="s">
        <v>121</v>
      </c>
      <c r="C1451" s="1" t="s">
        <v>122</v>
      </c>
      <c r="D1451" s="1" t="s">
        <v>123</v>
      </c>
      <c r="E1451" s="1" t="s">
        <v>838</v>
      </c>
      <c r="F1451" s="128"/>
      <c r="G1451" s="129"/>
      <c r="H1451" s="129"/>
      <c r="I1451" s="129"/>
      <c r="J1451" s="129"/>
      <c r="K1451" s="49" t="s">
        <v>1625</v>
      </c>
      <c r="L1451" s="61" t="s">
        <v>1626</v>
      </c>
      <c r="M1451" s="51" t="s">
        <v>127</v>
      </c>
      <c r="N1451" s="51">
        <v>2</v>
      </c>
      <c r="O1451" s="56" t="e">
        <f t="shared" si="679"/>
        <v>#VALUE!</v>
      </c>
      <c r="P1451" s="53">
        <v>125</v>
      </c>
      <c r="Q1451" s="54" t="s">
        <v>159</v>
      </c>
      <c r="R1451" s="53">
        <v>63800</v>
      </c>
      <c r="S1451" s="53">
        <f t="shared" si="680"/>
        <v>0</v>
      </c>
      <c r="T1451" s="53"/>
      <c r="U1451" s="53">
        <v>0</v>
      </c>
      <c r="V1451" s="53" t="s">
        <v>130</v>
      </c>
      <c r="W1451" s="55">
        <v>0.2</v>
      </c>
      <c r="X1451" s="53">
        <v>0</v>
      </c>
      <c r="Y1451" s="53" t="s">
        <v>130</v>
      </c>
      <c r="Z1451" s="55">
        <v>0.2</v>
      </c>
      <c r="AA1451" s="53">
        <v>0</v>
      </c>
      <c r="AB1451" s="53" t="s">
        <v>130</v>
      </c>
      <c r="AC1451" s="55">
        <v>0.2</v>
      </c>
      <c r="AD1451" s="53">
        <v>0</v>
      </c>
      <c r="AE1451" s="53" t="s">
        <v>130</v>
      </c>
      <c r="AF1451" s="55">
        <v>0.2</v>
      </c>
      <c r="AG1451" s="102"/>
      <c r="AH1451" s="100"/>
      <c r="AI1451" s="100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ht="15.75" customHeight="1">
      <c r="A1452" s="1" t="s">
        <v>1785</v>
      </c>
      <c r="B1452" s="1" t="s">
        <v>121</v>
      </c>
      <c r="C1452" s="1" t="s">
        <v>122</v>
      </c>
      <c r="D1452" s="1"/>
      <c r="E1452" s="1" t="s">
        <v>841</v>
      </c>
      <c r="F1452" s="41"/>
      <c r="G1452" s="42"/>
      <c r="H1452" s="42"/>
      <c r="I1452" s="42"/>
      <c r="J1452" s="42" t="s">
        <v>841</v>
      </c>
      <c r="K1452" s="130"/>
      <c r="L1452" s="126"/>
      <c r="M1452" s="127"/>
      <c r="N1452" s="127"/>
      <c r="O1452" s="127"/>
      <c r="P1452" s="45"/>
      <c r="Q1452" s="46"/>
      <c r="R1452" s="45">
        <f t="shared" ref="R1452:S1452" si="681">SUM(R1453:R1457)</f>
        <v>5369900</v>
      </c>
      <c r="S1452" s="45">
        <f t="shared" si="681"/>
        <v>2829212.07</v>
      </c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91"/>
      <c r="AE1452" s="91"/>
      <c r="AF1452" s="91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  <c r="AT1452" s="45"/>
      <c r="AU1452" s="45"/>
      <c r="AV1452" s="45"/>
      <c r="AW1452" s="45"/>
      <c r="AX1452" s="45"/>
      <c r="AY1452" s="45"/>
      <c r="AZ1452" s="45"/>
      <c r="BA1452" s="45"/>
      <c r="BB1452" s="45"/>
      <c r="BC1452" s="45"/>
      <c r="BD1452" s="45"/>
      <c r="BE1452" s="45"/>
    </row>
    <row r="1453" spans="1:57" ht="15.75" customHeight="1">
      <c r="A1453" s="1" t="s">
        <v>1785</v>
      </c>
      <c r="B1453" s="1" t="s">
        <v>121</v>
      </c>
      <c r="C1453" s="1" t="s">
        <v>122</v>
      </c>
      <c r="D1453" s="1" t="s">
        <v>123</v>
      </c>
      <c r="E1453" s="1" t="s">
        <v>841</v>
      </c>
      <c r="F1453" s="128"/>
      <c r="G1453" s="129"/>
      <c r="H1453" s="129"/>
      <c r="I1453" s="129"/>
      <c r="J1453" s="129"/>
      <c r="K1453" s="49" t="s">
        <v>1786</v>
      </c>
      <c r="L1453" s="61" t="s">
        <v>1827</v>
      </c>
      <c r="M1453" s="51" t="s">
        <v>127</v>
      </c>
      <c r="N1453" s="51"/>
      <c r="O1453" s="62" t="e">
        <f t="shared" ref="O1453:O1457" si="682">M1453-R1453</f>
        <v>#VALUE!</v>
      </c>
      <c r="P1453" s="53">
        <v>42</v>
      </c>
      <c r="Q1453" s="54" t="s">
        <v>400</v>
      </c>
      <c r="R1453" s="53">
        <v>223400</v>
      </c>
      <c r="S1453" s="53">
        <f t="shared" ref="S1453:S1457" si="683">U1453+X1453+AA1453+AD1453+AG1453+AJ1453+AM1453+AP1453+AS1453+AV1453+AY1453+BB1453</f>
        <v>222155.21</v>
      </c>
      <c r="T1453" s="53"/>
      <c r="U1453" s="53">
        <v>0</v>
      </c>
      <c r="V1453" s="53" t="s">
        <v>130</v>
      </c>
      <c r="W1453" s="55">
        <v>0.2</v>
      </c>
      <c r="X1453" s="53">
        <v>0</v>
      </c>
      <c r="Y1453" s="53" t="s">
        <v>130</v>
      </c>
      <c r="Z1453" s="55">
        <v>0.2</v>
      </c>
      <c r="AA1453" s="53">
        <v>185970.55</v>
      </c>
      <c r="AB1453" s="53" t="s">
        <v>130</v>
      </c>
      <c r="AC1453" s="55">
        <v>0.2</v>
      </c>
      <c r="AD1453" s="53">
        <v>0</v>
      </c>
      <c r="AE1453" s="53" t="s">
        <v>130</v>
      </c>
      <c r="AF1453" s="55">
        <v>0.2</v>
      </c>
      <c r="AG1453" s="185">
        <v>36184.660000000003</v>
      </c>
      <c r="AH1453" s="100"/>
      <c r="AI1453" s="100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ht="15.75" customHeight="1">
      <c r="A1454" s="1" t="s">
        <v>1785</v>
      </c>
      <c r="B1454" s="1" t="s">
        <v>121</v>
      </c>
      <c r="C1454" s="1" t="s">
        <v>122</v>
      </c>
      <c r="D1454" s="1" t="s">
        <v>123</v>
      </c>
      <c r="E1454" s="1" t="s">
        <v>841</v>
      </c>
      <c r="F1454" s="128"/>
      <c r="G1454" s="129"/>
      <c r="H1454" s="129"/>
      <c r="I1454" s="129"/>
      <c r="J1454" s="129"/>
      <c r="K1454" s="49" t="s">
        <v>1788</v>
      </c>
      <c r="L1454" s="61" t="s">
        <v>1828</v>
      </c>
      <c r="M1454" s="51" t="s">
        <v>127</v>
      </c>
      <c r="N1454" s="51"/>
      <c r="O1454" s="62" t="e">
        <f t="shared" si="682"/>
        <v>#VALUE!</v>
      </c>
      <c r="P1454" s="53">
        <v>2</v>
      </c>
      <c r="Q1454" s="54" t="s">
        <v>400</v>
      </c>
      <c r="R1454" s="53">
        <v>10600</v>
      </c>
      <c r="S1454" s="53">
        <f t="shared" si="683"/>
        <v>10551.46</v>
      </c>
      <c r="T1454" s="53"/>
      <c r="U1454" s="53">
        <v>0</v>
      </c>
      <c r="V1454" s="53" t="s">
        <v>130</v>
      </c>
      <c r="W1454" s="55">
        <v>0.2</v>
      </c>
      <c r="X1454" s="53">
        <v>0</v>
      </c>
      <c r="Y1454" s="53" t="s">
        <v>130</v>
      </c>
      <c r="Z1454" s="55">
        <v>0.2</v>
      </c>
      <c r="AA1454" s="53">
        <v>150</v>
      </c>
      <c r="AB1454" s="53" t="s">
        <v>130</v>
      </c>
      <c r="AC1454" s="55">
        <v>0.2</v>
      </c>
      <c r="AD1454" s="53">
        <v>0</v>
      </c>
      <c r="AE1454" s="53" t="s">
        <v>130</v>
      </c>
      <c r="AF1454" s="55">
        <v>0.2</v>
      </c>
      <c r="AG1454" s="185">
        <v>10401.459999999999</v>
      </c>
      <c r="AH1454" s="100"/>
      <c r="AI1454" s="100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ht="15.75" customHeight="1">
      <c r="A1455" s="1" t="s">
        <v>1785</v>
      </c>
      <c r="B1455" s="1" t="s">
        <v>121</v>
      </c>
      <c r="C1455" s="1" t="s">
        <v>122</v>
      </c>
      <c r="D1455" s="1" t="s">
        <v>123</v>
      </c>
      <c r="E1455" s="1" t="s">
        <v>841</v>
      </c>
      <c r="F1455" s="128"/>
      <c r="G1455" s="129"/>
      <c r="H1455" s="129"/>
      <c r="I1455" s="129"/>
      <c r="J1455" s="129"/>
      <c r="K1455" s="49" t="s">
        <v>1829</v>
      </c>
      <c r="L1455" s="61" t="s">
        <v>1830</v>
      </c>
      <c r="M1455" s="51" t="s">
        <v>127</v>
      </c>
      <c r="N1455" s="51"/>
      <c r="O1455" s="62" t="e">
        <f t="shared" si="682"/>
        <v>#VALUE!</v>
      </c>
      <c r="P1455" s="53">
        <v>4670</v>
      </c>
      <c r="Q1455" s="54" t="s">
        <v>159</v>
      </c>
      <c r="R1455" s="53">
        <v>4950200</v>
      </c>
      <c r="S1455" s="53">
        <f t="shared" si="683"/>
        <v>2484003.4</v>
      </c>
      <c r="T1455" s="53"/>
      <c r="U1455" s="53">
        <v>0</v>
      </c>
      <c r="V1455" s="53" t="s">
        <v>130</v>
      </c>
      <c r="W1455" s="55">
        <v>0.2</v>
      </c>
      <c r="X1455" s="53">
        <v>0</v>
      </c>
      <c r="Y1455" s="53" t="s">
        <v>130</v>
      </c>
      <c r="Z1455" s="55">
        <v>0.2</v>
      </c>
      <c r="AA1455" s="186">
        <v>2028867.4</v>
      </c>
      <c r="AB1455" s="53" t="s">
        <v>130</v>
      </c>
      <c r="AC1455" s="55">
        <v>0.2</v>
      </c>
      <c r="AD1455" s="53">
        <v>0</v>
      </c>
      <c r="AE1455" s="53" t="s">
        <v>130</v>
      </c>
      <c r="AF1455" s="55">
        <v>0.2</v>
      </c>
      <c r="AG1455" s="187">
        <v>455136</v>
      </c>
      <c r="AH1455" s="100"/>
      <c r="AI1455" s="100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ht="15.75" customHeight="1">
      <c r="A1456" s="1" t="s">
        <v>1785</v>
      </c>
      <c r="B1456" s="1" t="s">
        <v>121</v>
      </c>
      <c r="C1456" s="1" t="s">
        <v>122</v>
      </c>
      <c r="D1456" s="1" t="s">
        <v>123</v>
      </c>
      <c r="E1456" s="1" t="s">
        <v>841</v>
      </c>
      <c r="F1456" s="128"/>
      <c r="G1456" s="129"/>
      <c r="H1456" s="129"/>
      <c r="I1456" s="129"/>
      <c r="J1456" s="129"/>
      <c r="K1456" s="49" t="s">
        <v>1831</v>
      </c>
      <c r="L1456" s="61" t="s">
        <v>1832</v>
      </c>
      <c r="M1456" s="51" t="s">
        <v>127</v>
      </c>
      <c r="N1456" s="51">
        <v>2</v>
      </c>
      <c r="O1456" s="56" t="e">
        <f t="shared" si="682"/>
        <v>#VALUE!</v>
      </c>
      <c r="P1456" s="53">
        <v>69</v>
      </c>
      <c r="Q1456" s="54" t="s">
        <v>159</v>
      </c>
      <c r="R1456" s="53">
        <v>35200</v>
      </c>
      <c r="S1456" s="53">
        <f t="shared" si="683"/>
        <v>21642</v>
      </c>
      <c r="T1456" s="53"/>
      <c r="U1456" s="53">
        <v>0</v>
      </c>
      <c r="V1456" s="53" t="s">
        <v>130</v>
      </c>
      <c r="W1456" s="55">
        <v>0.2</v>
      </c>
      <c r="X1456" s="53">
        <v>0</v>
      </c>
      <c r="Y1456" s="53" t="s">
        <v>130</v>
      </c>
      <c r="Z1456" s="55">
        <v>0.2</v>
      </c>
      <c r="AA1456" s="53">
        <v>390</v>
      </c>
      <c r="AB1456" s="53" t="s">
        <v>130</v>
      </c>
      <c r="AC1456" s="55">
        <v>0.2</v>
      </c>
      <c r="AD1456" s="53">
        <v>0</v>
      </c>
      <c r="AE1456" s="53" t="s">
        <v>130</v>
      </c>
      <c r="AF1456" s="55">
        <v>0.2</v>
      </c>
      <c r="AG1456" s="102">
        <v>21252</v>
      </c>
      <c r="AH1456" s="100"/>
      <c r="AI1456" s="100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ht="15.75" customHeight="1">
      <c r="A1457" s="1" t="s">
        <v>1785</v>
      </c>
      <c r="B1457" s="1" t="s">
        <v>121</v>
      </c>
      <c r="C1457" s="1" t="s">
        <v>122</v>
      </c>
      <c r="D1457" s="1" t="s">
        <v>123</v>
      </c>
      <c r="E1457" s="1" t="s">
        <v>841</v>
      </c>
      <c r="F1457" s="128"/>
      <c r="G1457" s="129"/>
      <c r="H1457" s="129"/>
      <c r="I1457" s="129"/>
      <c r="J1457" s="129"/>
      <c r="K1457" s="49" t="s">
        <v>1833</v>
      </c>
      <c r="L1457" s="61" t="s">
        <v>1834</v>
      </c>
      <c r="M1457" s="51" t="s">
        <v>127</v>
      </c>
      <c r="N1457" s="51">
        <v>2</v>
      </c>
      <c r="O1457" s="56" t="e">
        <f t="shared" si="682"/>
        <v>#VALUE!</v>
      </c>
      <c r="P1457" s="53">
        <v>295</v>
      </c>
      <c r="Q1457" s="54" t="s">
        <v>159</v>
      </c>
      <c r="R1457" s="53">
        <v>150500</v>
      </c>
      <c r="S1457" s="53">
        <f t="shared" si="683"/>
        <v>90860</v>
      </c>
      <c r="T1457" s="53"/>
      <c r="U1457" s="53">
        <v>0</v>
      </c>
      <c r="V1457" s="53" t="s">
        <v>130</v>
      </c>
      <c r="W1457" s="55">
        <v>0.2</v>
      </c>
      <c r="X1457" s="53">
        <v>0</v>
      </c>
      <c r="Y1457" s="53" t="s">
        <v>130</v>
      </c>
      <c r="Z1457" s="55">
        <v>0.2</v>
      </c>
      <c r="AA1457" s="53">
        <v>1750</v>
      </c>
      <c r="AB1457" s="53" t="s">
        <v>130</v>
      </c>
      <c r="AC1457" s="55">
        <v>0.2</v>
      </c>
      <c r="AD1457" s="53">
        <v>0</v>
      </c>
      <c r="AE1457" s="53" t="s">
        <v>130</v>
      </c>
      <c r="AF1457" s="55">
        <v>0.2</v>
      </c>
      <c r="AG1457" s="102">
        <v>89110</v>
      </c>
      <c r="AH1457" s="100"/>
      <c r="AI1457" s="100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ht="15.75" customHeight="1">
      <c r="A1458" s="1" t="s">
        <v>1785</v>
      </c>
      <c r="B1458" s="1" t="s">
        <v>280</v>
      </c>
      <c r="C1458" s="1" t="s">
        <v>122</v>
      </c>
      <c r="D1458" s="1"/>
      <c r="E1458" s="1"/>
      <c r="F1458" s="23"/>
      <c r="G1458" s="24" t="s">
        <v>280</v>
      </c>
      <c r="H1458" s="24"/>
      <c r="I1458" s="24"/>
      <c r="J1458" s="24"/>
      <c r="K1458" s="132"/>
      <c r="L1458" s="133"/>
      <c r="M1458" s="134"/>
      <c r="N1458" s="134"/>
      <c r="O1458" s="134"/>
      <c r="P1458" s="27"/>
      <c r="Q1458" s="28"/>
      <c r="R1458" s="27">
        <f t="shared" ref="R1458:S1458" si="684">R1459</f>
        <v>13057700</v>
      </c>
      <c r="S1458" s="27">
        <f t="shared" si="684"/>
        <v>1805105.17</v>
      </c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106"/>
      <c r="AE1458" s="106"/>
      <c r="AF1458" s="106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</row>
    <row r="1459" spans="1:57" ht="15.75" customHeight="1">
      <c r="A1459" s="1" t="s">
        <v>1785</v>
      </c>
      <c r="B1459" s="1" t="s">
        <v>280</v>
      </c>
      <c r="C1459" s="1" t="s">
        <v>281</v>
      </c>
      <c r="D1459" s="1"/>
      <c r="E1459" s="1"/>
      <c r="F1459" s="29"/>
      <c r="G1459" s="30"/>
      <c r="H1459" s="30" t="s">
        <v>281</v>
      </c>
      <c r="I1459" s="30"/>
      <c r="J1459" s="30"/>
      <c r="K1459" s="135"/>
      <c r="L1459" s="136"/>
      <c r="M1459" s="119"/>
      <c r="N1459" s="119"/>
      <c r="O1459" s="119"/>
      <c r="P1459" s="33"/>
      <c r="Q1459" s="34"/>
      <c r="R1459" s="33">
        <f t="shared" ref="R1459:S1459" si="685">R1460+R1468+R1483+R1496+R1516</f>
        <v>13057700</v>
      </c>
      <c r="S1459" s="33">
        <f t="shared" si="685"/>
        <v>1805105.17</v>
      </c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  <c r="BC1459" s="33"/>
      <c r="BD1459" s="33"/>
      <c r="BE1459" s="33"/>
    </row>
    <row r="1460" spans="1:57" ht="15.75" customHeight="1">
      <c r="A1460" s="1" t="s">
        <v>1785</v>
      </c>
      <c r="B1460" s="1" t="s">
        <v>280</v>
      </c>
      <c r="C1460" s="1" t="s">
        <v>281</v>
      </c>
      <c r="D1460" s="1" t="s">
        <v>851</v>
      </c>
      <c r="E1460" s="1"/>
      <c r="F1460" s="35"/>
      <c r="G1460" s="36"/>
      <c r="H1460" s="36"/>
      <c r="I1460" s="36" t="s">
        <v>851</v>
      </c>
      <c r="J1460" s="36"/>
      <c r="K1460" s="137"/>
      <c r="L1460" s="138"/>
      <c r="M1460" s="122"/>
      <c r="N1460" s="122"/>
      <c r="O1460" s="122"/>
      <c r="P1460" s="39"/>
      <c r="Q1460" s="40"/>
      <c r="R1460" s="39">
        <f t="shared" ref="R1460:S1460" si="686">R1461</f>
        <v>2468800</v>
      </c>
      <c r="S1460" s="39">
        <f t="shared" si="686"/>
        <v>0</v>
      </c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  <c r="AK1460" s="39"/>
      <c r="AL1460" s="39"/>
      <c r="AM1460" s="39"/>
      <c r="AN1460" s="39"/>
      <c r="AO1460" s="39"/>
      <c r="AP1460" s="39"/>
      <c r="AQ1460" s="39"/>
      <c r="AR1460" s="39"/>
      <c r="AS1460" s="39"/>
      <c r="AT1460" s="39"/>
      <c r="AU1460" s="39"/>
      <c r="AV1460" s="39"/>
      <c r="AW1460" s="39"/>
      <c r="AX1460" s="39"/>
      <c r="AY1460" s="39"/>
      <c r="AZ1460" s="39"/>
      <c r="BA1460" s="39"/>
      <c r="BB1460" s="39"/>
      <c r="BC1460" s="39"/>
      <c r="BD1460" s="39"/>
      <c r="BE1460" s="39"/>
    </row>
    <row r="1461" spans="1:57" ht="15.75" customHeight="1">
      <c r="A1461" s="1" t="s">
        <v>1785</v>
      </c>
      <c r="B1461" s="1" t="s">
        <v>280</v>
      </c>
      <c r="C1461" s="1" t="s">
        <v>281</v>
      </c>
      <c r="D1461" s="1"/>
      <c r="E1461" s="1" t="s">
        <v>852</v>
      </c>
      <c r="F1461" s="41"/>
      <c r="G1461" s="42"/>
      <c r="H1461" s="42"/>
      <c r="I1461" s="42"/>
      <c r="J1461" s="42" t="s">
        <v>852</v>
      </c>
      <c r="K1461" s="139"/>
      <c r="L1461" s="140"/>
      <c r="M1461" s="127"/>
      <c r="N1461" s="127"/>
      <c r="O1461" s="127"/>
      <c r="P1461" s="45"/>
      <c r="Q1461" s="46"/>
      <c r="R1461" s="45">
        <f t="shared" ref="R1461:S1461" si="687">SUM(R1462:R1467)</f>
        <v>2468800</v>
      </c>
      <c r="S1461" s="45">
        <f t="shared" si="687"/>
        <v>0</v>
      </c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82"/>
      <c r="AE1461" s="82"/>
      <c r="AF1461" s="82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  <c r="AT1461" s="45"/>
      <c r="AU1461" s="4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</row>
    <row r="1462" spans="1:57" ht="15.75" customHeight="1">
      <c r="A1462" s="1" t="s">
        <v>1785</v>
      </c>
      <c r="B1462" s="1" t="s">
        <v>280</v>
      </c>
      <c r="C1462" s="1" t="s">
        <v>281</v>
      </c>
      <c r="D1462" s="1" t="s">
        <v>851</v>
      </c>
      <c r="E1462" s="1" t="s">
        <v>852</v>
      </c>
      <c r="F1462" s="128"/>
      <c r="G1462" s="129"/>
      <c r="H1462" s="129"/>
      <c r="I1462" s="129"/>
      <c r="J1462" s="129"/>
      <c r="K1462" s="83" t="s">
        <v>1835</v>
      </c>
      <c r="L1462" s="84" t="s">
        <v>1836</v>
      </c>
      <c r="M1462" s="51" t="s">
        <v>127</v>
      </c>
      <c r="N1462" s="51"/>
      <c r="O1462" s="62" t="e">
        <f t="shared" ref="O1462:O1467" si="688">M1462-R1462</f>
        <v>#VALUE!</v>
      </c>
      <c r="P1462" s="53">
        <v>10</v>
      </c>
      <c r="Q1462" s="54" t="s">
        <v>718</v>
      </c>
      <c r="R1462" s="53">
        <v>300000</v>
      </c>
      <c r="S1462" s="53">
        <f t="shared" ref="S1462:S1467" si="689">U1462+X1462+AA1462+AD1462+AG1462+AJ1462+AM1462+AP1462+AS1462+AV1462+AY1462+BB1462</f>
        <v>0</v>
      </c>
      <c r="T1462" s="53"/>
      <c r="U1462" s="53">
        <v>0</v>
      </c>
      <c r="V1462" s="53" t="s">
        <v>130</v>
      </c>
      <c r="W1462" s="55">
        <v>0.2</v>
      </c>
      <c r="X1462" s="53">
        <v>0</v>
      </c>
      <c r="Y1462" s="53" t="s">
        <v>130</v>
      </c>
      <c r="Z1462" s="55">
        <v>0.2</v>
      </c>
      <c r="AA1462" s="53">
        <v>0</v>
      </c>
      <c r="AB1462" s="53" t="s">
        <v>130</v>
      </c>
      <c r="AC1462" s="55">
        <v>0.2</v>
      </c>
      <c r="AD1462" s="53">
        <v>0</v>
      </c>
      <c r="AE1462" s="53" t="s">
        <v>130</v>
      </c>
      <c r="AF1462" s="55">
        <v>0.2</v>
      </c>
      <c r="AG1462" s="102"/>
      <c r="AH1462" s="100"/>
      <c r="AI1462" s="100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ht="15.75" customHeight="1">
      <c r="A1463" s="1" t="s">
        <v>1785</v>
      </c>
      <c r="B1463" s="1" t="s">
        <v>280</v>
      </c>
      <c r="C1463" s="1" t="s">
        <v>281</v>
      </c>
      <c r="D1463" s="1" t="s">
        <v>851</v>
      </c>
      <c r="E1463" s="1" t="s">
        <v>852</v>
      </c>
      <c r="F1463" s="128"/>
      <c r="G1463" s="129"/>
      <c r="H1463" s="129"/>
      <c r="I1463" s="129"/>
      <c r="J1463" s="129"/>
      <c r="K1463" s="83" t="s">
        <v>1837</v>
      </c>
      <c r="L1463" s="84" t="s">
        <v>1838</v>
      </c>
      <c r="M1463" s="51" t="s">
        <v>127</v>
      </c>
      <c r="N1463" s="51"/>
      <c r="O1463" s="62" t="e">
        <f t="shared" si="688"/>
        <v>#VALUE!</v>
      </c>
      <c r="P1463" s="53">
        <v>10</v>
      </c>
      <c r="Q1463" s="54" t="s">
        <v>718</v>
      </c>
      <c r="R1463" s="53">
        <v>300000</v>
      </c>
      <c r="S1463" s="53">
        <f t="shared" si="689"/>
        <v>0</v>
      </c>
      <c r="T1463" s="53"/>
      <c r="U1463" s="53">
        <v>0</v>
      </c>
      <c r="V1463" s="53" t="s">
        <v>130</v>
      </c>
      <c r="W1463" s="55">
        <v>0.2</v>
      </c>
      <c r="X1463" s="53">
        <v>0</v>
      </c>
      <c r="Y1463" s="53" t="s">
        <v>130</v>
      </c>
      <c r="Z1463" s="55">
        <v>0.2</v>
      </c>
      <c r="AA1463" s="53">
        <v>0</v>
      </c>
      <c r="AB1463" s="53" t="s">
        <v>130</v>
      </c>
      <c r="AC1463" s="55">
        <v>0.2</v>
      </c>
      <c r="AD1463" s="53">
        <v>0</v>
      </c>
      <c r="AE1463" s="53" t="s">
        <v>130</v>
      </c>
      <c r="AF1463" s="55">
        <v>0.2</v>
      </c>
      <c r="AG1463" s="102"/>
      <c r="AH1463" s="100"/>
      <c r="AI1463" s="100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ht="15.75" customHeight="1">
      <c r="A1464" s="1" t="s">
        <v>1785</v>
      </c>
      <c r="B1464" s="1" t="s">
        <v>280</v>
      </c>
      <c r="C1464" s="1" t="s">
        <v>281</v>
      </c>
      <c r="D1464" s="1" t="s">
        <v>851</v>
      </c>
      <c r="E1464" s="1" t="s">
        <v>852</v>
      </c>
      <c r="F1464" s="128"/>
      <c r="G1464" s="129"/>
      <c r="H1464" s="129"/>
      <c r="I1464" s="129"/>
      <c r="J1464" s="129"/>
      <c r="K1464" s="83" t="s">
        <v>1839</v>
      </c>
      <c r="L1464" s="84" t="s">
        <v>1840</v>
      </c>
      <c r="M1464" s="51" t="s">
        <v>127</v>
      </c>
      <c r="N1464" s="51"/>
      <c r="O1464" s="62" t="e">
        <f t="shared" si="688"/>
        <v>#VALUE!</v>
      </c>
      <c r="P1464" s="53">
        <v>2</v>
      </c>
      <c r="Q1464" s="54" t="s">
        <v>718</v>
      </c>
      <c r="R1464" s="53">
        <v>60000</v>
      </c>
      <c r="S1464" s="53">
        <f t="shared" si="689"/>
        <v>0</v>
      </c>
      <c r="T1464" s="53"/>
      <c r="U1464" s="53">
        <v>0</v>
      </c>
      <c r="V1464" s="53" t="s">
        <v>130</v>
      </c>
      <c r="W1464" s="55">
        <v>0.2</v>
      </c>
      <c r="X1464" s="53">
        <v>0</v>
      </c>
      <c r="Y1464" s="53" t="s">
        <v>130</v>
      </c>
      <c r="Z1464" s="55">
        <v>0.2</v>
      </c>
      <c r="AA1464" s="53">
        <v>0</v>
      </c>
      <c r="AB1464" s="53" t="s">
        <v>130</v>
      </c>
      <c r="AC1464" s="55">
        <v>0.2</v>
      </c>
      <c r="AD1464" s="53">
        <v>0</v>
      </c>
      <c r="AE1464" s="53" t="s">
        <v>130</v>
      </c>
      <c r="AF1464" s="55">
        <v>0.2</v>
      </c>
      <c r="AG1464" s="102"/>
      <c r="AH1464" s="100"/>
      <c r="AI1464" s="100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ht="15.75" customHeight="1">
      <c r="A1465" s="1" t="s">
        <v>1785</v>
      </c>
      <c r="B1465" s="1" t="s">
        <v>280</v>
      </c>
      <c r="C1465" s="1" t="s">
        <v>281</v>
      </c>
      <c r="D1465" s="1" t="s">
        <v>851</v>
      </c>
      <c r="E1465" s="1" t="s">
        <v>852</v>
      </c>
      <c r="F1465" s="128"/>
      <c r="G1465" s="129"/>
      <c r="H1465" s="129"/>
      <c r="I1465" s="129"/>
      <c r="J1465" s="129"/>
      <c r="K1465" s="83" t="s">
        <v>1786</v>
      </c>
      <c r="L1465" s="84" t="s">
        <v>1841</v>
      </c>
      <c r="M1465" s="51" t="s">
        <v>127</v>
      </c>
      <c r="N1465" s="51"/>
      <c r="O1465" s="62" t="e">
        <f t="shared" si="688"/>
        <v>#VALUE!</v>
      </c>
      <c r="P1465" s="53">
        <v>150</v>
      </c>
      <c r="Q1465" s="54" t="s">
        <v>400</v>
      </c>
      <c r="R1465" s="53">
        <v>798000</v>
      </c>
      <c r="S1465" s="53">
        <f t="shared" si="689"/>
        <v>0</v>
      </c>
      <c r="T1465" s="53"/>
      <c r="U1465" s="53">
        <v>0</v>
      </c>
      <c r="V1465" s="53" t="s">
        <v>130</v>
      </c>
      <c r="W1465" s="55">
        <v>0.2</v>
      </c>
      <c r="X1465" s="53">
        <v>0</v>
      </c>
      <c r="Y1465" s="53" t="s">
        <v>130</v>
      </c>
      <c r="Z1465" s="55">
        <v>0.2</v>
      </c>
      <c r="AA1465" s="53">
        <v>0</v>
      </c>
      <c r="AB1465" s="53" t="s">
        <v>130</v>
      </c>
      <c r="AC1465" s="55">
        <v>0.2</v>
      </c>
      <c r="AD1465" s="53">
        <v>0</v>
      </c>
      <c r="AE1465" s="53" t="s">
        <v>130</v>
      </c>
      <c r="AF1465" s="55">
        <v>0.2</v>
      </c>
      <c r="AG1465" s="102"/>
      <c r="AH1465" s="100"/>
      <c r="AI1465" s="100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ht="15.75" customHeight="1">
      <c r="A1466" s="1" t="s">
        <v>1785</v>
      </c>
      <c r="B1466" s="1" t="s">
        <v>280</v>
      </c>
      <c r="C1466" s="1" t="s">
        <v>281</v>
      </c>
      <c r="D1466" s="1" t="s">
        <v>851</v>
      </c>
      <c r="E1466" s="1" t="s">
        <v>852</v>
      </c>
      <c r="F1466" s="128"/>
      <c r="G1466" s="129"/>
      <c r="H1466" s="129"/>
      <c r="I1466" s="129"/>
      <c r="J1466" s="129"/>
      <c r="K1466" s="83" t="s">
        <v>1788</v>
      </c>
      <c r="L1466" s="84" t="s">
        <v>1842</v>
      </c>
      <c r="M1466" s="51" t="s">
        <v>127</v>
      </c>
      <c r="N1466" s="51"/>
      <c r="O1466" s="62" t="e">
        <f t="shared" si="688"/>
        <v>#VALUE!</v>
      </c>
      <c r="P1466" s="53">
        <v>140</v>
      </c>
      <c r="Q1466" s="54" t="s">
        <v>400</v>
      </c>
      <c r="R1466" s="53">
        <v>744800</v>
      </c>
      <c r="S1466" s="53">
        <f t="shared" si="689"/>
        <v>0</v>
      </c>
      <c r="T1466" s="53"/>
      <c r="U1466" s="53">
        <v>0</v>
      </c>
      <c r="V1466" s="53" t="s">
        <v>130</v>
      </c>
      <c r="W1466" s="55">
        <v>0.2</v>
      </c>
      <c r="X1466" s="53">
        <v>0</v>
      </c>
      <c r="Y1466" s="53" t="s">
        <v>130</v>
      </c>
      <c r="Z1466" s="55">
        <v>0.2</v>
      </c>
      <c r="AA1466" s="53">
        <v>0</v>
      </c>
      <c r="AB1466" s="53" t="s">
        <v>130</v>
      </c>
      <c r="AC1466" s="55">
        <v>0.2</v>
      </c>
      <c r="AD1466" s="53">
        <v>0</v>
      </c>
      <c r="AE1466" s="53" t="s">
        <v>130</v>
      </c>
      <c r="AF1466" s="55">
        <v>0.2</v>
      </c>
      <c r="AG1466" s="102"/>
      <c r="AH1466" s="100"/>
      <c r="AI1466" s="100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ht="15.75" customHeight="1">
      <c r="A1467" s="1" t="s">
        <v>1785</v>
      </c>
      <c r="B1467" s="1" t="s">
        <v>280</v>
      </c>
      <c r="C1467" s="1" t="s">
        <v>281</v>
      </c>
      <c r="D1467" s="1" t="s">
        <v>851</v>
      </c>
      <c r="E1467" s="1" t="s">
        <v>852</v>
      </c>
      <c r="F1467" s="128"/>
      <c r="G1467" s="129"/>
      <c r="H1467" s="129"/>
      <c r="I1467" s="129"/>
      <c r="J1467" s="129"/>
      <c r="K1467" s="83" t="s">
        <v>1843</v>
      </c>
      <c r="L1467" s="84" t="s">
        <v>1844</v>
      </c>
      <c r="M1467" s="51" t="s">
        <v>127</v>
      </c>
      <c r="N1467" s="51"/>
      <c r="O1467" s="62" t="e">
        <f t="shared" si="688"/>
        <v>#VALUE!</v>
      </c>
      <c r="P1467" s="53">
        <v>50</v>
      </c>
      <c r="Q1467" s="54" t="s">
        <v>400</v>
      </c>
      <c r="R1467" s="53">
        <v>266000</v>
      </c>
      <c r="S1467" s="53">
        <f t="shared" si="689"/>
        <v>0</v>
      </c>
      <c r="T1467" s="53"/>
      <c r="U1467" s="53">
        <v>0</v>
      </c>
      <c r="V1467" s="53" t="s">
        <v>130</v>
      </c>
      <c r="W1467" s="55">
        <v>0.2</v>
      </c>
      <c r="X1467" s="53">
        <v>0</v>
      </c>
      <c r="Y1467" s="53" t="s">
        <v>130</v>
      </c>
      <c r="Z1467" s="55">
        <v>0.2</v>
      </c>
      <c r="AA1467" s="53">
        <v>0</v>
      </c>
      <c r="AB1467" s="53" t="s">
        <v>130</v>
      </c>
      <c r="AC1467" s="55">
        <v>0.2</v>
      </c>
      <c r="AD1467" s="53">
        <v>0</v>
      </c>
      <c r="AE1467" s="53" t="s">
        <v>130</v>
      </c>
      <c r="AF1467" s="55">
        <v>0.2</v>
      </c>
      <c r="AG1467" s="102"/>
      <c r="AH1467" s="100"/>
      <c r="AI1467" s="100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ht="15.75" customHeight="1">
      <c r="A1468" s="1" t="s">
        <v>1785</v>
      </c>
      <c r="B1468" s="1" t="s">
        <v>280</v>
      </c>
      <c r="C1468" s="1" t="s">
        <v>281</v>
      </c>
      <c r="D1468" s="1" t="s">
        <v>658</v>
      </c>
      <c r="E1468" s="1"/>
      <c r="F1468" s="35"/>
      <c r="G1468" s="36"/>
      <c r="H1468" s="36"/>
      <c r="I1468" s="36" t="s">
        <v>658</v>
      </c>
      <c r="J1468" s="36"/>
      <c r="K1468" s="137"/>
      <c r="L1468" s="138"/>
      <c r="M1468" s="122"/>
      <c r="N1468" s="122"/>
      <c r="O1468" s="122"/>
      <c r="P1468" s="39"/>
      <c r="Q1468" s="40"/>
      <c r="R1468" s="39">
        <f t="shared" ref="R1468:S1468" si="690">R1469+R1474+R1480</f>
        <v>4370100</v>
      </c>
      <c r="S1468" s="39">
        <f t="shared" si="690"/>
        <v>1678690</v>
      </c>
      <c r="T1468" s="39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86"/>
      <c r="AE1468" s="86"/>
      <c r="AF1468" s="86"/>
      <c r="AG1468" s="39"/>
      <c r="AH1468" s="39"/>
      <c r="AI1468" s="39"/>
      <c r="AJ1468" s="39"/>
      <c r="AK1468" s="39"/>
      <c r="AL1468" s="39"/>
      <c r="AM1468" s="39"/>
      <c r="AN1468" s="39"/>
      <c r="AO1468" s="39"/>
      <c r="AP1468" s="39"/>
      <c r="AQ1468" s="39"/>
      <c r="AR1468" s="39"/>
      <c r="AS1468" s="39"/>
      <c r="AT1468" s="39"/>
      <c r="AU1468" s="39"/>
      <c r="AV1468" s="39"/>
      <c r="AW1468" s="39"/>
      <c r="AX1468" s="39"/>
      <c r="AY1468" s="39"/>
      <c r="AZ1468" s="39"/>
      <c r="BA1468" s="39"/>
      <c r="BB1468" s="39"/>
      <c r="BC1468" s="39"/>
      <c r="BD1468" s="39"/>
      <c r="BE1468" s="39"/>
    </row>
    <row r="1469" spans="1:57" ht="15.75" customHeight="1">
      <c r="A1469" s="1" t="s">
        <v>1785</v>
      </c>
      <c r="B1469" s="1" t="s">
        <v>280</v>
      </c>
      <c r="C1469" s="1" t="s">
        <v>281</v>
      </c>
      <c r="D1469" s="1"/>
      <c r="E1469" s="1" t="s">
        <v>868</v>
      </c>
      <c r="F1469" s="41"/>
      <c r="G1469" s="42"/>
      <c r="H1469" s="42"/>
      <c r="I1469" s="42"/>
      <c r="J1469" s="42" t="s">
        <v>868</v>
      </c>
      <c r="K1469" s="139"/>
      <c r="L1469" s="140"/>
      <c r="M1469" s="127"/>
      <c r="N1469" s="127"/>
      <c r="O1469" s="127"/>
      <c r="P1469" s="45"/>
      <c r="Q1469" s="46"/>
      <c r="R1469" s="45">
        <f t="shared" ref="R1469:S1469" si="691">SUM(R1470:R1473)</f>
        <v>1237500</v>
      </c>
      <c r="S1469" s="45">
        <f t="shared" si="691"/>
        <v>617495</v>
      </c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82"/>
      <c r="AE1469" s="82"/>
      <c r="AF1469" s="82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/>
      <c r="BD1469" s="45"/>
      <c r="BE1469" s="45"/>
    </row>
    <row r="1470" spans="1:57" ht="15.75" customHeight="1">
      <c r="A1470" s="1" t="s">
        <v>1785</v>
      </c>
      <c r="B1470" s="1" t="s">
        <v>280</v>
      </c>
      <c r="C1470" s="1" t="s">
        <v>281</v>
      </c>
      <c r="D1470" s="1" t="s">
        <v>658</v>
      </c>
      <c r="E1470" s="1" t="s">
        <v>868</v>
      </c>
      <c r="F1470" s="128"/>
      <c r="G1470" s="129"/>
      <c r="H1470" s="129"/>
      <c r="I1470" s="129"/>
      <c r="J1470" s="129"/>
      <c r="K1470" s="83" t="s">
        <v>1815</v>
      </c>
      <c r="L1470" s="84" t="s">
        <v>1845</v>
      </c>
      <c r="M1470" s="51" t="s">
        <v>127</v>
      </c>
      <c r="N1470" s="51"/>
      <c r="O1470" s="62" t="e">
        <f t="shared" ref="O1470:O1473" si="692">M1470-R1470</f>
        <v>#VALUE!</v>
      </c>
      <c r="P1470" s="53">
        <v>200000</v>
      </c>
      <c r="Q1470" s="54" t="s">
        <v>128</v>
      </c>
      <c r="R1470" s="53">
        <v>330000</v>
      </c>
      <c r="S1470" s="53">
        <f t="shared" ref="S1470:S1473" si="693">U1470+X1470+AA1470+AD1470+AG1470+AJ1470+AM1470+AP1470+AS1470+AV1470+AY1470+BB1470</f>
        <v>193995</v>
      </c>
      <c r="T1470" s="53"/>
      <c r="U1470" s="53">
        <v>0</v>
      </c>
      <c r="V1470" s="53" t="s">
        <v>130</v>
      </c>
      <c r="W1470" s="55">
        <v>0.2</v>
      </c>
      <c r="X1470" s="53">
        <v>0</v>
      </c>
      <c r="Y1470" s="53" t="s">
        <v>130</v>
      </c>
      <c r="Z1470" s="55">
        <v>0.2</v>
      </c>
      <c r="AA1470" s="53">
        <v>0</v>
      </c>
      <c r="AB1470" s="53" t="s">
        <v>130</v>
      </c>
      <c r="AC1470" s="55">
        <v>0.2</v>
      </c>
      <c r="AD1470" s="53">
        <v>193995</v>
      </c>
      <c r="AE1470" s="53" t="s">
        <v>130</v>
      </c>
      <c r="AF1470" s="55">
        <v>0.2</v>
      </c>
      <c r="AG1470" s="102"/>
      <c r="AH1470" s="100"/>
      <c r="AI1470" s="100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ht="15.75" customHeight="1">
      <c r="A1471" s="1" t="s">
        <v>1785</v>
      </c>
      <c r="B1471" s="1" t="s">
        <v>280</v>
      </c>
      <c r="C1471" s="1" t="s">
        <v>281</v>
      </c>
      <c r="D1471" s="1" t="s">
        <v>658</v>
      </c>
      <c r="E1471" s="1" t="s">
        <v>868</v>
      </c>
      <c r="F1471" s="128"/>
      <c r="G1471" s="129"/>
      <c r="H1471" s="129"/>
      <c r="I1471" s="129"/>
      <c r="J1471" s="129"/>
      <c r="K1471" s="83" t="s">
        <v>1817</v>
      </c>
      <c r="L1471" s="84" t="s">
        <v>1846</v>
      </c>
      <c r="M1471" s="51" t="s">
        <v>127</v>
      </c>
      <c r="N1471" s="51"/>
      <c r="O1471" s="62" t="e">
        <f t="shared" si="692"/>
        <v>#VALUE!</v>
      </c>
      <c r="P1471" s="53">
        <v>200000</v>
      </c>
      <c r="Q1471" s="54" t="s">
        <v>128</v>
      </c>
      <c r="R1471" s="53">
        <v>330000</v>
      </c>
      <c r="S1471" s="53">
        <f t="shared" si="693"/>
        <v>154000</v>
      </c>
      <c r="T1471" s="53"/>
      <c r="U1471" s="53">
        <v>0</v>
      </c>
      <c r="V1471" s="53" t="s">
        <v>130</v>
      </c>
      <c r="W1471" s="55">
        <v>0.2</v>
      </c>
      <c r="X1471" s="53">
        <v>0</v>
      </c>
      <c r="Y1471" s="53" t="s">
        <v>130</v>
      </c>
      <c r="Z1471" s="55">
        <v>0.2</v>
      </c>
      <c r="AA1471" s="53">
        <v>0</v>
      </c>
      <c r="AB1471" s="53" t="s">
        <v>130</v>
      </c>
      <c r="AC1471" s="55">
        <v>0.2</v>
      </c>
      <c r="AD1471" s="53">
        <v>154000</v>
      </c>
      <c r="AE1471" s="53" t="s">
        <v>130</v>
      </c>
      <c r="AF1471" s="55">
        <v>0.2</v>
      </c>
      <c r="AG1471" s="102"/>
      <c r="AH1471" s="100"/>
      <c r="AI1471" s="100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ht="15.75" customHeight="1">
      <c r="A1472" s="1" t="s">
        <v>1785</v>
      </c>
      <c r="B1472" s="1" t="s">
        <v>280</v>
      </c>
      <c r="C1472" s="1" t="s">
        <v>281</v>
      </c>
      <c r="D1472" s="1" t="s">
        <v>658</v>
      </c>
      <c r="E1472" s="1" t="s">
        <v>868</v>
      </c>
      <c r="F1472" s="128"/>
      <c r="G1472" s="129"/>
      <c r="H1472" s="129"/>
      <c r="I1472" s="129"/>
      <c r="J1472" s="129"/>
      <c r="K1472" s="83" t="s">
        <v>1847</v>
      </c>
      <c r="L1472" s="84" t="s">
        <v>1848</v>
      </c>
      <c r="M1472" s="51" t="s">
        <v>127</v>
      </c>
      <c r="N1472" s="51"/>
      <c r="O1472" s="62" t="e">
        <f t="shared" si="692"/>
        <v>#VALUE!</v>
      </c>
      <c r="P1472" s="53">
        <v>200000</v>
      </c>
      <c r="Q1472" s="54" t="s">
        <v>128</v>
      </c>
      <c r="R1472" s="53">
        <v>330000</v>
      </c>
      <c r="S1472" s="53">
        <f t="shared" si="693"/>
        <v>154000</v>
      </c>
      <c r="T1472" s="53"/>
      <c r="U1472" s="53">
        <v>0</v>
      </c>
      <c r="V1472" s="53" t="s">
        <v>130</v>
      </c>
      <c r="W1472" s="55">
        <v>0.2</v>
      </c>
      <c r="X1472" s="53">
        <v>0</v>
      </c>
      <c r="Y1472" s="53" t="s">
        <v>130</v>
      </c>
      <c r="Z1472" s="55">
        <v>0.2</v>
      </c>
      <c r="AA1472" s="53">
        <v>0</v>
      </c>
      <c r="AB1472" s="53" t="s">
        <v>130</v>
      </c>
      <c r="AC1472" s="55">
        <v>0.2</v>
      </c>
      <c r="AD1472" s="53">
        <v>154000</v>
      </c>
      <c r="AE1472" s="53" t="s">
        <v>130</v>
      </c>
      <c r="AF1472" s="55">
        <v>0.2</v>
      </c>
      <c r="AG1472" s="102"/>
      <c r="AH1472" s="100"/>
      <c r="AI1472" s="100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ht="15.75" customHeight="1">
      <c r="A1473" s="1" t="s">
        <v>1785</v>
      </c>
      <c r="B1473" s="1" t="s">
        <v>280</v>
      </c>
      <c r="C1473" s="1" t="s">
        <v>281</v>
      </c>
      <c r="D1473" s="1" t="s">
        <v>658</v>
      </c>
      <c r="E1473" s="1" t="s">
        <v>868</v>
      </c>
      <c r="F1473" s="128"/>
      <c r="G1473" s="129"/>
      <c r="H1473" s="129"/>
      <c r="I1473" s="129"/>
      <c r="J1473" s="129"/>
      <c r="K1473" s="83" t="s">
        <v>1849</v>
      </c>
      <c r="L1473" s="84" t="s">
        <v>1850</v>
      </c>
      <c r="M1473" s="51" t="s">
        <v>127</v>
      </c>
      <c r="N1473" s="51"/>
      <c r="O1473" s="62" t="e">
        <f t="shared" si="692"/>
        <v>#VALUE!</v>
      </c>
      <c r="P1473" s="53">
        <v>150000</v>
      </c>
      <c r="Q1473" s="54" t="s">
        <v>128</v>
      </c>
      <c r="R1473" s="53">
        <v>247500</v>
      </c>
      <c r="S1473" s="53">
        <f t="shared" si="693"/>
        <v>115500</v>
      </c>
      <c r="T1473" s="53"/>
      <c r="U1473" s="53">
        <v>0</v>
      </c>
      <c r="V1473" s="53" t="s">
        <v>130</v>
      </c>
      <c r="W1473" s="55">
        <v>0.2</v>
      </c>
      <c r="X1473" s="53">
        <v>0</v>
      </c>
      <c r="Y1473" s="53" t="s">
        <v>130</v>
      </c>
      <c r="Z1473" s="55">
        <v>0.2</v>
      </c>
      <c r="AA1473" s="53">
        <v>0</v>
      </c>
      <c r="AB1473" s="53" t="s">
        <v>130</v>
      </c>
      <c r="AC1473" s="55">
        <v>0.2</v>
      </c>
      <c r="AD1473" s="53">
        <v>115500</v>
      </c>
      <c r="AE1473" s="53" t="s">
        <v>130</v>
      </c>
      <c r="AF1473" s="55">
        <v>0.2</v>
      </c>
      <c r="AG1473" s="102"/>
      <c r="AH1473" s="100"/>
      <c r="AI1473" s="100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ht="15.75" customHeight="1">
      <c r="A1474" s="1" t="s">
        <v>1785</v>
      </c>
      <c r="B1474" s="1" t="s">
        <v>280</v>
      </c>
      <c r="C1474" s="1" t="s">
        <v>281</v>
      </c>
      <c r="D1474" s="1"/>
      <c r="E1474" s="1" t="s">
        <v>659</v>
      </c>
      <c r="F1474" s="41"/>
      <c r="G1474" s="42"/>
      <c r="H1474" s="42"/>
      <c r="I1474" s="42"/>
      <c r="J1474" s="42" t="s">
        <v>659</v>
      </c>
      <c r="K1474" s="139"/>
      <c r="L1474" s="140"/>
      <c r="M1474" s="127"/>
      <c r="N1474" s="127"/>
      <c r="O1474" s="127"/>
      <c r="P1474" s="45"/>
      <c r="Q1474" s="46"/>
      <c r="R1474" s="45">
        <f t="shared" ref="R1474:S1474" si="694">SUM(R1475:R1479)</f>
        <v>2220000</v>
      </c>
      <c r="S1474" s="45">
        <f t="shared" si="694"/>
        <v>1061195</v>
      </c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91"/>
      <c r="AE1474" s="91"/>
      <c r="AF1474" s="91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</row>
    <row r="1475" spans="1:57" ht="15.75" customHeight="1">
      <c r="A1475" s="1" t="s">
        <v>1785</v>
      </c>
      <c r="B1475" s="1" t="s">
        <v>280</v>
      </c>
      <c r="C1475" s="1" t="s">
        <v>281</v>
      </c>
      <c r="D1475" s="1" t="s">
        <v>658</v>
      </c>
      <c r="E1475" s="1" t="s">
        <v>659</v>
      </c>
      <c r="F1475" s="128"/>
      <c r="G1475" s="129"/>
      <c r="H1475" s="129"/>
      <c r="I1475" s="129"/>
      <c r="J1475" s="129"/>
      <c r="K1475" s="83" t="s">
        <v>1794</v>
      </c>
      <c r="L1475" s="84" t="s">
        <v>1851</v>
      </c>
      <c r="M1475" s="51" t="s">
        <v>127</v>
      </c>
      <c r="N1475" s="51"/>
      <c r="O1475" s="62" t="e">
        <f t="shared" ref="O1475:O1479" si="695">M1475-R1475</f>
        <v>#VALUE!</v>
      </c>
      <c r="P1475" s="53">
        <v>150000</v>
      </c>
      <c r="Q1475" s="54" t="s">
        <v>128</v>
      </c>
      <c r="R1475" s="53">
        <v>444000</v>
      </c>
      <c r="S1475" s="53">
        <f t="shared" ref="S1475:S1479" si="696">U1475+X1475+AA1475+AD1475+AG1475+AJ1475+AM1475+AP1475+AS1475+AV1475+AY1475+BB1475</f>
        <v>227550</v>
      </c>
      <c r="T1475" s="53"/>
      <c r="U1475" s="53">
        <v>0</v>
      </c>
      <c r="V1475" s="53" t="s">
        <v>130</v>
      </c>
      <c r="W1475" s="55">
        <v>0.2</v>
      </c>
      <c r="X1475" s="53">
        <v>0</v>
      </c>
      <c r="Y1475" s="53" t="s">
        <v>130</v>
      </c>
      <c r="Z1475" s="55">
        <v>0.2</v>
      </c>
      <c r="AA1475" s="53">
        <v>0</v>
      </c>
      <c r="AB1475" s="53" t="s">
        <v>130</v>
      </c>
      <c r="AC1475" s="55">
        <v>0.2</v>
      </c>
      <c r="AD1475" s="53">
        <v>227550</v>
      </c>
      <c r="AE1475" s="53" t="s">
        <v>130</v>
      </c>
      <c r="AF1475" s="55">
        <v>0.2</v>
      </c>
      <c r="AG1475" s="102"/>
      <c r="AH1475" s="100"/>
      <c r="AI1475" s="100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ht="15.75" customHeight="1">
      <c r="A1476" s="1" t="s">
        <v>1785</v>
      </c>
      <c r="B1476" s="1" t="s">
        <v>280</v>
      </c>
      <c r="C1476" s="1" t="s">
        <v>281</v>
      </c>
      <c r="D1476" s="1" t="s">
        <v>658</v>
      </c>
      <c r="E1476" s="1" t="s">
        <v>659</v>
      </c>
      <c r="F1476" s="128"/>
      <c r="G1476" s="129"/>
      <c r="H1476" s="129"/>
      <c r="I1476" s="129"/>
      <c r="J1476" s="129"/>
      <c r="K1476" s="83" t="s">
        <v>672</v>
      </c>
      <c r="L1476" s="84" t="s">
        <v>673</v>
      </c>
      <c r="M1476" s="51" t="s">
        <v>127</v>
      </c>
      <c r="N1476" s="51">
        <v>2</v>
      </c>
      <c r="O1476" s="56" t="e">
        <f t="shared" si="695"/>
        <v>#VALUE!</v>
      </c>
      <c r="P1476" s="53">
        <v>150000</v>
      </c>
      <c r="Q1476" s="54" t="s">
        <v>128</v>
      </c>
      <c r="R1476" s="53">
        <v>296000</v>
      </c>
      <c r="S1476" s="53">
        <f t="shared" si="696"/>
        <v>151000</v>
      </c>
      <c r="T1476" s="53"/>
      <c r="U1476" s="53">
        <v>0</v>
      </c>
      <c r="V1476" s="53" t="s">
        <v>130</v>
      </c>
      <c r="W1476" s="55">
        <v>0.2</v>
      </c>
      <c r="X1476" s="53">
        <v>0</v>
      </c>
      <c r="Y1476" s="53" t="s">
        <v>130</v>
      </c>
      <c r="Z1476" s="55">
        <v>0.2</v>
      </c>
      <c r="AA1476" s="53">
        <v>0</v>
      </c>
      <c r="AB1476" s="53" t="s">
        <v>130</v>
      </c>
      <c r="AC1476" s="55">
        <v>0.2</v>
      </c>
      <c r="AD1476" s="53">
        <v>151000</v>
      </c>
      <c r="AE1476" s="53" t="s">
        <v>130</v>
      </c>
      <c r="AF1476" s="55">
        <v>0.2</v>
      </c>
      <c r="AG1476" s="102"/>
      <c r="AH1476" s="100"/>
      <c r="AI1476" s="100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ht="15.75" customHeight="1">
      <c r="A1477" s="1" t="s">
        <v>1785</v>
      </c>
      <c r="B1477" s="1" t="s">
        <v>280</v>
      </c>
      <c r="C1477" s="1" t="s">
        <v>281</v>
      </c>
      <c r="D1477" s="1" t="s">
        <v>658</v>
      </c>
      <c r="E1477" s="1" t="s">
        <v>659</v>
      </c>
      <c r="F1477" s="128"/>
      <c r="G1477" s="129"/>
      <c r="H1477" s="129"/>
      <c r="I1477" s="129"/>
      <c r="J1477" s="129"/>
      <c r="K1477" s="83" t="s">
        <v>142</v>
      </c>
      <c r="L1477" s="84" t="s">
        <v>1852</v>
      </c>
      <c r="M1477" s="51" t="s">
        <v>127</v>
      </c>
      <c r="N1477" s="51">
        <v>2</v>
      </c>
      <c r="O1477" s="56" t="e">
        <f t="shared" si="695"/>
        <v>#VALUE!</v>
      </c>
      <c r="P1477" s="53">
        <v>300000</v>
      </c>
      <c r="Q1477" s="54" t="s">
        <v>128</v>
      </c>
      <c r="R1477" s="53">
        <v>888000</v>
      </c>
      <c r="S1477" s="53">
        <f t="shared" si="696"/>
        <v>455100</v>
      </c>
      <c r="T1477" s="53"/>
      <c r="U1477" s="53">
        <v>0</v>
      </c>
      <c r="V1477" s="53" t="s">
        <v>130</v>
      </c>
      <c r="W1477" s="55">
        <v>0.2</v>
      </c>
      <c r="X1477" s="53">
        <v>0</v>
      </c>
      <c r="Y1477" s="53" t="s">
        <v>130</v>
      </c>
      <c r="Z1477" s="55">
        <v>0.2</v>
      </c>
      <c r="AA1477" s="53">
        <v>0</v>
      </c>
      <c r="AB1477" s="53" t="s">
        <v>130</v>
      </c>
      <c r="AC1477" s="55">
        <v>0.2</v>
      </c>
      <c r="AD1477" s="53">
        <v>455100</v>
      </c>
      <c r="AE1477" s="53" t="s">
        <v>130</v>
      </c>
      <c r="AF1477" s="55">
        <v>0.2</v>
      </c>
      <c r="AG1477" s="102"/>
      <c r="AH1477" s="100"/>
      <c r="AI1477" s="100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ht="15.75" customHeight="1">
      <c r="A1478" s="1" t="s">
        <v>1785</v>
      </c>
      <c r="B1478" s="1" t="s">
        <v>280</v>
      </c>
      <c r="C1478" s="1" t="s">
        <v>281</v>
      </c>
      <c r="D1478" s="1" t="s">
        <v>658</v>
      </c>
      <c r="E1478" s="1" t="s">
        <v>659</v>
      </c>
      <c r="F1478" s="128"/>
      <c r="G1478" s="129"/>
      <c r="H1478" s="129"/>
      <c r="I1478" s="129"/>
      <c r="J1478" s="129"/>
      <c r="K1478" s="83" t="s">
        <v>1797</v>
      </c>
      <c r="L1478" s="84" t="s">
        <v>1853</v>
      </c>
      <c r="M1478" s="51" t="s">
        <v>127</v>
      </c>
      <c r="N1478" s="51"/>
      <c r="O1478" s="62" t="e">
        <f t="shared" si="695"/>
        <v>#VALUE!</v>
      </c>
      <c r="P1478" s="53">
        <v>50000</v>
      </c>
      <c r="Q1478" s="54" t="s">
        <v>128</v>
      </c>
      <c r="R1478" s="53">
        <v>148000</v>
      </c>
      <c r="S1478" s="53">
        <f t="shared" si="696"/>
        <v>75850</v>
      </c>
      <c r="T1478" s="53"/>
      <c r="U1478" s="53">
        <v>0</v>
      </c>
      <c r="V1478" s="53" t="s">
        <v>130</v>
      </c>
      <c r="W1478" s="55">
        <v>0.2</v>
      </c>
      <c r="X1478" s="53">
        <v>0</v>
      </c>
      <c r="Y1478" s="53" t="s">
        <v>130</v>
      </c>
      <c r="Z1478" s="55">
        <v>0.2</v>
      </c>
      <c r="AA1478" s="53">
        <v>0</v>
      </c>
      <c r="AB1478" s="53" t="s">
        <v>130</v>
      </c>
      <c r="AC1478" s="55">
        <v>0.2</v>
      </c>
      <c r="AD1478" s="53">
        <v>75850</v>
      </c>
      <c r="AE1478" s="53" t="s">
        <v>130</v>
      </c>
      <c r="AF1478" s="55">
        <v>0.2</v>
      </c>
      <c r="AG1478" s="102"/>
      <c r="AH1478" s="100"/>
      <c r="AI1478" s="100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ht="15.75" customHeight="1">
      <c r="A1479" s="1" t="s">
        <v>1785</v>
      </c>
      <c r="B1479" s="1" t="s">
        <v>280</v>
      </c>
      <c r="C1479" s="1" t="s">
        <v>281</v>
      </c>
      <c r="D1479" s="1" t="s">
        <v>658</v>
      </c>
      <c r="E1479" s="1" t="s">
        <v>659</v>
      </c>
      <c r="F1479" s="128"/>
      <c r="G1479" s="129"/>
      <c r="H1479" s="129"/>
      <c r="I1479" s="129"/>
      <c r="J1479" s="129"/>
      <c r="K1479" s="83" t="s">
        <v>1799</v>
      </c>
      <c r="L1479" s="84" t="s">
        <v>1854</v>
      </c>
      <c r="M1479" s="51" t="s">
        <v>127</v>
      </c>
      <c r="N1479" s="51"/>
      <c r="O1479" s="62" t="e">
        <f t="shared" si="695"/>
        <v>#VALUE!</v>
      </c>
      <c r="P1479" s="53">
        <v>150000</v>
      </c>
      <c r="Q1479" s="54" t="s">
        <v>128</v>
      </c>
      <c r="R1479" s="53">
        <v>444000</v>
      </c>
      <c r="S1479" s="53">
        <f t="shared" si="696"/>
        <v>151695</v>
      </c>
      <c r="T1479" s="53"/>
      <c r="U1479" s="53">
        <v>0</v>
      </c>
      <c r="V1479" s="53" t="s">
        <v>130</v>
      </c>
      <c r="W1479" s="55">
        <v>0.2</v>
      </c>
      <c r="X1479" s="53">
        <v>0</v>
      </c>
      <c r="Y1479" s="53" t="s">
        <v>130</v>
      </c>
      <c r="Z1479" s="55">
        <v>0.2</v>
      </c>
      <c r="AA1479" s="53">
        <v>0</v>
      </c>
      <c r="AB1479" s="53" t="s">
        <v>130</v>
      </c>
      <c r="AC1479" s="55">
        <v>0.2</v>
      </c>
      <c r="AD1479" s="53">
        <v>151695</v>
      </c>
      <c r="AE1479" s="53" t="s">
        <v>130</v>
      </c>
      <c r="AF1479" s="55">
        <v>0.2</v>
      </c>
      <c r="AG1479" s="102"/>
      <c r="AH1479" s="100"/>
      <c r="AI1479" s="100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ht="15.75" customHeight="1">
      <c r="A1480" s="1" t="s">
        <v>1785</v>
      </c>
      <c r="B1480" s="1" t="s">
        <v>280</v>
      </c>
      <c r="C1480" s="1" t="s">
        <v>281</v>
      </c>
      <c r="D1480" s="1"/>
      <c r="E1480" s="1" t="s">
        <v>873</v>
      </c>
      <c r="F1480" s="41"/>
      <c r="G1480" s="42"/>
      <c r="H1480" s="42"/>
      <c r="I1480" s="42"/>
      <c r="J1480" s="42" t="s">
        <v>873</v>
      </c>
      <c r="K1480" s="139"/>
      <c r="L1480" s="140"/>
      <c r="M1480" s="127"/>
      <c r="N1480" s="127"/>
      <c r="O1480" s="127"/>
      <c r="P1480" s="45"/>
      <c r="Q1480" s="46"/>
      <c r="R1480" s="45">
        <f t="shared" ref="R1480:S1480" si="697">R1481+R1482</f>
        <v>912600</v>
      </c>
      <c r="S1480" s="45">
        <f t="shared" si="697"/>
        <v>0</v>
      </c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91"/>
      <c r="AE1480" s="91"/>
      <c r="AF1480" s="91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/>
      <c r="BD1480" s="45"/>
      <c r="BE1480" s="45"/>
    </row>
    <row r="1481" spans="1:57" ht="15.75" customHeight="1">
      <c r="A1481" s="1" t="s">
        <v>1785</v>
      </c>
      <c r="B1481" s="1" t="s">
        <v>280</v>
      </c>
      <c r="C1481" s="1" t="s">
        <v>281</v>
      </c>
      <c r="D1481" s="1" t="s">
        <v>658</v>
      </c>
      <c r="E1481" s="1" t="s">
        <v>873</v>
      </c>
      <c r="F1481" s="128"/>
      <c r="G1481" s="129"/>
      <c r="H1481" s="129"/>
      <c r="I1481" s="129"/>
      <c r="J1481" s="129"/>
      <c r="K1481" s="83" t="s">
        <v>142</v>
      </c>
      <c r="L1481" s="84" t="s">
        <v>1852</v>
      </c>
      <c r="M1481" s="51" t="s">
        <v>127</v>
      </c>
      <c r="N1481" s="51">
        <v>2</v>
      </c>
      <c r="O1481" s="56" t="e">
        <f t="shared" ref="O1481:O1482" si="698">M1481-R1481</f>
        <v>#VALUE!</v>
      </c>
      <c r="P1481" s="53">
        <v>295000</v>
      </c>
      <c r="Q1481" s="54" t="s">
        <v>128</v>
      </c>
      <c r="R1481" s="53">
        <v>873200</v>
      </c>
      <c r="S1481" s="53">
        <f t="shared" ref="S1481:S1482" si="699">U1481+X1481+AA1481+AD1481+AG1481+AJ1481+AM1481+AP1481+AS1481+AV1481+AY1481+BB1481</f>
        <v>0</v>
      </c>
      <c r="T1481" s="53"/>
      <c r="U1481" s="53">
        <v>0</v>
      </c>
      <c r="V1481" s="53" t="s">
        <v>130</v>
      </c>
      <c r="W1481" s="55">
        <v>0.2</v>
      </c>
      <c r="X1481" s="53">
        <v>0</v>
      </c>
      <c r="Y1481" s="53" t="s">
        <v>130</v>
      </c>
      <c r="Z1481" s="55">
        <v>0.2</v>
      </c>
      <c r="AA1481" s="53">
        <v>0</v>
      </c>
      <c r="AB1481" s="53" t="s">
        <v>130</v>
      </c>
      <c r="AC1481" s="55">
        <v>0.2</v>
      </c>
      <c r="AD1481" s="53">
        <v>0</v>
      </c>
      <c r="AE1481" s="53" t="s">
        <v>130</v>
      </c>
      <c r="AF1481" s="55">
        <v>0.2</v>
      </c>
      <c r="AG1481" s="102"/>
      <c r="AH1481" s="100"/>
      <c r="AI1481" s="100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ht="15.75" customHeight="1">
      <c r="A1482" s="1" t="s">
        <v>1785</v>
      </c>
      <c r="B1482" s="1" t="s">
        <v>280</v>
      </c>
      <c r="C1482" s="1" t="s">
        <v>281</v>
      </c>
      <c r="D1482" s="1" t="s">
        <v>658</v>
      </c>
      <c r="E1482" s="1" t="s">
        <v>873</v>
      </c>
      <c r="F1482" s="128"/>
      <c r="G1482" s="129"/>
      <c r="H1482" s="129"/>
      <c r="I1482" s="129"/>
      <c r="J1482" s="129"/>
      <c r="K1482" s="83" t="s">
        <v>1805</v>
      </c>
      <c r="L1482" s="84" t="s">
        <v>1855</v>
      </c>
      <c r="M1482" s="51" t="s">
        <v>127</v>
      </c>
      <c r="N1482" s="51"/>
      <c r="O1482" s="62" t="e">
        <f t="shared" si="698"/>
        <v>#VALUE!</v>
      </c>
      <c r="P1482" s="53">
        <v>5000</v>
      </c>
      <c r="Q1482" s="54" t="s">
        <v>128</v>
      </c>
      <c r="R1482" s="53">
        <v>39400</v>
      </c>
      <c r="S1482" s="53">
        <f t="shared" si="699"/>
        <v>0</v>
      </c>
      <c r="T1482" s="53"/>
      <c r="U1482" s="53">
        <v>0</v>
      </c>
      <c r="V1482" s="53" t="s">
        <v>130</v>
      </c>
      <c r="W1482" s="55">
        <v>0.2</v>
      </c>
      <c r="X1482" s="53">
        <v>0</v>
      </c>
      <c r="Y1482" s="53" t="s">
        <v>130</v>
      </c>
      <c r="Z1482" s="55">
        <v>0.2</v>
      </c>
      <c r="AA1482" s="53">
        <v>0</v>
      </c>
      <c r="AB1482" s="53" t="s">
        <v>130</v>
      </c>
      <c r="AC1482" s="55">
        <v>0.2</v>
      </c>
      <c r="AD1482" s="53">
        <v>0</v>
      </c>
      <c r="AE1482" s="53" t="s">
        <v>130</v>
      </c>
      <c r="AF1482" s="55">
        <v>0.2</v>
      </c>
      <c r="AG1482" s="102"/>
      <c r="AH1482" s="100"/>
      <c r="AI1482" s="100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ht="15.75" customHeight="1">
      <c r="A1483" s="1" t="s">
        <v>1785</v>
      </c>
      <c r="B1483" s="1" t="s">
        <v>280</v>
      </c>
      <c r="C1483" s="1" t="s">
        <v>281</v>
      </c>
      <c r="D1483" s="1" t="s">
        <v>286</v>
      </c>
      <c r="E1483" s="1"/>
      <c r="F1483" s="35"/>
      <c r="G1483" s="36"/>
      <c r="H1483" s="36"/>
      <c r="I1483" s="36" t="s">
        <v>286</v>
      </c>
      <c r="J1483" s="36"/>
      <c r="K1483" s="137"/>
      <c r="L1483" s="138"/>
      <c r="M1483" s="122"/>
      <c r="N1483" s="122"/>
      <c r="O1483" s="122"/>
      <c r="P1483" s="39"/>
      <c r="Q1483" s="40"/>
      <c r="R1483" s="39">
        <f t="shared" ref="R1483:S1483" si="700">R1484+R1488</f>
        <v>1983400</v>
      </c>
      <c r="S1483" s="39">
        <f t="shared" si="700"/>
        <v>126415.17</v>
      </c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86"/>
      <c r="AE1483" s="86"/>
      <c r="AF1483" s="86"/>
      <c r="AG1483" s="39"/>
      <c r="AH1483" s="39"/>
      <c r="AI1483" s="39"/>
      <c r="AJ1483" s="39"/>
      <c r="AK1483" s="39"/>
      <c r="AL1483" s="39"/>
      <c r="AM1483" s="39"/>
      <c r="AN1483" s="39"/>
      <c r="AO1483" s="39"/>
      <c r="AP1483" s="39"/>
      <c r="AQ1483" s="39"/>
      <c r="AR1483" s="39"/>
      <c r="AS1483" s="39"/>
      <c r="AT1483" s="39"/>
      <c r="AU1483" s="39"/>
      <c r="AV1483" s="39"/>
      <c r="AW1483" s="39"/>
      <c r="AX1483" s="39"/>
      <c r="AY1483" s="39"/>
      <c r="AZ1483" s="39"/>
      <c r="BA1483" s="39"/>
      <c r="BB1483" s="39"/>
      <c r="BC1483" s="39"/>
      <c r="BD1483" s="39"/>
      <c r="BE1483" s="39"/>
    </row>
    <row r="1484" spans="1:57" ht="15.75" customHeight="1">
      <c r="A1484" s="1" t="s">
        <v>1785</v>
      </c>
      <c r="B1484" s="1" t="s">
        <v>280</v>
      </c>
      <c r="C1484" s="1" t="s">
        <v>281</v>
      </c>
      <c r="D1484" s="1"/>
      <c r="E1484" s="1" t="s">
        <v>874</v>
      </c>
      <c r="F1484" s="41"/>
      <c r="G1484" s="42"/>
      <c r="H1484" s="42"/>
      <c r="I1484" s="42"/>
      <c r="J1484" s="42" t="s">
        <v>874</v>
      </c>
      <c r="K1484" s="139"/>
      <c r="L1484" s="140"/>
      <c r="M1484" s="127"/>
      <c r="N1484" s="127"/>
      <c r="O1484" s="127"/>
      <c r="P1484" s="45"/>
      <c r="Q1484" s="46"/>
      <c r="R1484" s="45">
        <f t="shared" ref="R1484:S1484" si="701">SUM(R1485:R1487)</f>
        <v>490000</v>
      </c>
      <c r="S1484" s="45">
        <f t="shared" si="701"/>
        <v>0</v>
      </c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82"/>
      <c r="AE1484" s="82"/>
      <c r="AF1484" s="82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</row>
    <row r="1485" spans="1:57" ht="15.75" customHeight="1">
      <c r="A1485" s="1" t="s">
        <v>1785</v>
      </c>
      <c r="B1485" s="1" t="s">
        <v>280</v>
      </c>
      <c r="C1485" s="1" t="s">
        <v>281</v>
      </c>
      <c r="D1485" s="1" t="s">
        <v>286</v>
      </c>
      <c r="E1485" s="1" t="s">
        <v>874</v>
      </c>
      <c r="F1485" s="128"/>
      <c r="G1485" s="129"/>
      <c r="H1485" s="129"/>
      <c r="I1485" s="129"/>
      <c r="J1485" s="129"/>
      <c r="K1485" s="83" t="s">
        <v>1856</v>
      </c>
      <c r="L1485" s="84" t="s">
        <v>1857</v>
      </c>
      <c r="M1485" s="51" t="s">
        <v>127</v>
      </c>
      <c r="N1485" s="51"/>
      <c r="O1485" s="62" t="e">
        <f t="shared" ref="O1485:O1487" si="702">M1485-R1485</f>
        <v>#VALUE!</v>
      </c>
      <c r="P1485" s="53">
        <v>2</v>
      </c>
      <c r="Q1485" s="54" t="s">
        <v>299</v>
      </c>
      <c r="R1485" s="53">
        <v>140000</v>
      </c>
      <c r="S1485" s="53">
        <f t="shared" ref="S1485:S1487" si="703">U1485+X1485+AA1485+AD1485+AG1485+AJ1485+AM1485+AP1485+AS1485+AV1485+AY1485+BB1485</f>
        <v>0</v>
      </c>
      <c r="T1485" s="53"/>
      <c r="U1485" s="53">
        <v>0</v>
      </c>
      <c r="V1485" s="53" t="s">
        <v>130</v>
      </c>
      <c r="W1485" s="55">
        <v>0.2</v>
      </c>
      <c r="X1485" s="53">
        <v>0</v>
      </c>
      <c r="Y1485" s="53" t="s">
        <v>130</v>
      </c>
      <c r="Z1485" s="55">
        <v>0.2</v>
      </c>
      <c r="AA1485" s="53">
        <v>0</v>
      </c>
      <c r="AB1485" s="53" t="s">
        <v>130</v>
      </c>
      <c r="AC1485" s="55">
        <v>0.2</v>
      </c>
      <c r="AD1485" s="53">
        <v>0</v>
      </c>
      <c r="AE1485" s="53" t="s">
        <v>130</v>
      </c>
      <c r="AF1485" s="55">
        <v>0.2</v>
      </c>
      <c r="AG1485" s="53">
        <v>0</v>
      </c>
      <c r="AH1485" s="53" t="s">
        <v>130</v>
      </c>
      <c r="AI1485" s="55">
        <v>0.3</v>
      </c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ht="15.75" customHeight="1">
      <c r="A1486" s="1" t="s">
        <v>1785</v>
      </c>
      <c r="B1486" s="1" t="s">
        <v>280</v>
      </c>
      <c r="C1486" s="1" t="s">
        <v>281</v>
      </c>
      <c r="D1486" s="1" t="s">
        <v>286</v>
      </c>
      <c r="E1486" s="1" t="s">
        <v>874</v>
      </c>
      <c r="F1486" s="128"/>
      <c r="G1486" s="129"/>
      <c r="H1486" s="129"/>
      <c r="I1486" s="129"/>
      <c r="J1486" s="129"/>
      <c r="K1486" s="83" t="s">
        <v>1858</v>
      </c>
      <c r="L1486" s="84" t="s">
        <v>1859</v>
      </c>
      <c r="M1486" s="51" t="s">
        <v>127</v>
      </c>
      <c r="N1486" s="51"/>
      <c r="O1486" s="62" t="e">
        <f t="shared" si="702"/>
        <v>#VALUE!</v>
      </c>
      <c r="P1486" s="53">
        <v>3</v>
      </c>
      <c r="Q1486" s="54" t="s">
        <v>299</v>
      </c>
      <c r="R1486" s="53">
        <v>210000</v>
      </c>
      <c r="S1486" s="53">
        <f t="shared" si="703"/>
        <v>0</v>
      </c>
      <c r="T1486" s="53"/>
      <c r="U1486" s="53">
        <v>0</v>
      </c>
      <c r="V1486" s="53" t="s">
        <v>130</v>
      </c>
      <c r="W1486" s="55">
        <v>0.2</v>
      </c>
      <c r="X1486" s="53">
        <v>0</v>
      </c>
      <c r="Y1486" s="53" t="s">
        <v>130</v>
      </c>
      <c r="Z1486" s="55">
        <v>0.2</v>
      </c>
      <c r="AA1486" s="53">
        <v>0</v>
      </c>
      <c r="AB1486" s="53" t="s">
        <v>130</v>
      </c>
      <c r="AC1486" s="55">
        <v>0.2</v>
      </c>
      <c r="AD1486" s="53">
        <v>0</v>
      </c>
      <c r="AE1486" s="53" t="s">
        <v>130</v>
      </c>
      <c r="AF1486" s="55">
        <v>0.2</v>
      </c>
      <c r="AG1486" s="53">
        <v>0</v>
      </c>
      <c r="AH1486" s="53" t="s">
        <v>130</v>
      </c>
      <c r="AI1486" s="55">
        <v>0.3</v>
      </c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ht="15.75" customHeight="1">
      <c r="A1487" s="1" t="s">
        <v>1785</v>
      </c>
      <c r="B1487" s="1" t="s">
        <v>280</v>
      </c>
      <c r="C1487" s="1" t="s">
        <v>281</v>
      </c>
      <c r="D1487" s="1" t="s">
        <v>286</v>
      </c>
      <c r="E1487" s="1" t="s">
        <v>874</v>
      </c>
      <c r="F1487" s="128"/>
      <c r="G1487" s="129"/>
      <c r="H1487" s="129"/>
      <c r="I1487" s="129"/>
      <c r="J1487" s="129"/>
      <c r="K1487" s="83" t="s">
        <v>1860</v>
      </c>
      <c r="L1487" s="84" t="s">
        <v>1861</v>
      </c>
      <c r="M1487" s="51" t="s">
        <v>127</v>
      </c>
      <c r="N1487" s="51"/>
      <c r="O1487" s="62" t="e">
        <f t="shared" si="702"/>
        <v>#VALUE!</v>
      </c>
      <c r="P1487" s="53">
        <v>2</v>
      </c>
      <c r="Q1487" s="54" t="s">
        <v>299</v>
      </c>
      <c r="R1487" s="53">
        <v>140000</v>
      </c>
      <c r="S1487" s="53">
        <f t="shared" si="703"/>
        <v>0</v>
      </c>
      <c r="T1487" s="53"/>
      <c r="U1487" s="53">
        <v>0</v>
      </c>
      <c r="V1487" s="53" t="s">
        <v>130</v>
      </c>
      <c r="W1487" s="55">
        <v>0.2</v>
      </c>
      <c r="X1487" s="53">
        <v>0</v>
      </c>
      <c r="Y1487" s="53" t="s">
        <v>130</v>
      </c>
      <c r="Z1487" s="55">
        <v>0.2</v>
      </c>
      <c r="AA1487" s="53">
        <v>0</v>
      </c>
      <c r="AB1487" s="53" t="s">
        <v>130</v>
      </c>
      <c r="AC1487" s="55">
        <v>0.2</v>
      </c>
      <c r="AD1487" s="53">
        <v>0</v>
      </c>
      <c r="AE1487" s="53" t="s">
        <v>130</v>
      </c>
      <c r="AF1487" s="55">
        <v>0.2</v>
      </c>
      <c r="AG1487" s="53">
        <v>0</v>
      </c>
      <c r="AH1487" s="53" t="s">
        <v>130</v>
      </c>
      <c r="AI1487" s="55">
        <v>0.2</v>
      </c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ht="15.75" customHeight="1">
      <c r="A1488" s="1" t="s">
        <v>1785</v>
      </c>
      <c r="B1488" s="1" t="s">
        <v>280</v>
      </c>
      <c r="C1488" s="1" t="s">
        <v>281</v>
      </c>
      <c r="D1488" s="1"/>
      <c r="E1488" s="1" t="s">
        <v>296</v>
      </c>
      <c r="F1488" s="41"/>
      <c r="G1488" s="42"/>
      <c r="H1488" s="42"/>
      <c r="I1488" s="42"/>
      <c r="J1488" s="42" t="s">
        <v>296</v>
      </c>
      <c r="K1488" s="139"/>
      <c r="L1488" s="140"/>
      <c r="M1488" s="127"/>
      <c r="N1488" s="127"/>
      <c r="O1488" s="127"/>
      <c r="P1488" s="45"/>
      <c r="Q1488" s="46"/>
      <c r="R1488" s="45">
        <f t="shared" ref="R1488:S1488" si="704">SUM(R1489:R1495)</f>
        <v>1493400</v>
      </c>
      <c r="S1488" s="45">
        <f t="shared" si="704"/>
        <v>126415.17</v>
      </c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91"/>
      <c r="AE1488" s="91"/>
      <c r="AF1488" s="91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/>
      <c r="AU1488" s="45"/>
      <c r="AV1488" s="45"/>
      <c r="AW1488" s="45"/>
      <c r="AX1488" s="45"/>
      <c r="AY1488" s="45"/>
      <c r="AZ1488" s="45"/>
      <c r="BA1488" s="45"/>
      <c r="BB1488" s="45"/>
      <c r="BC1488" s="45"/>
      <c r="BD1488" s="45"/>
      <c r="BE1488" s="45"/>
    </row>
    <row r="1489" spans="1:57" ht="15.75" customHeight="1">
      <c r="A1489" s="1" t="s">
        <v>1785</v>
      </c>
      <c r="B1489" s="1" t="s">
        <v>280</v>
      </c>
      <c r="C1489" s="1" t="s">
        <v>281</v>
      </c>
      <c r="D1489" s="1" t="s">
        <v>286</v>
      </c>
      <c r="E1489" s="1" t="s">
        <v>296</v>
      </c>
      <c r="F1489" s="128"/>
      <c r="G1489" s="129"/>
      <c r="H1489" s="129"/>
      <c r="I1489" s="129"/>
      <c r="J1489" s="129"/>
      <c r="K1489" s="83" t="s">
        <v>366</v>
      </c>
      <c r="L1489" s="84" t="s">
        <v>367</v>
      </c>
      <c r="M1489" s="51" t="s">
        <v>127</v>
      </c>
      <c r="N1489" s="51">
        <v>2</v>
      </c>
      <c r="O1489" s="56" t="e">
        <f t="shared" ref="O1489:O1495" si="705">M1489-R1489</f>
        <v>#VALUE!</v>
      </c>
      <c r="P1489" s="53">
        <v>3</v>
      </c>
      <c r="Q1489" s="54" t="s">
        <v>299</v>
      </c>
      <c r="R1489" s="53">
        <v>46500</v>
      </c>
      <c r="S1489" s="53">
        <f t="shared" ref="S1489:S1495" si="706">U1489+X1489+AA1489+AD1489+AG1489+AJ1489+AM1489+AP1489+AS1489+AV1489+AY1489+BB1489</f>
        <v>15100</v>
      </c>
      <c r="T1489" s="53"/>
      <c r="U1489" s="53">
        <v>0</v>
      </c>
      <c r="V1489" s="53" t="s">
        <v>130</v>
      </c>
      <c r="W1489" s="55">
        <v>0.2</v>
      </c>
      <c r="X1489" s="53">
        <v>0</v>
      </c>
      <c r="Y1489" s="53" t="s">
        <v>130</v>
      </c>
      <c r="Z1489" s="55">
        <v>0.2</v>
      </c>
      <c r="AA1489" s="53">
        <v>4380</v>
      </c>
      <c r="AB1489" s="53" t="s">
        <v>130</v>
      </c>
      <c r="AC1489" s="55">
        <v>0.2</v>
      </c>
      <c r="AD1489" s="53">
        <v>10720</v>
      </c>
      <c r="AE1489" s="53" t="s">
        <v>130</v>
      </c>
      <c r="AF1489" s="55">
        <v>0.2</v>
      </c>
      <c r="AG1489" s="53">
        <v>0</v>
      </c>
      <c r="AH1489" s="53" t="s">
        <v>130</v>
      </c>
      <c r="AI1489" s="55">
        <v>0.2</v>
      </c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ht="15.75" customHeight="1">
      <c r="A1490" s="1" t="s">
        <v>1785</v>
      </c>
      <c r="B1490" s="1" t="s">
        <v>280</v>
      </c>
      <c r="C1490" s="1" t="s">
        <v>281</v>
      </c>
      <c r="D1490" s="1" t="s">
        <v>286</v>
      </c>
      <c r="E1490" s="1" t="s">
        <v>296</v>
      </c>
      <c r="F1490" s="128"/>
      <c r="G1490" s="129"/>
      <c r="H1490" s="129"/>
      <c r="I1490" s="129"/>
      <c r="J1490" s="129"/>
      <c r="K1490" s="83" t="s">
        <v>384</v>
      </c>
      <c r="L1490" s="84" t="s">
        <v>385</v>
      </c>
      <c r="M1490" s="51" t="s">
        <v>127</v>
      </c>
      <c r="N1490" s="51">
        <v>2</v>
      </c>
      <c r="O1490" s="56" t="e">
        <f t="shared" si="705"/>
        <v>#VALUE!</v>
      </c>
      <c r="P1490" s="53">
        <v>5</v>
      </c>
      <c r="Q1490" s="54" t="s">
        <v>299</v>
      </c>
      <c r="R1490" s="53">
        <v>77500</v>
      </c>
      <c r="S1490" s="53">
        <f t="shared" si="706"/>
        <v>4640</v>
      </c>
      <c r="T1490" s="53"/>
      <c r="U1490" s="53">
        <v>0</v>
      </c>
      <c r="V1490" s="53" t="s">
        <v>130</v>
      </c>
      <c r="W1490" s="55">
        <v>0.2</v>
      </c>
      <c r="X1490" s="53">
        <v>0</v>
      </c>
      <c r="Y1490" s="53" t="s">
        <v>130</v>
      </c>
      <c r="Z1490" s="55">
        <v>0.2</v>
      </c>
      <c r="AA1490" s="53">
        <v>4640</v>
      </c>
      <c r="AB1490" s="53" t="s">
        <v>130</v>
      </c>
      <c r="AC1490" s="55">
        <v>0.2</v>
      </c>
      <c r="AD1490" s="53">
        <v>0</v>
      </c>
      <c r="AE1490" s="53" t="s">
        <v>130</v>
      </c>
      <c r="AF1490" s="55">
        <v>0.2</v>
      </c>
      <c r="AG1490" s="53">
        <v>0</v>
      </c>
      <c r="AH1490" s="53" t="s">
        <v>130</v>
      </c>
      <c r="AI1490" s="55">
        <v>0.2</v>
      </c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ht="15.75" customHeight="1">
      <c r="A1491" s="1" t="s">
        <v>1785</v>
      </c>
      <c r="B1491" s="1" t="s">
        <v>280</v>
      </c>
      <c r="C1491" s="1" t="s">
        <v>281</v>
      </c>
      <c r="D1491" s="1" t="s">
        <v>286</v>
      </c>
      <c r="E1491" s="1" t="s">
        <v>296</v>
      </c>
      <c r="F1491" s="128"/>
      <c r="G1491" s="129"/>
      <c r="H1491" s="129"/>
      <c r="I1491" s="129"/>
      <c r="J1491" s="129"/>
      <c r="K1491" s="83" t="s">
        <v>467</v>
      </c>
      <c r="L1491" s="84" t="s">
        <v>468</v>
      </c>
      <c r="M1491" s="51" t="s">
        <v>127</v>
      </c>
      <c r="N1491" s="51">
        <v>2</v>
      </c>
      <c r="O1491" s="56" t="e">
        <f t="shared" si="705"/>
        <v>#VALUE!</v>
      </c>
      <c r="P1491" s="53">
        <v>12</v>
      </c>
      <c r="Q1491" s="54" t="s">
        <v>400</v>
      </c>
      <c r="R1491" s="53">
        <v>79200</v>
      </c>
      <c r="S1491" s="53">
        <f t="shared" si="706"/>
        <v>29366.23</v>
      </c>
      <c r="T1491" s="53"/>
      <c r="U1491" s="53">
        <v>0</v>
      </c>
      <c r="V1491" s="53" t="s">
        <v>130</v>
      </c>
      <c r="W1491" s="55">
        <v>0.2</v>
      </c>
      <c r="X1491" s="53">
        <v>0</v>
      </c>
      <c r="Y1491" s="53" t="s">
        <v>130</v>
      </c>
      <c r="Z1491" s="55">
        <v>0.2</v>
      </c>
      <c r="AA1491" s="53">
        <v>0</v>
      </c>
      <c r="AB1491" s="53" t="s">
        <v>130</v>
      </c>
      <c r="AC1491" s="55">
        <v>0.2</v>
      </c>
      <c r="AD1491" s="53">
        <v>29366.23</v>
      </c>
      <c r="AE1491" s="53" t="s">
        <v>130</v>
      </c>
      <c r="AF1491" s="55">
        <v>0.2</v>
      </c>
      <c r="AG1491" s="53">
        <v>0</v>
      </c>
      <c r="AH1491" s="53" t="s">
        <v>130</v>
      </c>
      <c r="AI1491" s="55">
        <v>0.2</v>
      </c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ht="15.75" customHeight="1">
      <c r="A1492" s="1" t="s">
        <v>1785</v>
      </c>
      <c r="B1492" s="1" t="s">
        <v>280</v>
      </c>
      <c r="C1492" s="1" t="s">
        <v>281</v>
      </c>
      <c r="D1492" s="1" t="s">
        <v>286</v>
      </c>
      <c r="E1492" s="1" t="s">
        <v>296</v>
      </c>
      <c r="F1492" s="128"/>
      <c r="G1492" s="129"/>
      <c r="H1492" s="129"/>
      <c r="I1492" s="129"/>
      <c r="J1492" s="129"/>
      <c r="K1492" s="83" t="s">
        <v>485</v>
      </c>
      <c r="L1492" s="84" t="s">
        <v>486</v>
      </c>
      <c r="M1492" s="51" t="s">
        <v>127</v>
      </c>
      <c r="N1492" s="51">
        <v>2</v>
      </c>
      <c r="O1492" s="56" t="e">
        <f t="shared" si="705"/>
        <v>#VALUE!</v>
      </c>
      <c r="P1492" s="53">
        <v>27</v>
      </c>
      <c r="Q1492" s="54" t="s">
        <v>400</v>
      </c>
      <c r="R1492" s="53">
        <v>178200</v>
      </c>
      <c r="S1492" s="53">
        <f t="shared" si="706"/>
        <v>27180</v>
      </c>
      <c r="T1492" s="53"/>
      <c r="U1492" s="53">
        <v>0</v>
      </c>
      <c r="V1492" s="53" t="s">
        <v>130</v>
      </c>
      <c r="W1492" s="55">
        <v>0.2</v>
      </c>
      <c r="X1492" s="53">
        <v>0</v>
      </c>
      <c r="Y1492" s="53" t="s">
        <v>130</v>
      </c>
      <c r="Z1492" s="55">
        <v>0.2</v>
      </c>
      <c r="AA1492" s="53">
        <v>27180</v>
      </c>
      <c r="AB1492" s="53" t="s">
        <v>130</v>
      </c>
      <c r="AC1492" s="55">
        <v>0.2</v>
      </c>
      <c r="AD1492" s="53">
        <v>0</v>
      </c>
      <c r="AE1492" s="53" t="s">
        <v>130</v>
      </c>
      <c r="AF1492" s="55">
        <v>0.2</v>
      </c>
      <c r="AG1492" s="53">
        <v>0</v>
      </c>
      <c r="AH1492" s="53" t="s">
        <v>130</v>
      </c>
      <c r="AI1492" s="55">
        <v>0.2</v>
      </c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ht="15.75" customHeight="1">
      <c r="A1493" s="1" t="s">
        <v>1785</v>
      </c>
      <c r="B1493" s="1" t="s">
        <v>280</v>
      </c>
      <c r="C1493" s="1" t="s">
        <v>281</v>
      </c>
      <c r="D1493" s="1" t="s">
        <v>286</v>
      </c>
      <c r="E1493" s="1" t="s">
        <v>296</v>
      </c>
      <c r="F1493" s="128"/>
      <c r="G1493" s="129"/>
      <c r="H1493" s="129"/>
      <c r="I1493" s="129"/>
      <c r="J1493" s="129"/>
      <c r="K1493" s="83" t="s">
        <v>515</v>
      </c>
      <c r="L1493" s="84" t="s">
        <v>516</v>
      </c>
      <c r="M1493" s="51" t="s">
        <v>127</v>
      </c>
      <c r="N1493" s="51">
        <v>2</v>
      </c>
      <c r="O1493" s="56" t="e">
        <f t="shared" si="705"/>
        <v>#VALUE!</v>
      </c>
      <c r="P1493" s="53">
        <v>32</v>
      </c>
      <c r="Q1493" s="54" t="s">
        <v>400</v>
      </c>
      <c r="R1493" s="53">
        <v>444800</v>
      </c>
      <c r="S1493" s="53">
        <f t="shared" si="706"/>
        <v>15551.939999999999</v>
      </c>
      <c r="T1493" s="53"/>
      <c r="U1493" s="53">
        <v>0</v>
      </c>
      <c r="V1493" s="53" t="s">
        <v>130</v>
      </c>
      <c r="W1493" s="55">
        <v>0.2</v>
      </c>
      <c r="X1493" s="53">
        <v>0</v>
      </c>
      <c r="Y1493" s="53" t="s">
        <v>130</v>
      </c>
      <c r="Z1493" s="55">
        <v>0.2</v>
      </c>
      <c r="AA1493" s="53">
        <v>7331.94</v>
      </c>
      <c r="AB1493" s="53" t="s">
        <v>130</v>
      </c>
      <c r="AC1493" s="55">
        <v>0.2</v>
      </c>
      <c r="AD1493" s="53">
        <v>2000</v>
      </c>
      <c r="AE1493" s="53" t="s">
        <v>130</v>
      </c>
      <c r="AF1493" s="55">
        <v>0.2</v>
      </c>
      <c r="AG1493" s="53">
        <v>6220</v>
      </c>
      <c r="AH1493" s="53" t="s">
        <v>130</v>
      </c>
      <c r="AI1493" s="55">
        <v>0.2</v>
      </c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ht="15.75" customHeight="1">
      <c r="A1494" s="1" t="s">
        <v>1785</v>
      </c>
      <c r="B1494" s="1" t="s">
        <v>280</v>
      </c>
      <c r="C1494" s="1" t="s">
        <v>281</v>
      </c>
      <c r="D1494" s="1" t="s">
        <v>286</v>
      </c>
      <c r="E1494" s="1" t="s">
        <v>296</v>
      </c>
      <c r="F1494" s="128"/>
      <c r="G1494" s="129"/>
      <c r="H1494" s="129"/>
      <c r="I1494" s="129"/>
      <c r="J1494" s="129"/>
      <c r="K1494" s="83" t="s">
        <v>589</v>
      </c>
      <c r="L1494" s="84" t="s">
        <v>590</v>
      </c>
      <c r="M1494" s="51" t="s">
        <v>127</v>
      </c>
      <c r="N1494" s="51">
        <v>2</v>
      </c>
      <c r="O1494" s="56" t="e">
        <f t="shared" si="705"/>
        <v>#VALUE!</v>
      </c>
      <c r="P1494" s="53">
        <v>24</v>
      </c>
      <c r="Q1494" s="54" t="s">
        <v>400</v>
      </c>
      <c r="R1494" s="53">
        <v>333600</v>
      </c>
      <c r="S1494" s="53">
        <f t="shared" si="706"/>
        <v>22657</v>
      </c>
      <c r="T1494" s="53"/>
      <c r="U1494" s="53">
        <v>0</v>
      </c>
      <c r="V1494" s="53" t="s">
        <v>130</v>
      </c>
      <c r="W1494" s="55">
        <v>0.2</v>
      </c>
      <c r="X1494" s="53">
        <v>0</v>
      </c>
      <c r="Y1494" s="53" t="s">
        <v>130</v>
      </c>
      <c r="Z1494" s="55">
        <v>0.2</v>
      </c>
      <c r="AA1494" s="53">
        <v>6900</v>
      </c>
      <c r="AB1494" s="53" t="s">
        <v>130</v>
      </c>
      <c r="AC1494" s="55">
        <v>0.2</v>
      </c>
      <c r="AD1494" s="53">
        <v>15757</v>
      </c>
      <c r="AE1494" s="53" t="s">
        <v>130</v>
      </c>
      <c r="AF1494" s="55">
        <v>0.2</v>
      </c>
      <c r="AG1494" s="53">
        <v>0</v>
      </c>
      <c r="AH1494" s="53" t="s">
        <v>130</v>
      </c>
      <c r="AI1494" s="55">
        <v>0.2</v>
      </c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ht="15.75" customHeight="1">
      <c r="A1495" s="1" t="s">
        <v>1785</v>
      </c>
      <c r="B1495" s="1" t="s">
        <v>280</v>
      </c>
      <c r="C1495" s="1" t="s">
        <v>281</v>
      </c>
      <c r="D1495" s="1" t="s">
        <v>286</v>
      </c>
      <c r="E1495" s="1" t="s">
        <v>296</v>
      </c>
      <c r="F1495" s="128"/>
      <c r="G1495" s="129"/>
      <c r="H1495" s="129"/>
      <c r="I1495" s="129"/>
      <c r="J1495" s="129"/>
      <c r="K1495" s="83" t="s">
        <v>611</v>
      </c>
      <c r="L1495" s="84" t="s">
        <v>612</v>
      </c>
      <c r="M1495" s="51" t="s">
        <v>127</v>
      </c>
      <c r="N1495" s="51">
        <v>2</v>
      </c>
      <c r="O1495" s="56" t="e">
        <f t="shared" si="705"/>
        <v>#VALUE!</v>
      </c>
      <c r="P1495" s="53">
        <v>24</v>
      </c>
      <c r="Q1495" s="54" t="s">
        <v>400</v>
      </c>
      <c r="R1495" s="53">
        <v>333600</v>
      </c>
      <c r="S1495" s="53">
        <f t="shared" si="706"/>
        <v>11920</v>
      </c>
      <c r="T1495" s="53"/>
      <c r="U1495" s="53">
        <v>0</v>
      </c>
      <c r="V1495" s="53" t="s">
        <v>130</v>
      </c>
      <c r="W1495" s="55">
        <v>0.2</v>
      </c>
      <c r="X1495" s="53">
        <v>0</v>
      </c>
      <c r="Y1495" s="53" t="s">
        <v>130</v>
      </c>
      <c r="Z1495" s="55">
        <v>0.2</v>
      </c>
      <c r="AA1495" s="53">
        <v>0</v>
      </c>
      <c r="AB1495" s="53" t="s">
        <v>130</v>
      </c>
      <c r="AC1495" s="55">
        <v>0.2</v>
      </c>
      <c r="AD1495" s="53">
        <v>11920</v>
      </c>
      <c r="AE1495" s="53" t="s">
        <v>130</v>
      </c>
      <c r="AF1495" s="55">
        <v>0.2</v>
      </c>
      <c r="AG1495" s="53">
        <v>0</v>
      </c>
      <c r="AH1495" s="53" t="s">
        <v>130</v>
      </c>
      <c r="AI1495" s="55">
        <v>0.2</v>
      </c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ht="15.75" customHeight="1">
      <c r="A1496" s="1" t="s">
        <v>1785</v>
      </c>
      <c r="B1496" s="1" t="s">
        <v>280</v>
      </c>
      <c r="C1496" s="1" t="s">
        <v>281</v>
      </c>
      <c r="D1496" s="1" t="s">
        <v>697</v>
      </c>
      <c r="E1496" s="1"/>
      <c r="F1496" s="35"/>
      <c r="G1496" s="36"/>
      <c r="H1496" s="36"/>
      <c r="I1496" s="36" t="s">
        <v>697</v>
      </c>
      <c r="J1496" s="36"/>
      <c r="K1496" s="137"/>
      <c r="L1496" s="138"/>
      <c r="M1496" s="122"/>
      <c r="N1496" s="122"/>
      <c r="O1496" s="122"/>
      <c r="P1496" s="39"/>
      <c r="Q1496" s="40"/>
      <c r="R1496" s="39">
        <f t="shared" ref="R1496:S1496" si="707">R1497+R1506</f>
        <v>3835400</v>
      </c>
      <c r="S1496" s="39">
        <f t="shared" si="707"/>
        <v>0</v>
      </c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86"/>
      <c r="AE1496" s="86"/>
      <c r="AF1496" s="86"/>
      <c r="AG1496" s="39"/>
      <c r="AH1496" s="39"/>
      <c r="AI1496" s="39"/>
      <c r="AJ1496" s="39"/>
      <c r="AK1496" s="39"/>
      <c r="AL1496" s="39"/>
      <c r="AM1496" s="39"/>
      <c r="AN1496" s="39"/>
      <c r="AO1496" s="39"/>
      <c r="AP1496" s="39"/>
      <c r="AQ1496" s="39"/>
      <c r="AR1496" s="39"/>
      <c r="AS1496" s="39"/>
      <c r="AT1496" s="39"/>
      <c r="AU1496" s="39"/>
      <c r="AV1496" s="39"/>
      <c r="AW1496" s="39"/>
      <c r="AX1496" s="39"/>
      <c r="AY1496" s="39"/>
      <c r="AZ1496" s="39"/>
      <c r="BA1496" s="39"/>
      <c r="BB1496" s="39"/>
      <c r="BC1496" s="39"/>
      <c r="BD1496" s="39"/>
      <c r="BE1496" s="39"/>
    </row>
    <row r="1497" spans="1:57" ht="15.75" customHeight="1">
      <c r="A1497" s="1" t="s">
        <v>1785</v>
      </c>
      <c r="B1497" s="1" t="s">
        <v>280</v>
      </c>
      <c r="C1497" s="1" t="s">
        <v>281</v>
      </c>
      <c r="D1497" s="1"/>
      <c r="E1497" s="1" t="s">
        <v>698</v>
      </c>
      <c r="F1497" s="41"/>
      <c r="G1497" s="42"/>
      <c r="H1497" s="42"/>
      <c r="I1497" s="42"/>
      <c r="J1497" s="42" t="s">
        <v>698</v>
      </c>
      <c r="K1497" s="139"/>
      <c r="L1497" s="140"/>
      <c r="M1497" s="127"/>
      <c r="N1497" s="127"/>
      <c r="O1497" s="127"/>
      <c r="P1497" s="45"/>
      <c r="Q1497" s="46"/>
      <c r="R1497" s="45">
        <f t="shared" ref="R1497:S1497" si="708">SUM(R1498:R1505)</f>
        <v>2146000</v>
      </c>
      <c r="S1497" s="45">
        <f t="shared" si="708"/>
        <v>0</v>
      </c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82"/>
      <c r="AE1497" s="82"/>
      <c r="AF1497" s="82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/>
      <c r="BD1497" s="45"/>
      <c r="BE1497" s="45"/>
    </row>
    <row r="1498" spans="1:57" ht="15.75" customHeight="1">
      <c r="A1498" s="1" t="s">
        <v>1785</v>
      </c>
      <c r="B1498" s="1" t="s">
        <v>280</v>
      </c>
      <c r="C1498" s="1" t="s">
        <v>281</v>
      </c>
      <c r="D1498" s="1" t="s">
        <v>275</v>
      </c>
      <c r="E1498" s="1" t="s">
        <v>698</v>
      </c>
      <c r="F1498" s="128"/>
      <c r="G1498" s="129"/>
      <c r="H1498" s="129"/>
      <c r="I1498" s="129"/>
      <c r="J1498" s="129"/>
      <c r="K1498" s="83" t="s">
        <v>1862</v>
      </c>
      <c r="L1498" s="84" t="s">
        <v>1863</v>
      </c>
      <c r="M1498" s="51" t="s">
        <v>127</v>
      </c>
      <c r="N1498" s="51"/>
      <c r="O1498" s="62" t="e">
        <f t="shared" ref="O1498:O1505" si="709">M1498-R1498</f>
        <v>#VALUE!</v>
      </c>
      <c r="P1498" s="53">
        <v>400</v>
      </c>
      <c r="Q1498" s="54" t="s">
        <v>159</v>
      </c>
      <c r="R1498" s="53">
        <v>600000</v>
      </c>
      <c r="S1498" s="53">
        <f t="shared" ref="S1498:S1505" si="710">U1498+X1498+AA1498+AD1498+AG1498+AJ1498+AM1498+AP1498+AS1498+AV1498+AY1498+BB1498</f>
        <v>0</v>
      </c>
      <c r="T1498" s="53"/>
      <c r="U1498" s="53">
        <v>0</v>
      </c>
      <c r="V1498" s="53" t="s">
        <v>130</v>
      </c>
      <c r="W1498" s="55">
        <v>0.2</v>
      </c>
      <c r="X1498" s="53">
        <v>0</v>
      </c>
      <c r="Y1498" s="53" t="s">
        <v>130</v>
      </c>
      <c r="Z1498" s="55">
        <v>0.2</v>
      </c>
      <c r="AA1498" s="53">
        <v>0</v>
      </c>
      <c r="AB1498" s="53" t="s">
        <v>130</v>
      </c>
      <c r="AC1498" s="55">
        <v>0.2</v>
      </c>
      <c r="AD1498" s="53">
        <v>0</v>
      </c>
      <c r="AE1498" s="53" t="s">
        <v>130</v>
      </c>
      <c r="AF1498" s="55">
        <v>0.2</v>
      </c>
      <c r="AG1498" s="102"/>
      <c r="AH1498" s="100"/>
      <c r="AI1498" s="100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ht="15.75" customHeight="1">
      <c r="A1499" s="1" t="s">
        <v>1785</v>
      </c>
      <c r="B1499" s="1" t="s">
        <v>280</v>
      </c>
      <c r="C1499" s="1" t="s">
        <v>281</v>
      </c>
      <c r="D1499" s="1" t="s">
        <v>275</v>
      </c>
      <c r="E1499" s="1" t="s">
        <v>698</v>
      </c>
      <c r="F1499" s="128"/>
      <c r="G1499" s="129"/>
      <c r="H1499" s="129"/>
      <c r="I1499" s="129"/>
      <c r="J1499" s="129"/>
      <c r="K1499" s="83" t="s">
        <v>1864</v>
      </c>
      <c r="L1499" s="84" t="s">
        <v>1865</v>
      </c>
      <c r="M1499" s="51" t="s">
        <v>127</v>
      </c>
      <c r="N1499" s="51"/>
      <c r="O1499" s="62" t="e">
        <f t="shared" si="709"/>
        <v>#VALUE!</v>
      </c>
      <c r="P1499" s="53">
        <v>150</v>
      </c>
      <c r="Q1499" s="54" t="s">
        <v>159</v>
      </c>
      <c r="R1499" s="53">
        <v>225000</v>
      </c>
      <c r="S1499" s="53">
        <f t="shared" si="710"/>
        <v>0</v>
      </c>
      <c r="T1499" s="53"/>
      <c r="U1499" s="53">
        <v>0</v>
      </c>
      <c r="V1499" s="53" t="s">
        <v>130</v>
      </c>
      <c r="W1499" s="55">
        <v>0.2</v>
      </c>
      <c r="X1499" s="53">
        <v>0</v>
      </c>
      <c r="Y1499" s="53" t="s">
        <v>130</v>
      </c>
      <c r="Z1499" s="55">
        <v>0.2</v>
      </c>
      <c r="AA1499" s="53">
        <v>0</v>
      </c>
      <c r="AB1499" s="53" t="s">
        <v>130</v>
      </c>
      <c r="AC1499" s="55">
        <v>0.2</v>
      </c>
      <c r="AD1499" s="53">
        <v>0</v>
      </c>
      <c r="AE1499" s="53" t="s">
        <v>130</v>
      </c>
      <c r="AF1499" s="55">
        <v>0.2</v>
      </c>
      <c r="AG1499" s="102"/>
      <c r="AH1499" s="100"/>
      <c r="AI1499" s="100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ht="15.75" customHeight="1">
      <c r="A1500" s="1" t="s">
        <v>1785</v>
      </c>
      <c r="B1500" s="1" t="s">
        <v>280</v>
      </c>
      <c r="C1500" s="1" t="s">
        <v>281</v>
      </c>
      <c r="D1500" s="1" t="s">
        <v>275</v>
      </c>
      <c r="E1500" s="1" t="s">
        <v>698</v>
      </c>
      <c r="F1500" s="128"/>
      <c r="G1500" s="129"/>
      <c r="H1500" s="129"/>
      <c r="I1500" s="129"/>
      <c r="J1500" s="129"/>
      <c r="K1500" s="83" t="s">
        <v>1866</v>
      </c>
      <c r="L1500" s="84" t="s">
        <v>1867</v>
      </c>
      <c r="M1500" s="51" t="s">
        <v>127</v>
      </c>
      <c r="N1500" s="51"/>
      <c r="O1500" s="62" t="e">
        <f t="shared" si="709"/>
        <v>#VALUE!</v>
      </c>
      <c r="P1500" s="53">
        <v>200</v>
      </c>
      <c r="Q1500" s="54" t="s">
        <v>159</v>
      </c>
      <c r="R1500" s="53">
        <v>300000</v>
      </c>
      <c r="S1500" s="53">
        <f t="shared" si="710"/>
        <v>0</v>
      </c>
      <c r="T1500" s="53"/>
      <c r="U1500" s="53">
        <v>0</v>
      </c>
      <c r="V1500" s="53" t="s">
        <v>130</v>
      </c>
      <c r="W1500" s="55">
        <v>0.2</v>
      </c>
      <c r="X1500" s="53">
        <v>0</v>
      </c>
      <c r="Y1500" s="53" t="s">
        <v>130</v>
      </c>
      <c r="Z1500" s="55">
        <v>0.2</v>
      </c>
      <c r="AA1500" s="53">
        <v>0</v>
      </c>
      <c r="AB1500" s="53" t="s">
        <v>130</v>
      </c>
      <c r="AC1500" s="55">
        <v>0.2</v>
      </c>
      <c r="AD1500" s="53">
        <v>0</v>
      </c>
      <c r="AE1500" s="53" t="s">
        <v>130</v>
      </c>
      <c r="AF1500" s="55">
        <v>0.2</v>
      </c>
      <c r="AG1500" s="102"/>
      <c r="AH1500" s="100"/>
      <c r="AI1500" s="100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  <row r="1501" spans="1:57" ht="15.75" customHeight="1">
      <c r="A1501" s="1" t="s">
        <v>1785</v>
      </c>
      <c r="B1501" s="1" t="s">
        <v>280</v>
      </c>
      <c r="C1501" s="1" t="s">
        <v>281</v>
      </c>
      <c r="D1501" s="1" t="s">
        <v>275</v>
      </c>
      <c r="E1501" s="1" t="s">
        <v>698</v>
      </c>
      <c r="F1501" s="128"/>
      <c r="G1501" s="129"/>
      <c r="H1501" s="129"/>
      <c r="I1501" s="129"/>
      <c r="J1501" s="129"/>
      <c r="K1501" s="83" t="s">
        <v>1868</v>
      </c>
      <c r="L1501" s="84" t="s">
        <v>1869</v>
      </c>
      <c r="M1501" s="51" t="s">
        <v>127</v>
      </c>
      <c r="N1501" s="51"/>
      <c r="O1501" s="62" t="e">
        <f t="shared" si="709"/>
        <v>#VALUE!</v>
      </c>
      <c r="P1501" s="53">
        <v>240</v>
      </c>
      <c r="Q1501" s="54" t="s">
        <v>159</v>
      </c>
      <c r="R1501" s="53">
        <v>192000</v>
      </c>
      <c r="S1501" s="53">
        <f t="shared" si="710"/>
        <v>0</v>
      </c>
      <c r="T1501" s="53"/>
      <c r="U1501" s="53">
        <v>0</v>
      </c>
      <c r="V1501" s="53" t="s">
        <v>130</v>
      </c>
      <c r="W1501" s="55">
        <v>0.2</v>
      </c>
      <c r="X1501" s="53">
        <v>0</v>
      </c>
      <c r="Y1501" s="53" t="s">
        <v>130</v>
      </c>
      <c r="Z1501" s="55">
        <v>0.2</v>
      </c>
      <c r="AA1501" s="53">
        <v>0</v>
      </c>
      <c r="AB1501" s="53" t="s">
        <v>130</v>
      </c>
      <c r="AC1501" s="55">
        <v>0.2</v>
      </c>
      <c r="AD1501" s="53">
        <v>0</v>
      </c>
      <c r="AE1501" s="53" t="s">
        <v>130</v>
      </c>
      <c r="AF1501" s="55">
        <v>0.2</v>
      </c>
      <c r="AG1501" s="102"/>
      <c r="AH1501" s="100"/>
      <c r="AI1501" s="100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3"/>
      <c r="AV1501" s="53"/>
      <c r="AW1501" s="53"/>
      <c r="AX1501" s="53"/>
      <c r="AY1501" s="53"/>
      <c r="AZ1501" s="53"/>
      <c r="BA1501" s="53"/>
      <c r="BB1501" s="53"/>
      <c r="BC1501" s="53"/>
      <c r="BD1501" s="53"/>
      <c r="BE1501" s="53"/>
    </row>
    <row r="1502" spans="1:57" ht="15.75" customHeight="1">
      <c r="A1502" s="1" t="s">
        <v>1785</v>
      </c>
      <c r="B1502" s="1" t="s">
        <v>280</v>
      </c>
      <c r="C1502" s="1" t="s">
        <v>281</v>
      </c>
      <c r="D1502" s="1" t="s">
        <v>275</v>
      </c>
      <c r="E1502" s="1" t="s">
        <v>698</v>
      </c>
      <c r="F1502" s="128"/>
      <c r="G1502" s="129"/>
      <c r="H1502" s="129"/>
      <c r="I1502" s="129"/>
      <c r="J1502" s="129"/>
      <c r="K1502" s="83" t="s">
        <v>1870</v>
      </c>
      <c r="L1502" s="84" t="s">
        <v>1871</v>
      </c>
      <c r="M1502" s="51" t="s">
        <v>127</v>
      </c>
      <c r="N1502" s="51"/>
      <c r="O1502" s="62" t="e">
        <f t="shared" si="709"/>
        <v>#VALUE!</v>
      </c>
      <c r="P1502" s="53">
        <v>40</v>
      </c>
      <c r="Q1502" s="54" t="s">
        <v>159</v>
      </c>
      <c r="R1502" s="53">
        <v>32000</v>
      </c>
      <c r="S1502" s="53">
        <f t="shared" si="710"/>
        <v>0</v>
      </c>
      <c r="T1502" s="53"/>
      <c r="U1502" s="53">
        <v>0</v>
      </c>
      <c r="V1502" s="53" t="s">
        <v>130</v>
      </c>
      <c r="W1502" s="55">
        <v>0.2</v>
      </c>
      <c r="X1502" s="53">
        <v>0</v>
      </c>
      <c r="Y1502" s="53" t="s">
        <v>130</v>
      </c>
      <c r="Z1502" s="55">
        <v>0.2</v>
      </c>
      <c r="AA1502" s="53">
        <v>0</v>
      </c>
      <c r="AB1502" s="53" t="s">
        <v>130</v>
      </c>
      <c r="AC1502" s="55">
        <v>0.2</v>
      </c>
      <c r="AD1502" s="53">
        <v>0</v>
      </c>
      <c r="AE1502" s="53" t="s">
        <v>130</v>
      </c>
      <c r="AF1502" s="55">
        <v>0.2</v>
      </c>
      <c r="AG1502" s="102"/>
      <c r="AH1502" s="100"/>
      <c r="AI1502" s="100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53"/>
      <c r="AU1502" s="53"/>
      <c r="AV1502" s="53"/>
      <c r="AW1502" s="53"/>
      <c r="AX1502" s="53"/>
      <c r="AY1502" s="53"/>
      <c r="AZ1502" s="53"/>
      <c r="BA1502" s="53"/>
      <c r="BB1502" s="53"/>
      <c r="BC1502" s="53"/>
      <c r="BD1502" s="53"/>
      <c r="BE1502" s="53"/>
    </row>
    <row r="1503" spans="1:57" ht="15.75" customHeight="1">
      <c r="A1503" s="1" t="s">
        <v>1785</v>
      </c>
      <c r="B1503" s="1" t="s">
        <v>280</v>
      </c>
      <c r="C1503" s="1" t="s">
        <v>281</v>
      </c>
      <c r="D1503" s="1" t="s">
        <v>275</v>
      </c>
      <c r="E1503" s="1" t="s">
        <v>698</v>
      </c>
      <c r="F1503" s="128"/>
      <c r="G1503" s="129"/>
      <c r="H1503" s="129"/>
      <c r="I1503" s="129"/>
      <c r="J1503" s="129"/>
      <c r="K1503" s="83" t="s">
        <v>1872</v>
      </c>
      <c r="L1503" s="84" t="s">
        <v>1873</v>
      </c>
      <c r="M1503" s="51" t="s">
        <v>127</v>
      </c>
      <c r="N1503" s="51"/>
      <c r="O1503" s="62" t="e">
        <f t="shared" si="709"/>
        <v>#VALUE!</v>
      </c>
      <c r="P1503" s="53">
        <v>340</v>
      </c>
      <c r="Q1503" s="54" t="s">
        <v>159</v>
      </c>
      <c r="R1503" s="53">
        <v>272000</v>
      </c>
      <c r="S1503" s="53">
        <f t="shared" si="710"/>
        <v>0</v>
      </c>
      <c r="T1503" s="53"/>
      <c r="U1503" s="53">
        <v>0</v>
      </c>
      <c r="V1503" s="53" t="s">
        <v>130</v>
      </c>
      <c r="W1503" s="55">
        <v>0.2</v>
      </c>
      <c r="X1503" s="53">
        <v>0</v>
      </c>
      <c r="Y1503" s="53" t="s">
        <v>130</v>
      </c>
      <c r="Z1503" s="55">
        <v>0.2</v>
      </c>
      <c r="AA1503" s="53">
        <v>0</v>
      </c>
      <c r="AB1503" s="53" t="s">
        <v>130</v>
      </c>
      <c r="AC1503" s="55">
        <v>0.2</v>
      </c>
      <c r="AD1503" s="53">
        <v>0</v>
      </c>
      <c r="AE1503" s="53" t="s">
        <v>130</v>
      </c>
      <c r="AF1503" s="55">
        <v>0.2</v>
      </c>
      <c r="AG1503" s="102"/>
      <c r="AH1503" s="100"/>
      <c r="AI1503" s="100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3"/>
      <c r="AV1503" s="53"/>
      <c r="AW1503" s="53"/>
      <c r="AX1503" s="53"/>
      <c r="AY1503" s="53"/>
      <c r="AZ1503" s="53"/>
      <c r="BA1503" s="53"/>
      <c r="BB1503" s="53"/>
      <c r="BC1503" s="53"/>
      <c r="BD1503" s="53"/>
      <c r="BE1503" s="53"/>
    </row>
    <row r="1504" spans="1:57" ht="15.75" customHeight="1">
      <c r="A1504" s="1" t="s">
        <v>1785</v>
      </c>
      <c r="B1504" s="1" t="s">
        <v>280</v>
      </c>
      <c r="C1504" s="1" t="s">
        <v>281</v>
      </c>
      <c r="D1504" s="1" t="s">
        <v>275</v>
      </c>
      <c r="E1504" s="1" t="s">
        <v>698</v>
      </c>
      <c r="F1504" s="128"/>
      <c r="G1504" s="129"/>
      <c r="H1504" s="129"/>
      <c r="I1504" s="129"/>
      <c r="J1504" s="129"/>
      <c r="K1504" s="83" t="s">
        <v>1874</v>
      </c>
      <c r="L1504" s="84" t="s">
        <v>1875</v>
      </c>
      <c r="M1504" s="51" t="s">
        <v>127</v>
      </c>
      <c r="N1504" s="51"/>
      <c r="O1504" s="62" t="e">
        <f t="shared" si="709"/>
        <v>#VALUE!</v>
      </c>
      <c r="P1504" s="53">
        <v>500</v>
      </c>
      <c r="Q1504" s="54" t="s">
        <v>159</v>
      </c>
      <c r="R1504" s="53">
        <v>350000</v>
      </c>
      <c r="S1504" s="53">
        <f t="shared" si="710"/>
        <v>0</v>
      </c>
      <c r="T1504" s="53"/>
      <c r="U1504" s="53">
        <v>0</v>
      </c>
      <c r="V1504" s="53" t="s">
        <v>130</v>
      </c>
      <c r="W1504" s="55">
        <v>0.2</v>
      </c>
      <c r="X1504" s="53">
        <v>0</v>
      </c>
      <c r="Y1504" s="53" t="s">
        <v>130</v>
      </c>
      <c r="Z1504" s="55">
        <v>0.2</v>
      </c>
      <c r="AA1504" s="53">
        <v>0</v>
      </c>
      <c r="AB1504" s="53" t="s">
        <v>130</v>
      </c>
      <c r="AC1504" s="55">
        <v>0.2</v>
      </c>
      <c r="AD1504" s="53">
        <v>0</v>
      </c>
      <c r="AE1504" s="53" t="s">
        <v>130</v>
      </c>
      <c r="AF1504" s="55">
        <v>0.2</v>
      </c>
      <c r="AG1504" s="102"/>
      <c r="AH1504" s="100"/>
      <c r="AI1504" s="100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3"/>
      <c r="AV1504" s="53"/>
      <c r="AW1504" s="53"/>
      <c r="AX1504" s="53"/>
      <c r="AY1504" s="53"/>
      <c r="AZ1504" s="53"/>
      <c r="BA1504" s="53"/>
      <c r="BB1504" s="53"/>
      <c r="BC1504" s="53"/>
      <c r="BD1504" s="53"/>
      <c r="BE1504" s="53"/>
    </row>
    <row r="1505" spans="1:57" ht="15.75" customHeight="1">
      <c r="A1505" s="1" t="s">
        <v>1785</v>
      </c>
      <c r="B1505" s="1" t="s">
        <v>280</v>
      </c>
      <c r="C1505" s="1" t="s">
        <v>281</v>
      </c>
      <c r="D1505" s="1" t="s">
        <v>275</v>
      </c>
      <c r="E1505" s="1" t="s">
        <v>698</v>
      </c>
      <c r="F1505" s="128"/>
      <c r="G1505" s="129"/>
      <c r="H1505" s="129"/>
      <c r="I1505" s="129"/>
      <c r="J1505" s="129"/>
      <c r="K1505" s="83" t="s">
        <v>1876</v>
      </c>
      <c r="L1505" s="84" t="s">
        <v>1877</v>
      </c>
      <c r="M1505" s="51" t="s">
        <v>127</v>
      </c>
      <c r="N1505" s="51"/>
      <c r="O1505" s="62" t="e">
        <f t="shared" si="709"/>
        <v>#VALUE!</v>
      </c>
      <c r="P1505" s="53">
        <v>250</v>
      </c>
      <c r="Q1505" s="54" t="s">
        <v>159</v>
      </c>
      <c r="R1505" s="53">
        <v>175000</v>
      </c>
      <c r="S1505" s="53">
        <f t="shared" si="710"/>
        <v>0</v>
      </c>
      <c r="T1505" s="53"/>
      <c r="U1505" s="53">
        <v>0</v>
      </c>
      <c r="V1505" s="53" t="s">
        <v>130</v>
      </c>
      <c r="W1505" s="55">
        <v>0.2</v>
      </c>
      <c r="X1505" s="53">
        <v>0</v>
      </c>
      <c r="Y1505" s="53" t="s">
        <v>130</v>
      </c>
      <c r="Z1505" s="55">
        <v>0.2</v>
      </c>
      <c r="AA1505" s="53">
        <v>0</v>
      </c>
      <c r="AB1505" s="53" t="s">
        <v>130</v>
      </c>
      <c r="AC1505" s="55">
        <v>0.2</v>
      </c>
      <c r="AD1505" s="53">
        <v>0</v>
      </c>
      <c r="AE1505" s="53" t="s">
        <v>130</v>
      </c>
      <c r="AF1505" s="55">
        <v>0.2</v>
      </c>
      <c r="AG1505" s="102"/>
      <c r="AH1505" s="100"/>
      <c r="AI1505" s="100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3"/>
      <c r="AV1505" s="53"/>
      <c r="AW1505" s="53"/>
      <c r="AX1505" s="53"/>
      <c r="AY1505" s="53"/>
      <c r="AZ1505" s="53"/>
      <c r="BA1505" s="53"/>
      <c r="BB1505" s="53"/>
      <c r="BC1505" s="53"/>
      <c r="BD1505" s="53"/>
      <c r="BE1505" s="53"/>
    </row>
    <row r="1506" spans="1:57" ht="15.75" customHeight="1">
      <c r="A1506" s="1" t="s">
        <v>1785</v>
      </c>
      <c r="B1506" s="1" t="s">
        <v>280</v>
      </c>
      <c r="C1506" s="1" t="s">
        <v>281</v>
      </c>
      <c r="D1506" s="1"/>
      <c r="E1506" s="1" t="s">
        <v>701</v>
      </c>
      <c r="F1506" s="41"/>
      <c r="G1506" s="42"/>
      <c r="H1506" s="42"/>
      <c r="I1506" s="42"/>
      <c r="J1506" s="42" t="s">
        <v>701</v>
      </c>
      <c r="K1506" s="139"/>
      <c r="L1506" s="140"/>
      <c r="M1506" s="127"/>
      <c r="N1506" s="127"/>
      <c r="O1506" s="127"/>
      <c r="P1506" s="45"/>
      <c r="Q1506" s="46"/>
      <c r="R1506" s="45">
        <f t="shared" ref="R1506:S1506" si="711">SUM(R1507:R1515)</f>
        <v>1689400</v>
      </c>
      <c r="S1506" s="45">
        <f t="shared" si="711"/>
        <v>0</v>
      </c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91"/>
      <c r="AE1506" s="91"/>
      <c r="AF1506" s="91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  <c r="AT1506" s="45"/>
      <c r="AU1506" s="45"/>
      <c r="AV1506" s="45"/>
      <c r="AW1506" s="45"/>
      <c r="AX1506" s="45"/>
      <c r="AY1506" s="45"/>
      <c r="AZ1506" s="45"/>
      <c r="BA1506" s="45"/>
      <c r="BB1506" s="45"/>
      <c r="BC1506" s="45"/>
      <c r="BD1506" s="45"/>
      <c r="BE1506" s="45"/>
    </row>
    <row r="1507" spans="1:57" ht="15.75" customHeight="1">
      <c r="A1507" s="1" t="s">
        <v>1785</v>
      </c>
      <c r="B1507" s="1" t="s">
        <v>280</v>
      </c>
      <c r="C1507" s="1" t="s">
        <v>281</v>
      </c>
      <c r="D1507" s="1" t="s">
        <v>275</v>
      </c>
      <c r="E1507" s="1" t="s">
        <v>701</v>
      </c>
      <c r="F1507" s="128"/>
      <c r="G1507" s="129"/>
      <c r="H1507" s="129"/>
      <c r="I1507" s="129"/>
      <c r="J1507" s="129"/>
      <c r="K1507" s="83" t="s">
        <v>1878</v>
      </c>
      <c r="L1507" s="84" t="s">
        <v>1879</v>
      </c>
      <c r="M1507" s="51" t="s">
        <v>127</v>
      </c>
      <c r="N1507" s="51"/>
      <c r="O1507" s="62" t="e">
        <f t="shared" ref="O1507:O1515" si="712">M1507-R1507</f>
        <v>#VALUE!</v>
      </c>
      <c r="P1507" s="53">
        <v>200</v>
      </c>
      <c r="Q1507" s="54" t="s">
        <v>159</v>
      </c>
      <c r="R1507" s="53">
        <v>200000</v>
      </c>
      <c r="S1507" s="53">
        <f t="shared" ref="S1507:S1515" si="713">U1507+X1507+AA1507+AD1507+AG1507+AJ1507+AM1507+AP1507+AS1507+AV1507+AY1507+BB1507</f>
        <v>0</v>
      </c>
      <c r="T1507" s="53"/>
      <c r="U1507" s="53">
        <v>0</v>
      </c>
      <c r="V1507" s="53" t="s">
        <v>130</v>
      </c>
      <c r="W1507" s="55">
        <v>0.2</v>
      </c>
      <c r="X1507" s="53">
        <v>0</v>
      </c>
      <c r="Y1507" s="53" t="s">
        <v>130</v>
      </c>
      <c r="Z1507" s="55">
        <v>0.2</v>
      </c>
      <c r="AA1507" s="53">
        <v>0</v>
      </c>
      <c r="AB1507" s="53" t="s">
        <v>130</v>
      </c>
      <c r="AC1507" s="55">
        <v>0.2</v>
      </c>
      <c r="AD1507" s="53">
        <v>0</v>
      </c>
      <c r="AE1507" s="53" t="s">
        <v>130</v>
      </c>
      <c r="AF1507" s="55">
        <v>0.2</v>
      </c>
      <c r="AG1507" s="102"/>
      <c r="AH1507" s="100"/>
      <c r="AI1507" s="100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3"/>
      <c r="AV1507" s="53"/>
      <c r="AW1507" s="53"/>
      <c r="AX1507" s="53"/>
      <c r="AY1507" s="53"/>
      <c r="AZ1507" s="53"/>
      <c r="BA1507" s="53"/>
      <c r="BB1507" s="53"/>
      <c r="BC1507" s="53"/>
      <c r="BD1507" s="53"/>
      <c r="BE1507" s="53"/>
    </row>
    <row r="1508" spans="1:57" ht="15.75" customHeight="1">
      <c r="A1508" s="1" t="s">
        <v>1785</v>
      </c>
      <c r="B1508" s="1" t="s">
        <v>280</v>
      </c>
      <c r="C1508" s="1" t="s">
        <v>281</v>
      </c>
      <c r="D1508" s="1" t="s">
        <v>275</v>
      </c>
      <c r="E1508" s="1" t="s">
        <v>701</v>
      </c>
      <c r="F1508" s="128"/>
      <c r="G1508" s="129"/>
      <c r="H1508" s="129"/>
      <c r="I1508" s="129"/>
      <c r="J1508" s="129"/>
      <c r="K1508" s="83" t="s">
        <v>1880</v>
      </c>
      <c r="L1508" s="84" t="s">
        <v>1881</v>
      </c>
      <c r="M1508" s="51" t="s">
        <v>127</v>
      </c>
      <c r="N1508" s="51"/>
      <c r="O1508" s="62" t="e">
        <f t="shared" si="712"/>
        <v>#VALUE!</v>
      </c>
      <c r="P1508" s="53">
        <v>150</v>
      </c>
      <c r="Q1508" s="54" t="s">
        <v>159</v>
      </c>
      <c r="R1508" s="53">
        <v>150000</v>
      </c>
      <c r="S1508" s="53">
        <f t="shared" si="713"/>
        <v>0</v>
      </c>
      <c r="T1508" s="53"/>
      <c r="U1508" s="53">
        <v>0</v>
      </c>
      <c r="V1508" s="53" t="s">
        <v>130</v>
      </c>
      <c r="W1508" s="55">
        <v>0.2</v>
      </c>
      <c r="X1508" s="53">
        <v>0</v>
      </c>
      <c r="Y1508" s="53" t="s">
        <v>130</v>
      </c>
      <c r="Z1508" s="55">
        <v>0.2</v>
      </c>
      <c r="AA1508" s="53">
        <v>0</v>
      </c>
      <c r="AB1508" s="53" t="s">
        <v>130</v>
      </c>
      <c r="AC1508" s="55">
        <v>0.2</v>
      </c>
      <c r="AD1508" s="53">
        <v>0</v>
      </c>
      <c r="AE1508" s="53" t="s">
        <v>130</v>
      </c>
      <c r="AF1508" s="55">
        <v>0.2</v>
      </c>
      <c r="AG1508" s="102"/>
      <c r="AH1508" s="100"/>
      <c r="AI1508" s="100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3"/>
      <c r="AV1508" s="53"/>
      <c r="AW1508" s="53"/>
      <c r="AX1508" s="53"/>
      <c r="AY1508" s="53"/>
      <c r="AZ1508" s="53"/>
      <c r="BA1508" s="53"/>
      <c r="BB1508" s="53"/>
      <c r="BC1508" s="53"/>
      <c r="BD1508" s="53"/>
      <c r="BE1508" s="53"/>
    </row>
    <row r="1509" spans="1:57" ht="15.75" customHeight="1">
      <c r="A1509" s="1" t="s">
        <v>1785</v>
      </c>
      <c r="B1509" s="1" t="s">
        <v>280</v>
      </c>
      <c r="C1509" s="1" t="s">
        <v>281</v>
      </c>
      <c r="D1509" s="1" t="s">
        <v>275</v>
      </c>
      <c r="E1509" s="1" t="s">
        <v>701</v>
      </c>
      <c r="F1509" s="128"/>
      <c r="G1509" s="129"/>
      <c r="H1509" s="129"/>
      <c r="I1509" s="129"/>
      <c r="J1509" s="129"/>
      <c r="K1509" s="83" t="s">
        <v>1882</v>
      </c>
      <c r="L1509" s="84" t="s">
        <v>1883</v>
      </c>
      <c r="M1509" s="51" t="s">
        <v>127</v>
      </c>
      <c r="N1509" s="51"/>
      <c r="O1509" s="62" t="e">
        <f t="shared" si="712"/>
        <v>#VALUE!</v>
      </c>
      <c r="P1509" s="53">
        <v>150</v>
      </c>
      <c r="Q1509" s="54" t="s">
        <v>159</v>
      </c>
      <c r="R1509" s="53">
        <v>150000</v>
      </c>
      <c r="S1509" s="53">
        <f t="shared" si="713"/>
        <v>0</v>
      </c>
      <c r="T1509" s="53"/>
      <c r="U1509" s="53">
        <v>0</v>
      </c>
      <c r="V1509" s="53" t="s">
        <v>130</v>
      </c>
      <c r="W1509" s="55">
        <v>0.2</v>
      </c>
      <c r="X1509" s="53">
        <v>0</v>
      </c>
      <c r="Y1509" s="53" t="s">
        <v>130</v>
      </c>
      <c r="Z1509" s="55">
        <v>0.2</v>
      </c>
      <c r="AA1509" s="53">
        <v>0</v>
      </c>
      <c r="AB1509" s="53" t="s">
        <v>130</v>
      </c>
      <c r="AC1509" s="55">
        <v>0.2</v>
      </c>
      <c r="AD1509" s="53">
        <v>0</v>
      </c>
      <c r="AE1509" s="53" t="s">
        <v>130</v>
      </c>
      <c r="AF1509" s="55">
        <v>0.2</v>
      </c>
      <c r="AG1509" s="102"/>
      <c r="AH1509" s="100"/>
      <c r="AI1509" s="100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3"/>
      <c r="AV1509" s="53"/>
      <c r="AW1509" s="53"/>
      <c r="AX1509" s="53"/>
      <c r="AY1509" s="53"/>
      <c r="AZ1509" s="53"/>
      <c r="BA1509" s="53"/>
      <c r="BB1509" s="53"/>
      <c r="BC1509" s="53"/>
      <c r="BD1509" s="53"/>
      <c r="BE1509" s="53"/>
    </row>
    <row r="1510" spans="1:57" ht="15.75" customHeight="1">
      <c r="A1510" s="1" t="s">
        <v>1785</v>
      </c>
      <c r="B1510" s="1" t="s">
        <v>280</v>
      </c>
      <c r="C1510" s="1" t="s">
        <v>281</v>
      </c>
      <c r="D1510" s="1" t="s">
        <v>275</v>
      </c>
      <c r="E1510" s="1" t="s">
        <v>701</v>
      </c>
      <c r="F1510" s="128"/>
      <c r="G1510" s="129"/>
      <c r="H1510" s="129"/>
      <c r="I1510" s="129"/>
      <c r="J1510" s="129"/>
      <c r="K1510" s="83" t="s">
        <v>1884</v>
      </c>
      <c r="L1510" s="84" t="s">
        <v>1885</v>
      </c>
      <c r="M1510" s="51" t="s">
        <v>127</v>
      </c>
      <c r="N1510" s="51"/>
      <c r="O1510" s="62" t="e">
        <f t="shared" si="712"/>
        <v>#VALUE!</v>
      </c>
      <c r="P1510" s="53">
        <v>200</v>
      </c>
      <c r="Q1510" s="54" t="s">
        <v>159</v>
      </c>
      <c r="R1510" s="53">
        <v>180000</v>
      </c>
      <c r="S1510" s="53">
        <f t="shared" si="713"/>
        <v>0</v>
      </c>
      <c r="T1510" s="53"/>
      <c r="U1510" s="53">
        <v>0</v>
      </c>
      <c r="V1510" s="53" t="s">
        <v>130</v>
      </c>
      <c r="W1510" s="55">
        <v>0.2</v>
      </c>
      <c r="X1510" s="53">
        <v>0</v>
      </c>
      <c r="Y1510" s="53" t="s">
        <v>130</v>
      </c>
      <c r="Z1510" s="55">
        <v>0.2</v>
      </c>
      <c r="AA1510" s="53">
        <v>0</v>
      </c>
      <c r="AB1510" s="53" t="s">
        <v>130</v>
      </c>
      <c r="AC1510" s="55">
        <v>0.2</v>
      </c>
      <c r="AD1510" s="53">
        <v>0</v>
      </c>
      <c r="AE1510" s="53" t="s">
        <v>130</v>
      </c>
      <c r="AF1510" s="55">
        <v>0.2</v>
      </c>
      <c r="AG1510" s="102"/>
      <c r="AH1510" s="100"/>
      <c r="AI1510" s="100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3"/>
      <c r="AV1510" s="53"/>
      <c r="AW1510" s="53"/>
      <c r="AX1510" s="53"/>
      <c r="AY1510" s="53"/>
      <c r="AZ1510" s="53"/>
      <c r="BA1510" s="53"/>
      <c r="BB1510" s="53"/>
      <c r="BC1510" s="53"/>
      <c r="BD1510" s="53"/>
      <c r="BE1510" s="53"/>
    </row>
    <row r="1511" spans="1:57" ht="15.75" customHeight="1">
      <c r="A1511" s="1" t="s">
        <v>1785</v>
      </c>
      <c r="B1511" s="1" t="s">
        <v>280</v>
      </c>
      <c r="C1511" s="1" t="s">
        <v>281</v>
      </c>
      <c r="D1511" s="1" t="s">
        <v>275</v>
      </c>
      <c r="E1511" s="1" t="s">
        <v>701</v>
      </c>
      <c r="F1511" s="128"/>
      <c r="G1511" s="129"/>
      <c r="H1511" s="129"/>
      <c r="I1511" s="129"/>
      <c r="J1511" s="129"/>
      <c r="K1511" s="83" t="s">
        <v>1886</v>
      </c>
      <c r="L1511" s="84" t="s">
        <v>1887</v>
      </c>
      <c r="M1511" s="51" t="s">
        <v>127</v>
      </c>
      <c r="N1511" s="51"/>
      <c r="O1511" s="62" t="e">
        <f t="shared" si="712"/>
        <v>#VALUE!</v>
      </c>
      <c r="P1511" s="53">
        <v>150</v>
      </c>
      <c r="Q1511" s="54" t="s">
        <v>159</v>
      </c>
      <c r="R1511" s="53">
        <v>135000</v>
      </c>
      <c r="S1511" s="53">
        <f t="shared" si="713"/>
        <v>0</v>
      </c>
      <c r="T1511" s="53"/>
      <c r="U1511" s="53">
        <v>0</v>
      </c>
      <c r="V1511" s="53" t="s">
        <v>130</v>
      </c>
      <c r="W1511" s="55">
        <v>0.2</v>
      </c>
      <c r="X1511" s="53">
        <v>0</v>
      </c>
      <c r="Y1511" s="53" t="s">
        <v>130</v>
      </c>
      <c r="Z1511" s="55">
        <v>0.2</v>
      </c>
      <c r="AA1511" s="53">
        <v>0</v>
      </c>
      <c r="AB1511" s="53" t="s">
        <v>130</v>
      </c>
      <c r="AC1511" s="55">
        <v>0.2</v>
      </c>
      <c r="AD1511" s="53">
        <v>0</v>
      </c>
      <c r="AE1511" s="53" t="s">
        <v>130</v>
      </c>
      <c r="AF1511" s="55">
        <v>0.2</v>
      </c>
      <c r="AG1511" s="102"/>
      <c r="AH1511" s="100"/>
      <c r="AI1511" s="100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3"/>
      <c r="AV1511" s="53"/>
      <c r="AW1511" s="53"/>
      <c r="AX1511" s="53"/>
      <c r="AY1511" s="53"/>
      <c r="AZ1511" s="53"/>
      <c r="BA1511" s="53"/>
      <c r="BB1511" s="53"/>
      <c r="BC1511" s="53"/>
      <c r="BD1511" s="53"/>
      <c r="BE1511" s="53"/>
    </row>
    <row r="1512" spans="1:57" ht="15.75" customHeight="1">
      <c r="A1512" s="1" t="s">
        <v>1785</v>
      </c>
      <c r="B1512" s="1" t="s">
        <v>280</v>
      </c>
      <c r="C1512" s="1" t="s">
        <v>281</v>
      </c>
      <c r="D1512" s="1" t="s">
        <v>275</v>
      </c>
      <c r="E1512" s="1" t="s">
        <v>701</v>
      </c>
      <c r="F1512" s="128"/>
      <c r="G1512" s="129"/>
      <c r="H1512" s="129"/>
      <c r="I1512" s="129"/>
      <c r="J1512" s="129"/>
      <c r="K1512" s="83" t="s">
        <v>1888</v>
      </c>
      <c r="L1512" s="84" t="s">
        <v>1889</v>
      </c>
      <c r="M1512" s="51" t="s">
        <v>127</v>
      </c>
      <c r="N1512" s="51"/>
      <c r="O1512" s="62" t="e">
        <f t="shared" si="712"/>
        <v>#VALUE!</v>
      </c>
      <c r="P1512" s="53">
        <v>136</v>
      </c>
      <c r="Q1512" s="54" t="s">
        <v>159</v>
      </c>
      <c r="R1512" s="53">
        <v>122400</v>
      </c>
      <c r="S1512" s="53">
        <f t="shared" si="713"/>
        <v>0</v>
      </c>
      <c r="T1512" s="53"/>
      <c r="U1512" s="53">
        <v>0</v>
      </c>
      <c r="V1512" s="53" t="s">
        <v>130</v>
      </c>
      <c r="W1512" s="55">
        <v>0.2</v>
      </c>
      <c r="X1512" s="53">
        <v>0</v>
      </c>
      <c r="Y1512" s="53" t="s">
        <v>130</v>
      </c>
      <c r="Z1512" s="55">
        <v>0.2</v>
      </c>
      <c r="AA1512" s="53">
        <v>0</v>
      </c>
      <c r="AB1512" s="53" t="s">
        <v>130</v>
      </c>
      <c r="AC1512" s="55">
        <v>0.2</v>
      </c>
      <c r="AD1512" s="53">
        <v>0</v>
      </c>
      <c r="AE1512" s="53" t="s">
        <v>130</v>
      </c>
      <c r="AF1512" s="55">
        <v>0.2</v>
      </c>
      <c r="AG1512" s="102"/>
      <c r="AH1512" s="100"/>
      <c r="AI1512" s="100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3"/>
      <c r="AV1512" s="53"/>
      <c r="AW1512" s="53"/>
      <c r="AX1512" s="53"/>
      <c r="AY1512" s="53"/>
      <c r="AZ1512" s="53"/>
      <c r="BA1512" s="53"/>
      <c r="BB1512" s="53"/>
      <c r="BC1512" s="53"/>
      <c r="BD1512" s="53"/>
      <c r="BE1512" s="53"/>
    </row>
    <row r="1513" spans="1:57" ht="15.75" customHeight="1">
      <c r="A1513" s="1" t="s">
        <v>1785</v>
      </c>
      <c r="B1513" s="1" t="s">
        <v>280</v>
      </c>
      <c r="C1513" s="1" t="s">
        <v>281</v>
      </c>
      <c r="D1513" s="1" t="s">
        <v>275</v>
      </c>
      <c r="E1513" s="1" t="s">
        <v>701</v>
      </c>
      <c r="F1513" s="128"/>
      <c r="G1513" s="129"/>
      <c r="H1513" s="129"/>
      <c r="I1513" s="129"/>
      <c r="J1513" s="129"/>
      <c r="K1513" s="83" t="s">
        <v>1890</v>
      </c>
      <c r="L1513" s="84" t="s">
        <v>1891</v>
      </c>
      <c r="M1513" s="51" t="s">
        <v>127</v>
      </c>
      <c r="N1513" s="51"/>
      <c r="O1513" s="62" t="e">
        <f t="shared" si="712"/>
        <v>#VALUE!</v>
      </c>
      <c r="P1513" s="53">
        <v>228</v>
      </c>
      <c r="Q1513" s="54" t="s">
        <v>159</v>
      </c>
      <c r="R1513" s="53">
        <v>364800</v>
      </c>
      <c r="S1513" s="53">
        <f t="shared" si="713"/>
        <v>0</v>
      </c>
      <c r="T1513" s="53"/>
      <c r="U1513" s="53">
        <v>0</v>
      </c>
      <c r="V1513" s="53" t="s">
        <v>130</v>
      </c>
      <c r="W1513" s="55">
        <v>0.2</v>
      </c>
      <c r="X1513" s="53">
        <v>0</v>
      </c>
      <c r="Y1513" s="53" t="s">
        <v>130</v>
      </c>
      <c r="Z1513" s="55">
        <v>0.2</v>
      </c>
      <c r="AA1513" s="53">
        <v>0</v>
      </c>
      <c r="AB1513" s="53" t="s">
        <v>130</v>
      </c>
      <c r="AC1513" s="55">
        <v>0.2</v>
      </c>
      <c r="AD1513" s="53">
        <v>0</v>
      </c>
      <c r="AE1513" s="53" t="s">
        <v>130</v>
      </c>
      <c r="AF1513" s="55">
        <v>0.2</v>
      </c>
      <c r="AG1513" s="102"/>
      <c r="AH1513" s="100"/>
      <c r="AI1513" s="100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3"/>
      <c r="AV1513" s="53"/>
      <c r="AW1513" s="53"/>
      <c r="AX1513" s="53"/>
      <c r="AY1513" s="53"/>
      <c r="AZ1513" s="53"/>
      <c r="BA1513" s="53"/>
      <c r="BB1513" s="53"/>
      <c r="BC1513" s="53"/>
      <c r="BD1513" s="53"/>
      <c r="BE1513" s="53"/>
    </row>
    <row r="1514" spans="1:57" ht="15.75" customHeight="1">
      <c r="A1514" s="1" t="s">
        <v>1785</v>
      </c>
      <c r="B1514" s="1" t="s">
        <v>280</v>
      </c>
      <c r="C1514" s="1" t="s">
        <v>281</v>
      </c>
      <c r="D1514" s="1" t="s">
        <v>275</v>
      </c>
      <c r="E1514" s="1" t="s">
        <v>701</v>
      </c>
      <c r="F1514" s="128"/>
      <c r="G1514" s="129"/>
      <c r="H1514" s="129"/>
      <c r="I1514" s="129"/>
      <c r="J1514" s="129"/>
      <c r="K1514" s="83" t="s">
        <v>1892</v>
      </c>
      <c r="L1514" s="84" t="s">
        <v>1893</v>
      </c>
      <c r="M1514" s="51" t="s">
        <v>127</v>
      </c>
      <c r="N1514" s="51"/>
      <c r="O1514" s="62" t="e">
        <f t="shared" si="712"/>
        <v>#VALUE!</v>
      </c>
      <c r="P1514" s="53">
        <v>92</v>
      </c>
      <c r="Q1514" s="54" t="s">
        <v>159</v>
      </c>
      <c r="R1514" s="53">
        <v>147200</v>
      </c>
      <c r="S1514" s="53">
        <f t="shared" si="713"/>
        <v>0</v>
      </c>
      <c r="T1514" s="53"/>
      <c r="U1514" s="53">
        <v>0</v>
      </c>
      <c r="V1514" s="53" t="s">
        <v>130</v>
      </c>
      <c r="W1514" s="55">
        <v>0.2</v>
      </c>
      <c r="X1514" s="53">
        <v>0</v>
      </c>
      <c r="Y1514" s="53" t="s">
        <v>130</v>
      </c>
      <c r="Z1514" s="55">
        <v>0.2</v>
      </c>
      <c r="AA1514" s="53">
        <v>0</v>
      </c>
      <c r="AB1514" s="53" t="s">
        <v>130</v>
      </c>
      <c r="AC1514" s="55">
        <v>0.2</v>
      </c>
      <c r="AD1514" s="53">
        <v>0</v>
      </c>
      <c r="AE1514" s="53" t="s">
        <v>130</v>
      </c>
      <c r="AF1514" s="55">
        <v>0.2</v>
      </c>
      <c r="AG1514" s="102"/>
      <c r="AH1514" s="100"/>
      <c r="AI1514" s="100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3"/>
      <c r="AV1514" s="53"/>
      <c r="AW1514" s="53"/>
      <c r="AX1514" s="53"/>
      <c r="AY1514" s="53"/>
      <c r="AZ1514" s="53"/>
      <c r="BA1514" s="53"/>
      <c r="BB1514" s="53"/>
      <c r="BC1514" s="53"/>
      <c r="BD1514" s="53"/>
      <c r="BE1514" s="53"/>
    </row>
    <row r="1515" spans="1:57" ht="15.75" customHeight="1">
      <c r="A1515" s="1" t="s">
        <v>1785</v>
      </c>
      <c r="B1515" s="1" t="s">
        <v>280</v>
      </c>
      <c r="C1515" s="1" t="s">
        <v>281</v>
      </c>
      <c r="D1515" s="1" t="s">
        <v>275</v>
      </c>
      <c r="E1515" s="1" t="s">
        <v>701</v>
      </c>
      <c r="F1515" s="128"/>
      <c r="G1515" s="129"/>
      <c r="H1515" s="129"/>
      <c r="I1515" s="129"/>
      <c r="J1515" s="129"/>
      <c r="K1515" s="83" t="s">
        <v>1894</v>
      </c>
      <c r="L1515" s="84" t="s">
        <v>1895</v>
      </c>
      <c r="M1515" s="51" t="s">
        <v>127</v>
      </c>
      <c r="N1515" s="51"/>
      <c r="O1515" s="62" t="e">
        <f t="shared" si="712"/>
        <v>#VALUE!</v>
      </c>
      <c r="P1515" s="53">
        <v>150</v>
      </c>
      <c r="Q1515" s="54" t="s">
        <v>159</v>
      </c>
      <c r="R1515" s="53">
        <v>240000</v>
      </c>
      <c r="S1515" s="53">
        <f t="shared" si="713"/>
        <v>0</v>
      </c>
      <c r="T1515" s="53"/>
      <c r="U1515" s="53">
        <v>0</v>
      </c>
      <c r="V1515" s="53" t="s">
        <v>130</v>
      </c>
      <c r="W1515" s="55">
        <v>0.2</v>
      </c>
      <c r="X1515" s="53">
        <v>0</v>
      </c>
      <c r="Y1515" s="53" t="s">
        <v>130</v>
      </c>
      <c r="Z1515" s="55">
        <v>0.2</v>
      </c>
      <c r="AA1515" s="53">
        <v>0</v>
      </c>
      <c r="AB1515" s="53" t="s">
        <v>130</v>
      </c>
      <c r="AC1515" s="55">
        <v>0.2</v>
      </c>
      <c r="AD1515" s="53">
        <v>0</v>
      </c>
      <c r="AE1515" s="53" t="s">
        <v>130</v>
      </c>
      <c r="AF1515" s="55">
        <v>0.2</v>
      </c>
      <c r="AG1515" s="102"/>
      <c r="AH1515" s="100"/>
      <c r="AI1515" s="100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3"/>
      <c r="AV1515" s="53"/>
      <c r="AW1515" s="53"/>
      <c r="AX1515" s="53"/>
      <c r="AY1515" s="53"/>
      <c r="AZ1515" s="53"/>
      <c r="BA1515" s="53"/>
      <c r="BB1515" s="53"/>
      <c r="BC1515" s="53"/>
      <c r="BD1515" s="53"/>
      <c r="BE1515" s="53"/>
    </row>
    <row r="1516" spans="1:57" ht="15.75" customHeight="1">
      <c r="A1516" s="1" t="s">
        <v>1785</v>
      </c>
      <c r="B1516" s="1" t="s">
        <v>280</v>
      </c>
      <c r="C1516" s="1" t="s">
        <v>281</v>
      </c>
      <c r="D1516" s="1" t="s">
        <v>899</v>
      </c>
      <c r="E1516" s="1"/>
      <c r="F1516" s="35"/>
      <c r="G1516" s="36"/>
      <c r="H1516" s="36"/>
      <c r="I1516" s="36" t="s">
        <v>899</v>
      </c>
      <c r="J1516" s="36"/>
      <c r="K1516" s="137"/>
      <c r="L1516" s="138"/>
      <c r="M1516" s="122"/>
      <c r="N1516" s="122"/>
      <c r="O1516" s="122"/>
      <c r="P1516" s="39"/>
      <c r="Q1516" s="40"/>
      <c r="R1516" s="39">
        <f t="shared" ref="R1516:S1516" si="714">R1517+R1521</f>
        <v>400000</v>
      </c>
      <c r="S1516" s="39">
        <f t="shared" si="714"/>
        <v>0</v>
      </c>
      <c r="T1516" s="39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86"/>
      <c r="AE1516" s="86"/>
      <c r="AF1516" s="86"/>
      <c r="AG1516" s="39"/>
      <c r="AH1516" s="39"/>
      <c r="AI1516" s="39"/>
      <c r="AJ1516" s="39"/>
      <c r="AK1516" s="39"/>
      <c r="AL1516" s="39"/>
      <c r="AM1516" s="39"/>
      <c r="AN1516" s="39"/>
      <c r="AO1516" s="39"/>
      <c r="AP1516" s="39"/>
      <c r="AQ1516" s="39"/>
      <c r="AR1516" s="39"/>
      <c r="AS1516" s="39"/>
      <c r="AT1516" s="39"/>
      <c r="AU1516" s="39"/>
      <c r="AV1516" s="39"/>
      <c r="AW1516" s="39"/>
      <c r="AX1516" s="39"/>
      <c r="AY1516" s="39"/>
      <c r="AZ1516" s="39"/>
      <c r="BA1516" s="39"/>
      <c r="BB1516" s="39"/>
      <c r="BC1516" s="39"/>
      <c r="BD1516" s="39"/>
      <c r="BE1516" s="39"/>
    </row>
    <row r="1517" spans="1:57" ht="15.75" customHeight="1">
      <c r="A1517" s="1" t="s">
        <v>1785</v>
      </c>
      <c r="B1517" s="1" t="s">
        <v>280</v>
      </c>
      <c r="C1517" s="1" t="s">
        <v>281</v>
      </c>
      <c r="D1517" s="1"/>
      <c r="E1517" s="1" t="s">
        <v>900</v>
      </c>
      <c r="F1517" s="41"/>
      <c r="G1517" s="42"/>
      <c r="H1517" s="42"/>
      <c r="I1517" s="42"/>
      <c r="J1517" s="42" t="s">
        <v>900</v>
      </c>
      <c r="K1517" s="139"/>
      <c r="L1517" s="140"/>
      <c r="M1517" s="127"/>
      <c r="N1517" s="127"/>
      <c r="O1517" s="127"/>
      <c r="P1517" s="45"/>
      <c r="Q1517" s="46"/>
      <c r="R1517" s="45">
        <f t="shared" ref="R1517:S1517" si="715">R1518+R1519+R1520</f>
        <v>300000</v>
      </c>
      <c r="S1517" s="45">
        <f t="shared" si="715"/>
        <v>0</v>
      </c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82"/>
      <c r="AE1517" s="82"/>
      <c r="AF1517" s="82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  <c r="AT1517" s="45"/>
      <c r="AU1517" s="45"/>
      <c r="AV1517" s="45"/>
      <c r="AW1517" s="45"/>
      <c r="AX1517" s="45"/>
      <c r="AY1517" s="45"/>
      <c r="AZ1517" s="45"/>
      <c r="BA1517" s="45"/>
      <c r="BB1517" s="45"/>
      <c r="BC1517" s="45"/>
      <c r="BD1517" s="45"/>
      <c r="BE1517" s="45"/>
    </row>
    <row r="1518" spans="1:57" ht="15.75" customHeight="1">
      <c r="A1518" s="1" t="s">
        <v>1785</v>
      </c>
      <c r="B1518" s="1" t="s">
        <v>280</v>
      </c>
      <c r="C1518" s="1" t="s">
        <v>281</v>
      </c>
      <c r="D1518" s="1" t="s">
        <v>899</v>
      </c>
      <c r="E1518" s="1" t="s">
        <v>900</v>
      </c>
      <c r="F1518" s="128"/>
      <c r="G1518" s="129"/>
      <c r="H1518" s="129"/>
      <c r="I1518" s="129"/>
      <c r="J1518" s="129"/>
      <c r="K1518" s="83" t="s">
        <v>1896</v>
      </c>
      <c r="L1518" s="84" t="s">
        <v>1897</v>
      </c>
      <c r="M1518" s="51" t="s">
        <v>127</v>
      </c>
      <c r="N1518" s="51"/>
      <c r="O1518" s="62" t="e">
        <f t="shared" ref="O1518:O1520" si="716">M1518-R1518</f>
        <v>#VALUE!</v>
      </c>
      <c r="P1518" s="53">
        <v>2</v>
      </c>
      <c r="Q1518" s="54" t="s">
        <v>718</v>
      </c>
      <c r="R1518" s="53">
        <v>100000</v>
      </c>
      <c r="S1518" s="53">
        <f t="shared" ref="S1518:S1520" si="717">U1518+X1518+AA1518+AD1518+AG1518+AJ1518+AM1518+AP1518+AS1518+AV1518+AY1518+BB1518</f>
        <v>0</v>
      </c>
      <c r="T1518" s="53"/>
      <c r="U1518" s="53">
        <v>0</v>
      </c>
      <c r="V1518" s="53" t="s">
        <v>130</v>
      </c>
      <c r="W1518" s="55">
        <v>0.2</v>
      </c>
      <c r="X1518" s="53">
        <v>0</v>
      </c>
      <c r="Y1518" s="53" t="s">
        <v>130</v>
      </c>
      <c r="Z1518" s="55">
        <v>0.2</v>
      </c>
      <c r="AA1518" s="53">
        <v>0</v>
      </c>
      <c r="AB1518" s="53" t="s">
        <v>130</v>
      </c>
      <c r="AC1518" s="55">
        <v>0.2</v>
      </c>
      <c r="AD1518" s="53">
        <v>0</v>
      </c>
      <c r="AE1518" s="53" t="s">
        <v>130</v>
      </c>
      <c r="AF1518" s="55">
        <v>0.2</v>
      </c>
      <c r="AG1518" s="102"/>
      <c r="AH1518" s="100"/>
      <c r="AI1518" s="100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3"/>
      <c r="AV1518" s="53"/>
      <c r="AW1518" s="53"/>
      <c r="AX1518" s="53"/>
      <c r="AY1518" s="53"/>
      <c r="AZ1518" s="53"/>
      <c r="BA1518" s="53"/>
      <c r="BB1518" s="53"/>
      <c r="BC1518" s="53"/>
      <c r="BD1518" s="53"/>
      <c r="BE1518" s="53"/>
    </row>
    <row r="1519" spans="1:57" ht="15.75" customHeight="1">
      <c r="A1519" s="1" t="s">
        <v>1785</v>
      </c>
      <c r="B1519" s="1" t="s">
        <v>280</v>
      </c>
      <c r="C1519" s="1" t="s">
        <v>281</v>
      </c>
      <c r="D1519" s="1" t="s">
        <v>899</v>
      </c>
      <c r="E1519" s="1" t="s">
        <v>900</v>
      </c>
      <c r="F1519" s="128"/>
      <c r="G1519" s="129"/>
      <c r="H1519" s="129"/>
      <c r="I1519" s="129"/>
      <c r="J1519" s="129"/>
      <c r="K1519" s="83" t="s">
        <v>1898</v>
      </c>
      <c r="L1519" s="84" t="s">
        <v>1899</v>
      </c>
      <c r="M1519" s="51" t="s">
        <v>127</v>
      </c>
      <c r="N1519" s="51"/>
      <c r="O1519" s="62" t="e">
        <f t="shared" si="716"/>
        <v>#VALUE!</v>
      </c>
      <c r="P1519" s="53">
        <v>2</v>
      </c>
      <c r="Q1519" s="54" t="s">
        <v>718</v>
      </c>
      <c r="R1519" s="53">
        <v>100000</v>
      </c>
      <c r="S1519" s="53">
        <f t="shared" si="717"/>
        <v>0</v>
      </c>
      <c r="T1519" s="53"/>
      <c r="U1519" s="53">
        <v>0</v>
      </c>
      <c r="V1519" s="53" t="s">
        <v>130</v>
      </c>
      <c r="W1519" s="55">
        <v>0.2</v>
      </c>
      <c r="X1519" s="53">
        <v>0</v>
      </c>
      <c r="Y1519" s="53" t="s">
        <v>130</v>
      </c>
      <c r="Z1519" s="55">
        <v>0.2</v>
      </c>
      <c r="AA1519" s="53">
        <v>0</v>
      </c>
      <c r="AB1519" s="53" t="s">
        <v>130</v>
      </c>
      <c r="AC1519" s="55">
        <v>0.2</v>
      </c>
      <c r="AD1519" s="53">
        <v>0</v>
      </c>
      <c r="AE1519" s="53" t="s">
        <v>130</v>
      </c>
      <c r="AF1519" s="55">
        <v>0.2</v>
      </c>
      <c r="AG1519" s="102"/>
      <c r="AH1519" s="100"/>
      <c r="AI1519" s="100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3"/>
      <c r="AV1519" s="53"/>
      <c r="AW1519" s="53"/>
      <c r="AX1519" s="53"/>
      <c r="AY1519" s="53"/>
      <c r="AZ1519" s="53"/>
      <c r="BA1519" s="53"/>
      <c r="BB1519" s="53"/>
      <c r="BC1519" s="53"/>
      <c r="BD1519" s="53"/>
      <c r="BE1519" s="53"/>
    </row>
    <row r="1520" spans="1:57" ht="15.75" customHeight="1">
      <c r="A1520" s="1" t="s">
        <v>1785</v>
      </c>
      <c r="B1520" s="1" t="s">
        <v>280</v>
      </c>
      <c r="C1520" s="1" t="s">
        <v>281</v>
      </c>
      <c r="D1520" s="1" t="s">
        <v>899</v>
      </c>
      <c r="E1520" s="1" t="s">
        <v>900</v>
      </c>
      <c r="F1520" s="128"/>
      <c r="G1520" s="129"/>
      <c r="H1520" s="129"/>
      <c r="I1520" s="129"/>
      <c r="J1520" s="129"/>
      <c r="K1520" s="83" t="s">
        <v>1900</v>
      </c>
      <c r="L1520" s="84" t="s">
        <v>1901</v>
      </c>
      <c r="M1520" s="51" t="s">
        <v>127</v>
      </c>
      <c r="N1520" s="51"/>
      <c r="O1520" s="62" t="e">
        <f t="shared" si="716"/>
        <v>#VALUE!</v>
      </c>
      <c r="P1520" s="53">
        <v>2</v>
      </c>
      <c r="Q1520" s="54" t="s">
        <v>718</v>
      </c>
      <c r="R1520" s="53">
        <v>100000</v>
      </c>
      <c r="S1520" s="53">
        <f t="shared" si="717"/>
        <v>0</v>
      </c>
      <c r="T1520" s="53"/>
      <c r="U1520" s="53">
        <v>0</v>
      </c>
      <c r="V1520" s="53" t="s">
        <v>130</v>
      </c>
      <c r="W1520" s="55">
        <v>0.2</v>
      </c>
      <c r="X1520" s="53">
        <v>0</v>
      </c>
      <c r="Y1520" s="53" t="s">
        <v>130</v>
      </c>
      <c r="Z1520" s="55">
        <v>0.2</v>
      </c>
      <c r="AA1520" s="53">
        <v>0</v>
      </c>
      <c r="AB1520" s="53" t="s">
        <v>130</v>
      </c>
      <c r="AC1520" s="55">
        <v>0.2</v>
      </c>
      <c r="AD1520" s="53">
        <v>0</v>
      </c>
      <c r="AE1520" s="53" t="s">
        <v>130</v>
      </c>
      <c r="AF1520" s="55">
        <v>0.2</v>
      </c>
      <c r="AG1520" s="102"/>
      <c r="AH1520" s="100"/>
      <c r="AI1520" s="100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3"/>
      <c r="AV1520" s="53"/>
      <c r="AW1520" s="53"/>
      <c r="AX1520" s="53"/>
      <c r="AY1520" s="53"/>
      <c r="AZ1520" s="53"/>
      <c r="BA1520" s="53"/>
      <c r="BB1520" s="53"/>
      <c r="BC1520" s="53"/>
      <c r="BD1520" s="53"/>
      <c r="BE1520" s="53"/>
    </row>
    <row r="1521" spans="1:57" ht="15.75" customHeight="1">
      <c r="A1521" s="1" t="s">
        <v>1785</v>
      </c>
      <c r="B1521" s="1" t="s">
        <v>280</v>
      </c>
      <c r="C1521" s="1" t="s">
        <v>281</v>
      </c>
      <c r="D1521" s="1"/>
      <c r="E1521" s="1" t="s">
        <v>905</v>
      </c>
      <c r="F1521" s="41"/>
      <c r="G1521" s="42"/>
      <c r="H1521" s="42"/>
      <c r="I1521" s="42"/>
      <c r="J1521" s="42" t="s">
        <v>905</v>
      </c>
      <c r="K1521" s="139"/>
      <c r="L1521" s="140"/>
      <c r="M1521" s="127"/>
      <c r="N1521" s="127"/>
      <c r="O1521" s="127"/>
      <c r="P1521" s="45"/>
      <c r="Q1521" s="46"/>
      <c r="R1521" s="45">
        <f t="shared" ref="R1521:S1521" si="718">R1522</f>
        <v>100000</v>
      </c>
      <c r="S1521" s="45">
        <f t="shared" si="718"/>
        <v>0</v>
      </c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91"/>
      <c r="AE1521" s="91"/>
      <c r="AF1521" s="91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  <c r="AT1521" s="45"/>
      <c r="AU1521" s="45"/>
      <c r="AV1521" s="45"/>
      <c r="AW1521" s="45"/>
      <c r="AX1521" s="45"/>
      <c r="AY1521" s="45"/>
      <c r="AZ1521" s="45"/>
      <c r="BA1521" s="45"/>
      <c r="BB1521" s="45"/>
      <c r="BC1521" s="45"/>
      <c r="BD1521" s="45"/>
      <c r="BE1521" s="45"/>
    </row>
    <row r="1522" spans="1:57" ht="15.75" customHeight="1">
      <c r="A1522" s="1" t="s">
        <v>1785</v>
      </c>
      <c r="B1522" s="1" t="s">
        <v>280</v>
      </c>
      <c r="C1522" s="1" t="s">
        <v>281</v>
      </c>
      <c r="D1522" s="1" t="s">
        <v>899</v>
      </c>
      <c r="E1522" s="1" t="s">
        <v>905</v>
      </c>
      <c r="F1522" s="128"/>
      <c r="G1522" s="129"/>
      <c r="H1522" s="129"/>
      <c r="I1522" s="129"/>
      <c r="J1522" s="129"/>
      <c r="K1522" s="83" t="s">
        <v>1902</v>
      </c>
      <c r="L1522" s="84" t="s">
        <v>1903</v>
      </c>
      <c r="M1522" s="51" t="s">
        <v>127</v>
      </c>
      <c r="N1522" s="51"/>
      <c r="O1522" s="62" t="e">
        <f>M1522-R1522</f>
        <v>#VALUE!</v>
      </c>
      <c r="P1522" s="53">
        <v>2</v>
      </c>
      <c r="Q1522" s="54" t="s">
        <v>908</v>
      </c>
      <c r="R1522" s="53">
        <v>100000</v>
      </c>
      <c r="S1522" s="53">
        <f>U1522+X1522+AA1522+AD1522+AG1522+AJ1522+AM1522+AP1522+AS1522+AV1522+AY1522+BB1522</f>
        <v>0</v>
      </c>
      <c r="T1522" s="53"/>
      <c r="U1522" s="53">
        <v>0</v>
      </c>
      <c r="V1522" s="53" t="s">
        <v>130</v>
      </c>
      <c r="W1522" s="55">
        <v>0.2</v>
      </c>
      <c r="X1522" s="53">
        <v>0</v>
      </c>
      <c r="Y1522" s="53" t="s">
        <v>130</v>
      </c>
      <c r="Z1522" s="55">
        <v>0.2</v>
      </c>
      <c r="AA1522" s="53">
        <v>0</v>
      </c>
      <c r="AB1522" s="53" t="s">
        <v>130</v>
      </c>
      <c r="AC1522" s="55">
        <v>0.2</v>
      </c>
      <c r="AD1522" s="53">
        <v>0</v>
      </c>
      <c r="AE1522" s="53" t="s">
        <v>130</v>
      </c>
      <c r="AF1522" s="55">
        <v>0.2</v>
      </c>
      <c r="AG1522" s="102"/>
      <c r="AH1522" s="100"/>
      <c r="AI1522" s="100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3"/>
      <c r="AV1522" s="53"/>
      <c r="AW1522" s="53"/>
      <c r="AX1522" s="53"/>
      <c r="AY1522" s="53"/>
      <c r="AZ1522" s="53"/>
      <c r="BA1522" s="53"/>
      <c r="BB1522" s="53"/>
      <c r="BC1522" s="53"/>
      <c r="BD1522" s="53"/>
      <c r="BE1522" s="53"/>
    </row>
    <row r="1523" spans="1:57" ht="15.75" customHeight="1">
      <c r="A1523" s="1" t="s">
        <v>1904</v>
      </c>
      <c r="B1523" s="1" t="s">
        <v>280</v>
      </c>
      <c r="C1523" s="1" t="s">
        <v>281</v>
      </c>
      <c r="D1523" s="1"/>
      <c r="E1523" s="1"/>
      <c r="F1523" s="15" t="s">
        <v>1904</v>
      </c>
      <c r="G1523" s="16"/>
      <c r="H1523" s="16"/>
      <c r="I1523" s="16"/>
      <c r="J1523" s="16"/>
      <c r="K1523" s="151"/>
      <c r="L1523" s="109"/>
      <c r="M1523" s="110"/>
      <c r="N1523" s="110"/>
      <c r="O1523" s="110"/>
      <c r="P1523" s="21"/>
      <c r="Q1523" s="22"/>
      <c r="R1523" s="21">
        <f t="shared" ref="R1523:S1523" si="719">R1524+R1551</f>
        <v>19931700</v>
      </c>
      <c r="S1523" s="21">
        <f t="shared" si="719"/>
        <v>911992.82000000007</v>
      </c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97"/>
      <c r="AE1523" s="97"/>
      <c r="AF1523" s="97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</row>
    <row r="1524" spans="1:57" ht="15.75" customHeight="1">
      <c r="A1524" s="1" t="s">
        <v>1904</v>
      </c>
      <c r="B1524" s="1" t="s">
        <v>121</v>
      </c>
      <c r="C1524" s="1" t="s">
        <v>281</v>
      </c>
      <c r="D1524" s="1"/>
      <c r="E1524" s="1"/>
      <c r="F1524" s="23"/>
      <c r="G1524" s="24" t="s">
        <v>121</v>
      </c>
      <c r="H1524" s="24"/>
      <c r="I1524" s="24"/>
      <c r="J1524" s="24"/>
      <c r="K1524" s="152"/>
      <c r="L1524" s="114"/>
      <c r="M1524" s="134"/>
      <c r="N1524" s="134"/>
      <c r="O1524" s="134"/>
      <c r="P1524" s="27"/>
      <c r="Q1524" s="28"/>
      <c r="R1524" s="27">
        <f t="shared" ref="R1524:S1524" si="720">R1525</f>
        <v>11388900</v>
      </c>
      <c r="S1524" s="27">
        <f t="shared" si="720"/>
        <v>358580</v>
      </c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</row>
    <row r="1525" spans="1:57" ht="15.75" customHeight="1">
      <c r="A1525" s="1" t="s">
        <v>1904</v>
      </c>
      <c r="B1525" s="1" t="s">
        <v>121</v>
      </c>
      <c r="C1525" s="1" t="s">
        <v>122</v>
      </c>
      <c r="D1525" s="1"/>
      <c r="E1525" s="1"/>
      <c r="F1525" s="29"/>
      <c r="G1525" s="30"/>
      <c r="H1525" s="30" t="s">
        <v>122</v>
      </c>
      <c r="I1525" s="30"/>
      <c r="J1525" s="30"/>
      <c r="K1525" s="117"/>
      <c r="L1525" s="118"/>
      <c r="M1525" s="119"/>
      <c r="N1525" s="119"/>
      <c r="O1525" s="119"/>
      <c r="P1525" s="33"/>
      <c r="Q1525" s="34"/>
      <c r="R1525" s="33">
        <f t="shared" ref="R1525:S1525" si="721">R1526+R1530</f>
        <v>11388900</v>
      </c>
      <c r="S1525" s="33">
        <f t="shared" si="721"/>
        <v>358580</v>
      </c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</row>
    <row r="1526" spans="1:57" ht="15.75" customHeight="1">
      <c r="A1526" s="1" t="s">
        <v>1904</v>
      </c>
      <c r="B1526" s="1" t="s">
        <v>121</v>
      </c>
      <c r="C1526" s="1" t="s">
        <v>122</v>
      </c>
      <c r="D1526" s="1" t="s">
        <v>808</v>
      </c>
      <c r="E1526" s="1"/>
      <c r="F1526" s="35"/>
      <c r="G1526" s="36"/>
      <c r="H1526" s="36"/>
      <c r="I1526" s="36" t="s">
        <v>808</v>
      </c>
      <c r="J1526" s="36"/>
      <c r="K1526" s="120"/>
      <c r="L1526" s="121"/>
      <c r="M1526" s="122"/>
      <c r="N1526" s="122"/>
      <c r="O1526" s="122"/>
      <c r="P1526" s="39"/>
      <c r="Q1526" s="40"/>
      <c r="R1526" s="39">
        <f t="shared" ref="R1526:S1526" si="722">R1527</f>
        <v>31900</v>
      </c>
      <c r="S1526" s="39">
        <f t="shared" si="722"/>
        <v>0</v>
      </c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  <c r="AJ1526" s="39"/>
      <c r="AK1526" s="39"/>
      <c r="AL1526" s="39"/>
      <c r="AM1526" s="39"/>
      <c r="AN1526" s="39"/>
      <c r="AO1526" s="39"/>
      <c r="AP1526" s="39"/>
      <c r="AQ1526" s="39"/>
      <c r="AR1526" s="39"/>
      <c r="AS1526" s="39"/>
      <c r="AT1526" s="39"/>
      <c r="AU1526" s="39"/>
      <c r="AV1526" s="39"/>
      <c r="AW1526" s="39"/>
      <c r="AX1526" s="39"/>
      <c r="AY1526" s="39"/>
      <c r="AZ1526" s="39"/>
      <c r="BA1526" s="39"/>
      <c r="BB1526" s="39"/>
      <c r="BC1526" s="39"/>
      <c r="BD1526" s="39"/>
      <c r="BE1526" s="39"/>
    </row>
    <row r="1527" spans="1:57" ht="15.75" customHeight="1">
      <c r="A1527" s="1" t="s">
        <v>1904</v>
      </c>
      <c r="B1527" s="1" t="s">
        <v>121</v>
      </c>
      <c r="C1527" s="1" t="s">
        <v>122</v>
      </c>
      <c r="D1527" s="1"/>
      <c r="E1527" s="1" t="s">
        <v>809</v>
      </c>
      <c r="F1527" s="41"/>
      <c r="G1527" s="42"/>
      <c r="H1527" s="42"/>
      <c r="I1527" s="42"/>
      <c r="J1527" s="42" t="s">
        <v>809</v>
      </c>
      <c r="K1527" s="130"/>
      <c r="L1527" s="126"/>
      <c r="M1527" s="127"/>
      <c r="N1527" s="127"/>
      <c r="O1527" s="127"/>
      <c r="P1527" s="45"/>
      <c r="Q1527" s="46"/>
      <c r="R1527" s="45">
        <f t="shared" ref="R1527:S1527" si="723">R1528+R1529</f>
        <v>31900</v>
      </c>
      <c r="S1527" s="45">
        <f t="shared" si="723"/>
        <v>0</v>
      </c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82"/>
      <c r="AE1527" s="82"/>
      <c r="AF1527" s="82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  <c r="AT1527" s="45"/>
      <c r="AU1527" s="45"/>
      <c r="AV1527" s="45"/>
      <c r="AW1527" s="45"/>
      <c r="AX1527" s="45"/>
      <c r="AY1527" s="45"/>
      <c r="AZ1527" s="45"/>
      <c r="BA1527" s="45"/>
      <c r="BB1527" s="45"/>
      <c r="BC1527" s="45"/>
      <c r="BD1527" s="45"/>
      <c r="BE1527" s="45"/>
    </row>
    <row r="1528" spans="1:57" ht="15.75" customHeight="1">
      <c r="A1528" s="1" t="s">
        <v>1904</v>
      </c>
      <c r="B1528" s="1" t="s">
        <v>121</v>
      </c>
      <c r="C1528" s="1" t="s">
        <v>122</v>
      </c>
      <c r="D1528" s="1" t="s">
        <v>808</v>
      </c>
      <c r="E1528" s="1" t="s">
        <v>809</v>
      </c>
      <c r="F1528" s="128"/>
      <c r="G1528" s="129"/>
      <c r="H1528" s="129"/>
      <c r="I1528" s="129"/>
      <c r="J1528" s="129"/>
      <c r="K1528" s="49" t="s">
        <v>1905</v>
      </c>
      <c r="L1528" s="61" t="s">
        <v>1906</v>
      </c>
      <c r="M1528" s="51" t="s">
        <v>127</v>
      </c>
      <c r="N1528" s="51">
        <v>2</v>
      </c>
      <c r="O1528" s="56" t="e">
        <f t="shared" ref="O1528:O1529" si="724">M1528-R1528</f>
        <v>#VALUE!</v>
      </c>
      <c r="P1528" s="53">
        <v>4</v>
      </c>
      <c r="Q1528" s="54" t="s">
        <v>400</v>
      </c>
      <c r="R1528" s="53">
        <v>21300</v>
      </c>
      <c r="S1528" s="53">
        <f t="shared" ref="S1528:S1529" si="725">U1528+X1528+AA1528+AD1528+AG1528+AJ1528+AM1528+AP1528+AS1528+AV1528+AY1528+BB1528</f>
        <v>0</v>
      </c>
      <c r="T1528" s="53"/>
      <c r="U1528" s="100"/>
      <c r="V1528" s="100"/>
      <c r="W1528" s="100"/>
      <c r="X1528" s="100"/>
      <c r="Y1528" s="100"/>
      <c r="Z1528" s="100"/>
      <c r="AA1528" s="100"/>
      <c r="AB1528" s="100"/>
      <c r="AC1528" s="101"/>
      <c r="AD1528" s="100"/>
      <c r="AE1528" s="100"/>
      <c r="AF1528" s="100"/>
      <c r="AG1528" s="102"/>
      <c r="AH1528" s="100"/>
      <c r="AI1528" s="100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3"/>
      <c r="AV1528" s="53"/>
      <c r="AW1528" s="53"/>
      <c r="AX1528" s="53"/>
      <c r="AY1528" s="53"/>
      <c r="AZ1528" s="53"/>
      <c r="BA1528" s="53"/>
      <c r="BB1528" s="53"/>
      <c r="BC1528" s="53"/>
      <c r="BD1528" s="53"/>
      <c r="BE1528" s="53"/>
    </row>
    <row r="1529" spans="1:57" ht="15.75" customHeight="1">
      <c r="A1529" s="1" t="s">
        <v>1904</v>
      </c>
      <c r="B1529" s="1" t="s">
        <v>121</v>
      </c>
      <c r="C1529" s="1" t="s">
        <v>122</v>
      </c>
      <c r="D1529" s="1" t="s">
        <v>808</v>
      </c>
      <c r="E1529" s="1" t="s">
        <v>809</v>
      </c>
      <c r="F1529" s="128"/>
      <c r="G1529" s="129"/>
      <c r="H1529" s="129"/>
      <c r="I1529" s="129"/>
      <c r="J1529" s="129"/>
      <c r="K1529" s="49" t="s">
        <v>1905</v>
      </c>
      <c r="L1529" s="61" t="s">
        <v>1907</v>
      </c>
      <c r="M1529" s="51" t="s">
        <v>127</v>
      </c>
      <c r="N1529" s="51">
        <v>2</v>
      </c>
      <c r="O1529" s="56" t="e">
        <f t="shared" si="724"/>
        <v>#VALUE!</v>
      </c>
      <c r="P1529" s="53">
        <v>2</v>
      </c>
      <c r="Q1529" s="54" t="s">
        <v>400</v>
      </c>
      <c r="R1529" s="53">
        <v>10600</v>
      </c>
      <c r="S1529" s="53">
        <f t="shared" si="725"/>
        <v>0</v>
      </c>
      <c r="T1529" s="53"/>
      <c r="U1529" s="100"/>
      <c r="V1529" s="100"/>
      <c r="W1529" s="100"/>
      <c r="X1529" s="100"/>
      <c r="Y1529" s="100"/>
      <c r="Z1529" s="100"/>
      <c r="AA1529" s="100"/>
      <c r="AB1529" s="100"/>
      <c r="AC1529" s="101"/>
      <c r="AD1529" s="100"/>
      <c r="AE1529" s="100"/>
      <c r="AF1529" s="100"/>
      <c r="AG1529" s="102"/>
      <c r="AH1529" s="100"/>
      <c r="AI1529" s="100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3"/>
      <c r="AV1529" s="53"/>
      <c r="AW1529" s="53"/>
      <c r="AX1529" s="53"/>
      <c r="AY1529" s="53"/>
      <c r="AZ1529" s="53"/>
      <c r="BA1529" s="53"/>
      <c r="BB1529" s="53"/>
      <c r="BC1529" s="53"/>
      <c r="BD1529" s="53"/>
      <c r="BE1529" s="53"/>
    </row>
    <row r="1530" spans="1:57" ht="15.75" customHeight="1">
      <c r="A1530" s="1" t="s">
        <v>1904</v>
      </c>
      <c r="B1530" s="1" t="s">
        <v>121</v>
      </c>
      <c r="C1530" s="1" t="s">
        <v>122</v>
      </c>
      <c r="D1530" s="1" t="s">
        <v>123</v>
      </c>
      <c r="E1530" s="1"/>
      <c r="F1530" s="35"/>
      <c r="G1530" s="36"/>
      <c r="H1530" s="36"/>
      <c r="I1530" s="36" t="s">
        <v>123</v>
      </c>
      <c r="J1530" s="36"/>
      <c r="K1530" s="120"/>
      <c r="L1530" s="121"/>
      <c r="M1530" s="122"/>
      <c r="N1530" s="122"/>
      <c r="O1530" s="122"/>
      <c r="P1530" s="39"/>
      <c r="Q1530" s="40"/>
      <c r="R1530" s="39">
        <f t="shared" ref="R1530:S1530" si="726">R1531+R1539+R1541+R1544</f>
        <v>11357000</v>
      </c>
      <c r="S1530" s="39">
        <f t="shared" si="726"/>
        <v>358580</v>
      </c>
      <c r="T1530" s="39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86"/>
      <c r="AE1530" s="86"/>
      <c r="AF1530" s="86"/>
      <c r="AG1530" s="39"/>
      <c r="AH1530" s="39"/>
      <c r="AI1530" s="39"/>
      <c r="AJ1530" s="39"/>
      <c r="AK1530" s="39"/>
      <c r="AL1530" s="39"/>
      <c r="AM1530" s="39"/>
      <c r="AN1530" s="39"/>
      <c r="AO1530" s="39"/>
      <c r="AP1530" s="39"/>
      <c r="AQ1530" s="39"/>
      <c r="AR1530" s="39"/>
      <c r="AS1530" s="39"/>
      <c r="AT1530" s="39"/>
      <c r="AU1530" s="39"/>
      <c r="AV1530" s="39"/>
      <c r="AW1530" s="39"/>
      <c r="AX1530" s="39"/>
      <c r="AY1530" s="39"/>
      <c r="AZ1530" s="39"/>
      <c r="BA1530" s="39"/>
      <c r="BB1530" s="39"/>
      <c r="BC1530" s="39"/>
      <c r="BD1530" s="39"/>
      <c r="BE1530" s="39"/>
    </row>
    <row r="1531" spans="1:57" ht="15.75" customHeight="1">
      <c r="A1531" s="1" t="s">
        <v>1904</v>
      </c>
      <c r="B1531" s="1" t="s">
        <v>121</v>
      </c>
      <c r="C1531" s="1" t="s">
        <v>122</v>
      </c>
      <c r="D1531" s="1"/>
      <c r="E1531" s="1" t="s">
        <v>632</v>
      </c>
      <c r="F1531" s="41"/>
      <c r="G1531" s="42"/>
      <c r="H1531" s="42"/>
      <c r="I1531" s="42"/>
      <c r="J1531" s="42" t="s">
        <v>632</v>
      </c>
      <c r="K1531" s="130"/>
      <c r="L1531" s="126"/>
      <c r="M1531" s="127"/>
      <c r="N1531" s="127"/>
      <c r="O1531" s="127"/>
      <c r="P1531" s="45"/>
      <c r="Q1531" s="46"/>
      <c r="R1531" s="45">
        <f t="shared" ref="R1531:S1531" si="727">SUM(R1532:R1538)</f>
        <v>5482900</v>
      </c>
      <c r="S1531" s="45">
        <f t="shared" si="727"/>
        <v>358580</v>
      </c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82"/>
      <c r="AE1531" s="82"/>
      <c r="AF1531" s="82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  <c r="AT1531" s="45"/>
      <c r="AU1531" s="45"/>
      <c r="AV1531" s="45"/>
      <c r="AW1531" s="45"/>
      <c r="AX1531" s="45"/>
      <c r="AY1531" s="45"/>
      <c r="AZ1531" s="45"/>
      <c r="BA1531" s="45"/>
      <c r="BB1531" s="45"/>
      <c r="BC1531" s="45"/>
      <c r="BD1531" s="45"/>
      <c r="BE1531" s="45"/>
    </row>
    <row r="1532" spans="1:57" ht="15.75" customHeight="1">
      <c r="A1532" s="1" t="s">
        <v>1904</v>
      </c>
      <c r="B1532" s="1" t="s">
        <v>121</v>
      </c>
      <c r="C1532" s="1" t="s">
        <v>122</v>
      </c>
      <c r="D1532" s="1" t="s">
        <v>123</v>
      </c>
      <c r="E1532" s="1" t="s">
        <v>632</v>
      </c>
      <c r="F1532" s="128"/>
      <c r="G1532" s="129"/>
      <c r="H1532" s="129"/>
      <c r="I1532" s="129"/>
      <c r="J1532" s="129"/>
      <c r="K1532" s="49" t="s">
        <v>1908</v>
      </c>
      <c r="L1532" s="61" t="s">
        <v>1909</v>
      </c>
      <c r="M1532" s="51" t="s">
        <v>127</v>
      </c>
      <c r="N1532" s="51"/>
      <c r="O1532" s="62" t="e">
        <f t="shared" ref="O1532:O1538" si="728">M1532-R1532</f>
        <v>#VALUE!</v>
      </c>
      <c r="P1532" s="53">
        <v>32000</v>
      </c>
      <c r="Q1532" s="54" t="s">
        <v>128</v>
      </c>
      <c r="R1532" s="53">
        <v>69700</v>
      </c>
      <c r="S1532" s="53">
        <f t="shared" ref="S1532:S1538" si="729">U1532+X1532+AA1532+AD1532+AG1532+AJ1532+AM1532+AP1532+AS1532+AV1532+AY1532+BB1532</f>
        <v>0</v>
      </c>
      <c r="T1532" s="53"/>
      <c r="U1532" s="53">
        <v>0</v>
      </c>
      <c r="V1532" s="53" t="s">
        <v>129</v>
      </c>
      <c r="W1532" s="55">
        <v>0.01</v>
      </c>
      <c r="X1532" s="53">
        <v>0</v>
      </c>
      <c r="Y1532" s="53" t="s">
        <v>129</v>
      </c>
      <c r="Z1532" s="157">
        <v>0.1</v>
      </c>
      <c r="AA1532" s="53">
        <v>0</v>
      </c>
      <c r="AB1532" s="53" t="s">
        <v>130</v>
      </c>
      <c r="AC1532" s="85">
        <v>0.1</v>
      </c>
      <c r="AD1532" s="100"/>
      <c r="AE1532" s="100"/>
      <c r="AF1532" s="100"/>
      <c r="AG1532" s="102"/>
      <c r="AH1532" s="100"/>
      <c r="AI1532" s="100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3"/>
      <c r="AV1532" s="53"/>
      <c r="AW1532" s="53"/>
      <c r="AX1532" s="53"/>
      <c r="AY1532" s="53"/>
      <c r="AZ1532" s="53"/>
      <c r="BA1532" s="53"/>
      <c r="BB1532" s="53"/>
      <c r="BC1532" s="53"/>
      <c r="BD1532" s="53"/>
      <c r="BE1532" s="53"/>
    </row>
    <row r="1533" spans="1:57" ht="15.75" customHeight="1">
      <c r="A1533" s="1" t="s">
        <v>1904</v>
      </c>
      <c r="B1533" s="1" t="s">
        <v>121</v>
      </c>
      <c r="C1533" s="1" t="s">
        <v>122</v>
      </c>
      <c r="D1533" s="1" t="s">
        <v>123</v>
      </c>
      <c r="E1533" s="1" t="s">
        <v>632</v>
      </c>
      <c r="F1533" s="128"/>
      <c r="G1533" s="129"/>
      <c r="H1533" s="129"/>
      <c r="I1533" s="129"/>
      <c r="J1533" s="129"/>
      <c r="K1533" s="49" t="s">
        <v>666</v>
      </c>
      <c r="L1533" s="61" t="s">
        <v>1910</v>
      </c>
      <c r="M1533" s="51" t="s">
        <v>127</v>
      </c>
      <c r="N1533" s="51"/>
      <c r="O1533" s="62" t="e">
        <f t="shared" si="728"/>
        <v>#VALUE!</v>
      </c>
      <c r="P1533" s="53">
        <v>707500</v>
      </c>
      <c r="Q1533" s="54" t="s">
        <v>128</v>
      </c>
      <c r="R1533" s="53">
        <v>2094200</v>
      </c>
      <c r="S1533" s="53">
        <f t="shared" si="729"/>
        <v>0</v>
      </c>
      <c r="T1533" s="53"/>
      <c r="U1533" s="53">
        <v>0</v>
      </c>
      <c r="V1533" s="53" t="s">
        <v>129</v>
      </c>
      <c r="W1533" s="55">
        <v>0.01</v>
      </c>
      <c r="X1533" s="53">
        <v>0</v>
      </c>
      <c r="Y1533" s="53" t="s">
        <v>129</v>
      </c>
      <c r="Z1533" s="157">
        <v>0.1</v>
      </c>
      <c r="AA1533" s="53">
        <v>0</v>
      </c>
      <c r="AB1533" s="53" t="s">
        <v>130</v>
      </c>
      <c r="AC1533" s="85">
        <v>0.1</v>
      </c>
      <c r="AD1533" s="100"/>
      <c r="AE1533" s="100"/>
      <c r="AF1533" s="100"/>
      <c r="AG1533" s="102"/>
      <c r="AH1533" s="100"/>
      <c r="AI1533" s="100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3"/>
      <c r="AV1533" s="53"/>
      <c r="AW1533" s="53"/>
      <c r="AX1533" s="53"/>
      <c r="AY1533" s="53"/>
      <c r="AZ1533" s="53"/>
      <c r="BA1533" s="53"/>
      <c r="BB1533" s="53"/>
      <c r="BC1533" s="53"/>
      <c r="BD1533" s="53"/>
      <c r="BE1533" s="53"/>
    </row>
    <row r="1534" spans="1:57" ht="15.75" customHeight="1">
      <c r="A1534" s="1" t="s">
        <v>1904</v>
      </c>
      <c r="B1534" s="1" t="s">
        <v>121</v>
      </c>
      <c r="C1534" s="1" t="s">
        <v>122</v>
      </c>
      <c r="D1534" s="1" t="s">
        <v>123</v>
      </c>
      <c r="E1534" s="1" t="s">
        <v>632</v>
      </c>
      <c r="F1534" s="128"/>
      <c r="G1534" s="129"/>
      <c r="H1534" s="129"/>
      <c r="I1534" s="129"/>
      <c r="J1534" s="129"/>
      <c r="K1534" s="49" t="s">
        <v>1911</v>
      </c>
      <c r="L1534" s="61" t="s">
        <v>1912</v>
      </c>
      <c r="M1534" s="51" t="s">
        <v>127</v>
      </c>
      <c r="N1534" s="51"/>
      <c r="O1534" s="62" t="e">
        <f t="shared" si="728"/>
        <v>#VALUE!</v>
      </c>
      <c r="P1534" s="53">
        <v>262500</v>
      </c>
      <c r="Q1534" s="54" t="s">
        <v>128</v>
      </c>
      <c r="R1534" s="53">
        <v>777000</v>
      </c>
      <c r="S1534" s="53">
        <f t="shared" si="729"/>
        <v>0</v>
      </c>
      <c r="T1534" s="53"/>
      <c r="U1534" s="53">
        <v>0</v>
      </c>
      <c r="V1534" s="53" t="s">
        <v>129</v>
      </c>
      <c r="W1534" s="157">
        <v>0.01</v>
      </c>
      <c r="X1534" s="53">
        <v>0</v>
      </c>
      <c r="Y1534" s="53" t="s">
        <v>129</v>
      </c>
      <c r="Z1534" s="157">
        <v>0.1</v>
      </c>
      <c r="AA1534" s="53">
        <v>0</v>
      </c>
      <c r="AB1534" s="53" t="s">
        <v>131</v>
      </c>
      <c r="AC1534" s="85">
        <v>0.15</v>
      </c>
      <c r="AD1534" s="53">
        <v>0</v>
      </c>
      <c r="AE1534" s="53" t="s">
        <v>131</v>
      </c>
      <c r="AF1534" s="55">
        <v>0.2</v>
      </c>
      <c r="AG1534" s="102"/>
      <c r="AH1534" s="100"/>
      <c r="AI1534" s="100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3"/>
      <c r="AV1534" s="53"/>
      <c r="AW1534" s="53"/>
      <c r="AX1534" s="53"/>
      <c r="AY1534" s="53"/>
      <c r="AZ1534" s="53"/>
      <c r="BA1534" s="53"/>
      <c r="BB1534" s="53"/>
      <c r="BC1534" s="53"/>
      <c r="BD1534" s="53"/>
      <c r="BE1534" s="53"/>
    </row>
    <row r="1535" spans="1:57" ht="15.75" customHeight="1">
      <c r="A1535" s="1" t="s">
        <v>1904</v>
      </c>
      <c r="B1535" s="1" t="s">
        <v>121</v>
      </c>
      <c r="C1535" s="1" t="s">
        <v>122</v>
      </c>
      <c r="D1535" s="1" t="s">
        <v>123</v>
      </c>
      <c r="E1535" s="1" t="s">
        <v>632</v>
      </c>
      <c r="F1535" s="128"/>
      <c r="G1535" s="129"/>
      <c r="H1535" s="129"/>
      <c r="I1535" s="129"/>
      <c r="J1535" s="129"/>
      <c r="K1535" s="49" t="s">
        <v>152</v>
      </c>
      <c r="L1535" s="61" t="s">
        <v>153</v>
      </c>
      <c r="M1535" s="51" t="s">
        <v>127</v>
      </c>
      <c r="N1535" s="51">
        <v>3</v>
      </c>
      <c r="O1535" s="52" t="e">
        <f t="shared" si="728"/>
        <v>#VALUE!</v>
      </c>
      <c r="P1535" s="53">
        <v>262500</v>
      </c>
      <c r="Q1535" s="54" t="s">
        <v>128</v>
      </c>
      <c r="R1535" s="53">
        <v>777000</v>
      </c>
      <c r="S1535" s="53">
        <f t="shared" si="729"/>
        <v>191140</v>
      </c>
      <c r="T1535" s="53"/>
      <c r="U1535" s="53">
        <v>0</v>
      </c>
      <c r="V1535" s="53" t="s">
        <v>129</v>
      </c>
      <c r="W1535" s="157">
        <v>0.01</v>
      </c>
      <c r="X1535" s="53">
        <v>0</v>
      </c>
      <c r="Y1535" s="53" t="s">
        <v>129</v>
      </c>
      <c r="Z1535" s="157">
        <v>0.1</v>
      </c>
      <c r="AA1535" s="53">
        <v>0</v>
      </c>
      <c r="AB1535" s="53" t="s">
        <v>131</v>
      </c>
      <c r="AC1535" s="85">
        <v>0.15</v>
      </c>
      <c r="AD1535" s="53">
        <v>191140</v>
      </c>
      <c r="AE1535" s="53" t="s">
        <v>131</v>
      </c>
      <c r="AF1535" s="55">
        <v>0.2</v>
      </c>
      <c r="AG1535" s="53">
        <v>0</v>
      </c>
      <c r="AH1535" s="53" t="s">
        <v>131</v>
      </c>
      <c r="AI1535" s="55">
        <v>0.3</v>
      </c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3"/>
      <c r="AV1535" s="53"/>
      <c r="AW1535" s="53"/>
      <c r="AX1535" s="53"/>
      <c r="AY1535" s="53"/>
      <c r="AZ1535" s="53"/>
      <c r="BA1535" s="53"/>
      <c r="BB1535" s="53"/>
      <c r="BC1535" s="53"/>
      <c r="BD1535" s="53"/>
      <c r="BE1535" s="53"/>
    </row>
    <row r="1536" spans="1:57" ht="15.75" customHeight="1">
      <c r="A1536" s="1" t="s">
        <v>1904</v>
      </c>
      <c r="B1536" s="1" t="s">
        <v>121</v>
      </c>
      <c r="C1536" s="1" t="s">
        <v>122</v>
      </c>
      <c r="D1536" s="1" t="s">
        <v>123</v>
      </c>
      <c r="E1536" s="1" t="s">
        <v>632</v>
      </c>
      <c r="F1536" s="128"/>
      <c r="G1536" s="129"/>
      <c r="H1536" s="129"/>
      <c r="I1536" s="129"/>
      <c r="J1536" s="129"/>
      <c r="K1536" s="49" t="s">
        <v>1913</v>
      </c>
      <c r="L1536" s="61" t="s">
        <v>1914</v>
      </c>
      <c r="M1536" s="51" t="s">
        <v>127</v>
      </c>
      <c r="N1536" s="51"/>
      <c r="O1536" s="62" t="e">
        <f t="shared" si="728"/>
        <v>#VALUE!</v>
      </c>
      <c r="P1536" s="53">
        <v>148000</v>
      </c>
      <c r="Q1536" s="54" t="s">
        <v>128</v>
      </c>
      <c r="R1536" s="53">
        <v>1166200</v>
      </c>
      <c r="S1536" s="53">
        <f t="shared" si="729"/>
        <v>0</v>
      </c>
      <c r="T1536" s="53"/>
      <c r="U1536" s="53">
        <v>0</v>
      </c>
      <c r="V1536" s="53" t="s">
        <v>129</v>
      </c>
      <c r="W1536" s="157">
        <v>0.01</v>
      </c>
      <c r="X1536" s="53">
        <v>0</v>
      </c>
      <c r="Y1536" s="53" t="s">
        <v>129</v>
      </c>
      <c r="Z1536" s="157">
        <v>0.1</v>
      </c>
      <c r="AA1536" s="53">
        <v>0</v>
      </c>
      <c r="AB1536" s="53" t="s">
        <v>130</v>
      </c>
      <c r="AC1536" s="85">
        <v>0.1</v>
      </c>
      <c r="AD1536" s="100"/>
      <c r="AE1536" s="100"/>
      <c r="AF1536" s="100"/>
      <c r="AG1536" s="102"/>
      <c r="AH1536" s="100"/>
      <c r="AI1536" s="100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53"/>
      <c r="AU1536" s="53"/>
      <c r="AV1536" s="53"/>
      <c r="AW1536" s="53"/>
      <c r="AX1536" s="53"/>
      <c r="AY1536" s="53"/>
      <c r="AZ1536" s="53"/>
      <c r="BA1536" s="53"/>
      <c r="BB1536" s="53"/>
      <c r="BC1536" s="53"/>
      <c r="BD1536" s="53"/>
      <c r="BE1536" s="53"/>
    </row>
    <row r="1537" spans="1:57" ht="15.75" customHeight="1">
      <c r="A1537" s="1" t="s">
        <v>1904</v>
      </c>
      <c r="B1537" s="1" t="s">
        <v>121</v>
      </c>
      <c r="C1537" s="1" t="s">
        <v>122</v>
      </c>
      <c r="D1537" s="1" t="s">
        <v>123</v>
      </c>
      <c r="E1537" s="1" t="s">
        <v>632</v>
      </c>
      <c r="F1537" s="128"/>
      <c r="G1537" s="129"/>
      <c r="H1537" s="129"/>
      <c r="I1537" s="129"/>
      <c r="J1537" s="129"/>
      <c r="K1537" s="49" t="s">
        <v>1915</v>
      </c>
      <c r="L1537" s="61" t="s">
        <v>1916</v>
      </c>
      <c r="M1537" s="51" t="s">
        <v>127</v>
      </c>
      <c r="N1537" s="51"/>
      <c r="O1537" s="62" t="e">
        <f t="shared" si="728"/>
        <v>#VALUE!</v>
      </c>
      <c r="P1537" s="53">
        <v>38000</v>
      </c>
      <c r="Q1537" s="54" t="s">
        <v>128</v>
      </c>
      <c r="R1537" s="53">
        <v>299400</v>
      </c>
      <c r="S1537" s="53">
        <f t="shared" si="729"/>
        <v>0</v>
      </c>
      <c r="T1537" s="53"/>
      <c r="U1537" s="53">
        <v>0</v>
      </c>
      <c r="V1537" s="53" t="s">
        <v>129</v>
      </c>
      <c r="W1537" s="157">
        <v>0.01</v>
      </c>
      <c r="X1537" s="53">
        <v>0</v>
      </c>
      <c r="Y1537" s="53" t="s">
        <v>129</v>
      </c>
      <c r="Z1537" s="157">
        <v>0.1</v>
      </c>
      <c r="AA1537" s="53">
        <v>0</v>
      </c>
      <c r="AB1537" s="53" t="s">
        <v>131</v>
      </c>
      <c r="AC1537" s="85">
        <v>0.15</v>
      </c>
      <c r="AD1537" s="53">
        <v>0</v>
      </c>
      <c r="AE1537" s="53" t="s">
        <v>131</v>
      </c>
      <c r="AF1537" s="55">
        <v>0.2</v>
      </c>
      <c r="AG1537" s="102"/>
      <c r="AH1537" s="100"/>
      <c r="AI1537" s="100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3"/>
      <c r="AV1537" s="53"/>
      <c r="AW1537" s="53"/>
      <c r="AX1537" s="53"/>
      <c r="AY1537" s="53"/>
      <c r="AZ1537" s="53"/>
      <c r="BA1537" s="53"/>
      <c r="BB1537" s="53"/>
      <c r="BC1537" s="53"/>
      <c r="BD1537" s="53"/>
      <c r="BE1537" s="53"/>
    </row>
    <row r="1538" spans="1:57" ht="15.75" customHeight="1">
      <c r="A1538" s="1" t="s">
        <v>1904</v>
      </c>
      <c r="B1538" s="1" t="s">
        <v>121</v>
      </c>
      <c r="C1538" s="1" t="s">
        <v>122</v>
      </c>
      <c r="D1538" s="1" t="s">
        <v>123</v>
      </c>
      <c r="E1538" s="1" t="s">
        <v>632</v>
      </c>
      <c r="F1538" s="128"/>
      <c r="G1538" s="129"/>
      <c r="H1538" s="129"/>
      <c r="I1538" s="129"/>
      <c r="J1538" s="129"/>
      <c r="K1538" s="49" t="s">
        <v>1917</v>
      </c>
      <c r="L1538" s="61" t="s">
        <v>1918</v>
      </c>
      <c r="M1538" s="51" t="s">
        <v>127</v>
      </c>
      <c r="N1538" s="51"/>
      <c r="O1538" s="62" t="e">
        <f t="shared" si="728"/>
        <v>#VALUE!</v>
      </c>
      <c r="P1538" s="53">
        <v>38000</v>
      </c>
      <c r="Q1538" s="54" t="s">
        <v>128</v>
      </c>
      <c r="R1538" s="53">
        <v>299400</v>
      </c>
      <c r="S1538" s="53">
        <f t="shared" si="729"/>
        <v>167440</v>
      </c>
      <c r="T1538" s="53"/>
      <c r="U1538" s="53">
        <v>0</v>
      </c>
      <c r="V1538" s="53" t="s">
        <v>129</v>
      </c>
      <c r="W1538" s="157">
        <v>0.01</v>
      </c>
      <c r="X1538" s="53">
        <v>0</v>
      </c>
      <c r="Y1538" s="53" t="s">
        <v>129</v>
      </c>
      <c r="Z1538" s="157">
        <v>0.1</v>
      </c>
      <c r="AA1538" s="53">
        <v>0</v>
      </c>
      <c r="AB1538" s="53" t="s">
        <v>131</v>
      </c>
      <c r="AC1538" s="85">
        <v>0.15</v>
      </c>
      <c r="AD1538" s="53">
        <v>167440</v>
      </c>
      <c r="AE1538" s="53" t="s">
        <v>131</v>
      </c>
      <c r="AF1538" s="55">
        <v>0.2</v>
      </c>
      <c r="AG1538" s="53">
        <v>0</v>
      </c>
      <c r="AH1538" s="53" t="s">
        <v>131</v>
      </c>
      <c r="AI1538" s="55">
        <v>0.3</v>
      </c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3"/>
      <c r="AV1538" s="53"/>
      <c r="AW1538" s="53"/>
      <c r="AX1538" s="53"/>
      <c r="AY1538" s="53"/>
      <c r="AZ1538" s="53"/>
      <c r="BA1538" s="53"/>
      <c r="BB1538" s="53"/>
      <c r="BC1538" s="53"/>
      <c r="BD1538" s="53"/>
      <c r="BE1538" s="53"/>
    </row>
    <row r="1539" spans="1:57" ht="15.75" customHeight="1">
      <c r="A1539" s="1" t="s">
        <v>1904</v>
      </c>
      <c r="B1539" s="1" t="s">
        <v>121</v>
      </c>
      <c r="C1539" s="1" t="s">
        <v>122</v>
      </c>
      <c r="D1539" s="1"/>
      <c r="E1539" s="1" t="s">
        <v>935</v>
      </c>
      <c r="F1539" s="41"/>
      <c r="G1539" s="42"/>
      <c r="H1539" s="42"/>
      <c r="I1539" s="42"/>
      <c r="J1539" s="42" t="s">
        <v>935</v>
      </c>
      <c r="K1539" s="130"/>
      <c r="L1539" s="126"/>
      <c r="M1539" s="127"/>
      <c r="N1539" s="127"/>
      <c r="O1539" s="127"/>
      <c r="P1539" s="45"/>
      <c r="Q1539" s="46"/>
      <c r="R1539" s="45">
        <f t="shared" ref="R1539:S1539" si="730">R1540</f>
        <v>29600</v>
      </c>
      <c r="S1539" s="45">
        <f t="shared" si="730"/>
        <v>0</v>
      </c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91"/>
      <c r="AE1539" s="91"/>
      <c r="AF1539" s="91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  <c r="AT1539" s="45"/>
      <c r="AU1539" s="45"/>
      <c r="AV1539" s="45"/>
      <c r="AW1539" s="45"/>
      <c r="AX1539" s="45"/>
      <c r="AY1539" s="45"/>
      <c r="AZ1539" s="45"/>
      <c r="BA1539" s="45"/>
      <c r="BB1539" s="45"/>
      <c r="BC1539" s="45"/>
      <c r="BD1539" s="45"/>
      <c r="BE1539" s="45"/>
    </row>
    <row r="1540" spans="1:57" ht="15.75" customHeight="1">
      <c r="A1540" s="1" t="s">
        <v>1904</v>
      </c>
      <c r="B1540" s="1" t="s">
        <v>121</v>
      </c>
      <c r="C1540" s="1" t="s">
        <v>122</v>
      </c>
      <c r="D1540" s="1" t="s">
        <v>123</v>
      </c>
      <c r="E1540" s="1" t="s">
        <v>935</v>
      </c>
      <c r="F1540" s="128"/>
      <c r="G1540" s="129"/>
      <c r="H1540" s="129"/>
      <c r="I1540" s="129"/>
      <c r="J1540" s="129"/>
      <c r="K1540" s="49" t="s">
        <v>152</v>
      </c>
      <c r="L1540" s="61" t="s">
        <v>153</v>
      </c>
      <c r="M1540" s="51" t="s">
        <v>127</v>
      </c>
      <c r="N1540" s="51">
        <v>3</v>
      </c>
      <c r="O1540" s="52" t="e">
        <f>M1540-R1540</f>
        <v>#VALUE!</v>
      </c>
      <c r="P1540" s="53">
        <v>10000</v>
      </c>
      <c r="Q1540" s="54" t="s">
        <v>128</v>
      </c>
      <c r="R1540" s="53">
        <v>29600</v>
      </c>
      <c r="S1540" s="53">
        <f>U1540+X1540+AA1540+AD1540+AG1540+AJ1540+AM1540+AP1540+AS1540+AV1540+AY1540+BB1540</f>
        <v>0</v>
      </c>
      <c r="T1540" s="53"/>
      <c r="U1540" s="100"/>
      <c r="V1540" s="100"/>
      <c r="W1540" s="100"/>
      <c r="X1540" s="100"/>
      <c r="Y1540" s="100"/>
      <c r="Z1540" s="100"/>
      <c r="AA1540" s="100"/>
      <c r="AB1540" s="100"/>
      <c r="AC1540" s="101"/>
      <c r="AD1540" s="100"/>
      <c r="AE1540" s="100"/>
      <c r="AF1540" s="100"/>
      <c r="AG1540" s="102"/>
      <c r="AH1540" s="100"/>
      <c r="AI1540" s="100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3"/>
      <c r="AV1540" s="53"/>
      <c r="AW1540" s="53"/>
      <c r="AX1540" s="53"/>
      <c r="AY1540" s="53"/>
      <c r="AZ1540" s="53"/>
      <c r="BA1540" s="53"/>
      <c r="BB1540" s="53"/>
      <c r="BC1540" s="53"/>
      <c r="BD1540" s="53"/>
      <c r="BE1540" s="53"/>
    </row>
    <row r="1541" spans="1:57" ht="15.75" customHeight="1">
      <c r="A1541" s="1" t="s">
        <v>1904</v>
      </c>
      <c r="B1541" s="1" t="s">
        <v>121</v>
      </c>
      <c r="C1541" s="1" t="s">
        <v>122</v>
      </c>
      <c r="D1541" s="1"/>
      <c r="E1541" s="1" t="s">
        <v>838</v>
      </c>
      <c r="F1541" s="41"/>
      <c r="G1541" s="42"/>
      <c r="H1541" s="42"/>
      <c r="I1541" s="42"/>
      <c r="J1541" s="42" t="s">
        <v>838</v>
      </c>
      <c r="K1541" s="130"/>
      <c r="L1541" s="126"/>
      <c r="M1541" s="127"/>
      <c r="N1541" s="127"/>
      <c r="O1541" s="127"/>
      <c r="P1541" s="45"/>
      <c r="Q1541" s="46"/>
      <c r="R1541" s="45">
        <f t="shared" ref="R1541:S1541" si="731">R1542+R1543</f>
        <v>395600</v>
      </c>
      <c r="S1541" s="45">
        <f t="shared" si="731"/>
        <v>0</v>
      </c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91"/>
      <c r="AE1541" s="91"/>
      <c r="AF1541" s="91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  <c r="AT1541" s="45"/>
      <c r="AU1541" s="45"/>
      <c r="AV1541" s="45"/>
      <c r="AW1541" s="45"/>
      <c r="AX1541" s="45"/>
      <c r="AY1541" s="45"/>
      <c r="AZ1541" s="45"/>
      <c r="BA1541" s="45"/>
      <c r="BB1541" s="45"/>
      <c r="BC1541" s="45"/>
      <c r="BD1541" s="45"/>
      <c r="BE1541" s="45"/>
    </row>
    <row r="1542" spans="1:57" ht="15.75" customHeight="1">
      <c r="A1542" s="1" t="s">
        <v>1904</v>
      </c>
      <c r="B1542" s="1" t="s">
        <v>121</v>
      </c>
      <c r="C1542" s="1" t="s">
        <v>122</v>
      </c>
      <c r="D1542" s="1" t="s">
        <v>123</v>
      </c>
      <c r="E1542" s="1" t="s">
        <v>838</v>
      </c>
      <c r="F1542" s="128"/>
      <c r="G1542" s="129"/>
      <c r="H1542" s="129"/>
      <c r="I1542" s="129"/>
      <c r="J1542" s="129"/>
      <c r="K1542" s="49" t="s">
        <v>1919</v>
      </c>
      <c r="L1542" s="61" t="s">
        <v>1920</v>
      </c>
      <c r="M1542" s="51" t="s">
        <v>127</v>
      </c>
      <c r="N1542" s="51"/>
      <c r="O1542" s="62" t="e">
        <f t="shared" ref="O1542:O1543" si="732">M1542-R1542</f>
        <v>#VALUE!</v>
      </c>
      <c r="P1542" s="53">
        <v>665</v>
      </c>
      <c r="Q1542" s="54" t="s">
        <v>159</v>
      </c>
      <c r="R1542" s="53">
        <v>392400</v>
      </c>
      <c r="S1542" s="53">
        <f t="shared" ref="S1542:S1543" si="733">U1542+X1542+AA1542+AD1542+AG1542+AJ1542+AM1542+AP1542+AS1542+AV1542+AY1542+BB1542</f>
        <v>0</v>
      </c>
      <c r="T1542" s="53"/>
      <c r="U1542" s="100"/>
      <c r="V1542" s="100"/>
      <c r="W1542" s="100"/>
      <c r="X1542" s="100"/>
      <c r="Y1542" s="100"/>
      <c r="Z1542" s="100"/>
      <c r="AA1542" s="100"/>
      <c r="AB1542" s="100"/>
      <c r="AC1542" s="101"/>
      <c r="AD1542" s="100"/>
      <c r="AE1542" s="100"/>
      <c r="AF1542" s="100"/>
      <c r="AG1542" s="102"/>
      <c r="AH1542" s="100"/>
      <c r="AI1542" s="100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3"/>
      <c r="AV1542" s="53"/>
      <c r="AW1542" s="53"/>
      <c r="AX1542" s="53"/>
      <c r="AY1542" s="53"/>
      <c r="AZ1542" s="53"/>
      <c r="BA1542" s="53"/>
      <c r="BB1542" s="53"/>
      <c r="BC1542" s="53"/>
      <c r="BD1542" s="53"/>
      <c r="BE1542" s="53"/>
    </row>
    <row r="1543" spans="1:57" ht="15.75" customHeight="1">
      <c r="A1543" s="1" t="s">
        <v>1904</v>
      </c>
      <c r="B1543" s="1" t="s">
        <v>121</v>
      </c>
      <c r="C1543" s="1" t="s">
        <v>122</v>
      </c>
      <c r="D1543" s="1" t="s">
        <v>123</v>
      </c>
      <c r="E1543" s="1" t="s">
        <v>838</v>
      </c>
      <c r="F1543" s="128"/>
      <c r="G1543" s="129"/>
      <c r="H1543" s="129"/>
      <c r="I1543" s="129"/>
      <c r="J1543" s="129"/>
      <c r="K1543" s="49" t="s">
        <v>231</v>
      </c>
      <c r="L1543" s="61" t="s">
        <v>232</v>
      </c>
      <c r="M1543" s="51" t="s">
        <v>127</v>
      </c>
      <c r="N1543" s="51">
        <v>3</v>
      </c>
      <c r="O1543" s="52" t="e">
        <f t="shared" si="732"/>
        <v>#VALUE!</v>
      </c>
      <c r="P1543" s="53">
        <v>3</v>
      </c>
      <c r="Q1543" s="54" t="s">
        <v>159</v>
      </c>
      <c r="R1543" s="53">
        <v>3200</v>
      </c>
      <c r="S1543" s="53">
        <f t="shared" si="733"/>
        <v>0</v>
      </c>
      <c r="T1543" s="53"/>
      <c r="U1543" s="100"/>
      <c r="V1543" s="100"/>
      <c r="W1543" s="100"/>
      <c r="X1543" s="100"/>
      <c r="Y1543" s="100"/>
      <c r="Z1543" s="100"/>
      <c r="AA1543" s="100"/>
      <c r="AB1543" s="100"/>
      <c r="AC1543" s="101"/>
      <c r="AD1543" s="100"/>
      <c r="AE1543" s="100"/>
      <c r="AF1543" s="100"/>
      <c r="AG1543" s="102"/>
      <c r="AH1543" s="100"/>
      <c r="AI1543" s="100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3"/>
      <c r="AV1543" s="53"/>
      <c r="AW1543" s="53"/>
      <c r="AX1543" s="53"/>
      <c r="AY1543" s="53"/>
      <c r="AZ1543" s="53"/>
      <c r="BA1543" s="53"/>
      <c r="BB1543" s="53"/>
      <c r="BC1543" s="53"/>
      <c r="BD1543" s="53"/>
      <c r="BE1543" s="53"/>
    </row>
    <row r="1544" spans="1:57" ht="15.75" customHeight="1">
      <c r="A1544" s="1" t="s">
        <v>1904</v>
      </c>
      <c r="B1544" s="1" t="s">
        <v>121</v>
      </c>
      <c r="C1544" s="1" t="s">
        <v>122</v>
      </c>
      <c r="D1544" s="1"/>
      <c r="E1544" s="1" t="s">
        <v>841</v>
      </c>
      <c r="F1544" s="41"/>
      <c r="G1544" s="42"/>
      <c r="H1544" s="42"/>
      <c r="I1544" s="42"/>
      <c r="J1544" s="42" t="s">
        <v>841</v>
      </c>
      <c r="K1544" s="130"/>
      <c r="L1544" s="126"/>
      <c r="M1544" s="127"/>
      <c r="N1544" s="127"/>
      <c r="O1544" s="127"/>
      <c r="P1544" s="45"/>
      <c r="Q1544" s="46"/>
      <c r="R1544" s="45">
        <f t="shared" ref="R1544:S1544" si="734">SUM(R1545:R1550)</f>
        <v>5448900</v>
      </c>
      <c r="S1544" s="45">
        <f t="shared" si="734"/>
        <v>0</v>
      </c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91"/>
      <c r="AE1544" s="91"/>
      <c r="AF1544" s="91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  <c r="AT1544" s="45"/>
      <c r="AU1544" s="45"/>
      <c r="AV1544" s="45"/>
      <c r="AW1544" s="45"/>
      <c r="AX1544" s="45"/>
      <c r="AY1544" s="45"/>
      <c r="AZ1544" s="45"/>
      <c r="BA1544" s="45"/>
      <c r="BB1544" s="45"/>
      <c r="BC1544" s="45"/>
      <c r="BD1544" s="45"/>
      <c r="BE1544" s="45"/>
    </row>
    <row r="1545" spans="1:57" ht="15.75" customHeight="1">
      <c r="A1545" s="1" t="s">
        <v>1904</v>
      </c>
      <c r="B1545" s="1" t="s">
        <v>121</v>
      </c>
      <c r="C1545" s="1" t="s">
        <v>122</v>
      </c>
      <c r="D1545" s="1" t="s">
        <v>123</v>
      </c>
      <c r="E1545" s="1" t="s">
        <v>841</v>
      </c>
      <c r="F1545" s="128"/>
      <c r="G1545" s="129"/>
      <c r="H1545" s="129"/>
      <c r="I1545" s="129"/>
      <c r="J1545" s="129"/>
      <c r="K1545" s="49" t="s">
        <v>1921</v>
      </c>
      <c r="L1545" s="61" t="s">
        <v>1922</v>
      </c>
      <c r="M1545" s="51" t="s">
        <v>127</v>
      </c>
      <c r="N1545" s="51"/>
      <c r="O1545" s="62" t="e">
        <f t="shared" ref="O1545:O1550" si="735">M1545-R1545</f>
        <v>#VALUE!</v>
      </c>
      <c r="P1545" s="53">
        <v>29</v>
      </c>
      <c r="Q1545" s="54" t="s">
        <v>400</v>
      </c>
      <c r="R1545" s="53">
        <v>154300</v>
      </c>
      <c r="S1545" s="53">
        <f t="shared" ref="S1545:S1550" si="736">U1545+X1545+AA1545+AD1545+AG1545+AJ1545+AM1545+AP1545+AS1545+AV1545+AY1545+BB1545</f>
        <v>0</v>
      </c>
      <c r="T1545" s="53"/>
      <c r="U1545" s="53">
        <v>0</v>
      </c>
      <c r="V1545" s="53" t="s">
        <v>129</v>
      </c>
      <c r="W1545" s="55">
        <v>0.01</v>
      </c>
      <c r="X1545" s="53">
        <v>0</v>
      </c>
      <c r="Y1545" s="53" t="s">
        <v>129</v>
      </c>
      <c r="Z1545" s="55">
        <v>0.01</v>
      </c>
      <c r="AA1545" s="53">
        <v>0</v>
      </c>
      <c r="AB1545" s="53" t="s">
        <v>130</v>
      </c>
      <c r="AC1545" s="85">
        <v>0.1</v>
      </c>
      <c r="AD1545" s="100"/>
      <c r="AE1545" s="100"/>
      <c r="AF1545" s="100"/>
      <c r="AG1545" s="102"/>
      <c r="AH1545" s="100"/>
      <c r="AI1545" s="100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3"/>
      <c r="AV1545" s="53"/>
      <c r="AW1545" s="53"/>
      <c r="AX1545" s="53"/>
      <c r="AY1545" s="53"/>
      <c r="AZ1545" s="53"/>
      <c r="BA1545" s="53"/>
      <c r="BB1545" s="53"/>
      <c r="BC1545" s="53"/>
      <c r="BD1545" s="53"/>
      <c r="BE1545" s="53"/>
    </row>
    <row r="1546" spans="1:57" ht="15.75" customHeight="1">
      <c r="A1546" s="1" t="s">
        <v>1904</v>
      </c>
      <c r="B1546" s="1" t="s">
        <v>121</v>
      </c>
      <c r="C1546" s="1" t="s">
        <v>122</v>
      </c>
      <c r="D1546" s="1" t="s">
        <v>123</v>
      </c>
      <c r="E1546" s="1" t="s">
        <v>841</v>
      </c>
      <c r="F1546" s="128"/>
      <c r="G1546" s="129"/>
      <c r="H1546" s="129"/>
      <c r="I1546" s="129"/>
      <c r="J1546" s="129"/>
      <c r="K1546" s="49" t="s">
        <v>1905</v>
      </c>
      <c r="L1546" s="61" t="s">
        <v>1907</v>
      </c>
      <c r="M1546" s="51" t="s">
        <v>127</v>
      </c>
      <c r="N1546" s="51"/>
      <c r="O1546" s="62" t="e">
        <f t="shared" si="735"/>
        <v>#VALUE!</v>
      </c>
      <c r="P1546" s="53">
        <v>6</v>
      </c>
      <c r="Q1546" s="54" t="s">
        <v>400</v>
      </c>
      <c r="R1546" s="53">
        <v>31900</v>
      </c>
      <c r="S1546" s="53">
        <f t="shared" si="736"/>
        <v>0</v>
      </c>
      <c r="T1546" s="53"/>
      <c r="U1546" s="53">
        <v>0</v>
      </c>
      <c r="V1546" s="53" t="s">
        <v>129</v>
      </c>
      <c r="W1546" s="55">
        <v>0.01</v>
      </c>
      <c r="X1546" s="53">
        <v>0</v>
      </c>
      <c r="Y1546" s="53" t="s">
        <v>129</v>
      </c>
      <c r="Z1546" s="55">
        <v>0.01</v>
      </c>
      <c r="AA1546" s="53">
        <v>0</v>
      </c>
      <c r="AB1546" s="53" t="s">
        <v>130</v>
      </c>
      <c r="AC1546" s="85">
        <v>0.1</v>
      </c>
      <c r="AD1546" s="100"/>
      <c r="AE1546" s="100"/>
      <c r="AF1546" s="100"/>
      <c r="AG1546" s="102"/>
      <c r="AH1546" s="100"/>
      <c r="AI1546" s="100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3"/>
      <c r="AV1546" s="53"/>
      <c r="AW1546" s="53"/>
      <c r="AX1546" s="53"/>
      <c r="AY1546" s="53"/>
      <c r="AZ1546" s="53"/>
      <c r="BA1546" s="53"/>
      <c r="BB1546" s="53"/>
      <c r="BC1546" s="53"/>
      <c r="BD1546" s="53"/>
      <c r="BE1546" s="53"/>
    </row>
    <row r="1547" spans="1:57" ht="15.75" customHeight="1">
      <c r="A1547" s="1" t="s">
        <v>1904</v>
      </c>
      <c r="B1547" s="1" t="s">
        <v>121</v>
      </c>
      <c r="C1547" s="1" t="s">
        <v>122</v>
      </c>
      <c r="D1547" s="1" t="s">
        <v>123</v>
      </c>
      <c r="E1547" s="1" t="s">
        <v>841</v>
      </c>
      <c r="F1547" s="128"/>
      <c r="G1547" s="129"/>
      <c r="H1547" s="129"/>
      <c r="I1547" s="129"/>
      <c r="J1547" s="129"/>
      <c r="K1547" s="49" t="s">
        <v>184</v>
      </c>
      <c r="L1547" s="61" t="s">
        <v>185</v>
      </c>
      <c r="M1547" s="51" t="s">
        <v>127</v>
      </c>
      <c r="N1547" s="51">
        <v>2</v>
      </c>
      <c r="O1547" s="56" t="e">
        <f t="shared" si="735"/>
        <v>#VALUE!</v>
      </c>
      <c r="P1547" s="53">
        <v>3850</v>
      </c>
      <c r="Q1547" s="54" t="s">
        <v>159</v>
      </c>
      <c r="R1547" s="53">
        <v>4081000</v>
      </c>
      <c r="S1547" s="53">
        <f t="shared" si="736"/>
        <v>0</v>
      </c>
      <c r="T1547" s="53"/>
      <c r="U1547" s="53">
        <v>0</v>
      </c>
      <c r="V1547" s="53" t="s">
        <v>129</v>
      </c>
      <c r="W1547" s="55">
        <v>0.01</v>
      </c>
      <c r="X1547" s="53">
        <v>0</v>
      </c>
      <c r="Y1547" s="53" t="s">
        <v>129</v>
      </c>
      <c r="Z1547" s="55">
        <v>0.01</v>
      </c>
      <c r="AA1547" s="53">
        <v>0</v>
      </c>
      <c r="AB1547" s="53" t="s">
        <v>130</v>
      </c>
      <c r="AC1547" s="85">
        <v>0.1</v>
      </c>
      <c r="AD1547" s="100"/>
      <c r="AE1547" s="100"/>
      <c r="AF1547" s="100"/>
      <c r="AG1547" s="102"/>
      <c r="AH1547" s="100"/>
      <c r="AI1547" s="100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3"/>
      <c r="AV1547" s="53"/>
      <c r="AW1547" s="53"/>
      <c r="AX1547" s="53"/>
      <c r="AY1547" s="53"/>
      <c r="AZ1547" s="53"/>
      <c r="BA1547" s="53"/>
      <c r="BB1547" s="53"/>
      <c r="BC1547" s="53"/>
      <c r="BD1547" s="53"/>
      <c r="BE1547" s="53"/>
    </row>
    <row r="1548" spans="1:57" ht="15.75" customHeight="1">
      <c r="A1548" s="1" t="s">
        <v>1904</v>
      </c>
      <c r="B1548" s="1" t="s">
        <v>121</v>
      </c>
      <c r="C1548" s="1" t="s">
        <v>122</v>
      </c>
      <c r="D1548" s="1" t="s">
        <v>123</v>
      </c>
      <c r="E1548" s="1" t="s">
        <v>841</v>
      </c>
      <c r="F1548" s="128"/>
      <c r="G1548" s="129"/>
      <c r="H1548" s="129"/>
      <c r="I1548" s="129"/>
      <c r="J1548" s="129"/>
      <c r="K1548" s="49" t="s">
        <v>231</v>
      </c>
      <c r="L1548" s="61" t="s">
        <v>232</v>
      </c>
      <c r="M1548" s="51" t="s">
        <v>127</v>
      </c>
      <c r="N1548" s="51">
        <v>3</v>
      </c>
      <c r="O1548" s="52" t="e">
        <f t="shared" si="735"/>
        <v>#VALUE!</v>
      </c>
      <c r="P1548" s="53">
        <v>408</v>
      </c>
      <c r="Q1548" s="54" t="s">
        <v>159</v>
      </c>
      <c r="R1548" s="53">
        <v>432500</v>
      </c>
      <c r="S1548" s="53">
        <f t="shared" si="736"/>
        <v>0</v>
      </c>
      <c r="T1548" s="53"/>
      <c r="U1548" s="53">
        <v>0</v>
      </c>
      <c r="V1548" s="53" t="s">
        <v>129</v>
      </c>
      <c r="W1548" s="55">
        <v>0.01</v>
      </c>
      <c r="X1548" s="53">
        <v>0</v>
      </c>
      <c r="Y1548" s="53" t="s">
        <v>129</v>
      </c>
      <c r="Z1548" s="55">
        <v>0.01</v>
      </c>
      <c r="AA1548" s="53">
        <v>0</v>
      </c>
      <c r="AB1548" s="53" t="s">
        <v>130</v>
      </c>
      <c r="AC1548" s="85">
        <v>0.1</v>
      </c>
      <c r="AD1548" s="100"/>
      <c r="AE1548" s="100"/>
      <c r="AF1548" s="100"/>
      <c r="AG1548" s="102"/>
      <c r="AH1548" s="100"/>
      <c r="AI1548" s="100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3"/>
      <c r="AV1548" s="53"/>
      <c r="AW1548" s="53"/>
      <c r="AX1548" s="53"/>
      <c r="AY1548" s="53"/>
      <c r="AZ1548" s="53"/>
      <c r="BA1548" s="53"/>
      <c r="BB1548" s="53"/>
      <c r="BC1548" s="53"/>
      <c r="BD1548" s="53"/>
      <c r="BE1548" s="53"/>
    </row>
    <row r="1549" spans="1:57" ht="15.75" customHeight="1">
      <c r="A1549" s="1" t="s">
        <v>1904</v>
      </c>
      <c r="B1549" s="1" t="s">
        <v>121</v>
      </c>
      <c r="C1549" s="1" t="s">
        <v>122</v>
      </c>
      <c r="D1549" s="1" t="s">
        <v>123</v>
      </c>
      <c r="E1549" s="1" t="s">
        <v>841</v>
      </c>
      <c r="F1549" s="128"/>
      <c r="G1549" s="129"/>
      <c r="H1549" s="129"/>
      <c r="I1549" s="129"/>
      <c r="J1549" s="129"/>
      <c r="K1549" s="49" t="s">
        <v>1923</v>
      </c>
      <c r="L1549" s="61" t="s">
        <v>1924</v>
      </c>
      <c r="M1549" s="51" t="s">
        <v>127</v>
      </c>
      <c r="N1549" s="51"/>
      <c r="O1549" s="62" t="e">
        <f t="shared" si="735"/>
        <v>#VALUE!</v>
      </c>
      <c r="P1549" s="53">
        <v>969</v>
      </c>
      <c r="Q1549" s="54" t="s">
        <v>159</v>
      </c>
      <c r="R1549" s="53">
        <v>494200</v>
      </c>
      <c r="S1549" s="53">
        <f t="shared" si="736"/>
        <v>0</v>
      </c>
      <c r="T1549" s="53"/>
      <c r="U1549" s="53">
        <v>0</v>
      </c>
      <c r="V1549" s="53" t="s">
        <v>129</v>
      </c>
      <c r="W1549" s="55">
        <v>0.01</v>
      </c>
      <c r="X1549" s="53">
        <v>0</v>
      </c>
      <c r="Y1549" s="53" t="s">
        <v>129</v>
      </c>
      <c r="Z1549" s="55">
        <v>0.01</v>
      </c>
      <c r="AA1549" s="53">
        <v>0</v>
      </c>
      <c r="AB1549" s="53" t="s">
        <v>130</v>
      </c>
      <c r="AC1549" s="85">
        <v>0.1</v>
      </c>
      <c r="AD1549" s="100"/>
      <c r="AE1549" s="100"/>
      <c r="AF1549" s="100"/>
      <c r="AG1549" s="102"/>
      <c r="AH1549" s="100"/>
      <c r="AI1549" s="100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3"/>
      <c r="AV1549" s="53"/>
      <c r="AW1549" s="53"/>
      <c r="AX1549" s="53"/>
      <c r="AY1549" s="53"/>
      <c r="AZ1549" s="53"/>
      <c r="BA1549" s="53"/>
      <c r="BB1549" s="53"/>
      <c r="BC1549" s="53"/>
      <c r="BD1549" s="53"/>
      <c r="BE1549" s="53"/>
    </row>
    <row r="1550" spans="1:57" ht="15.75" customHeight="1">
      <c r="A1550" s="1" t="s">
        <v>1904</v>
      </c>
      <c r="B1550" s="1" t="s">
        <v>121</v>
      </c>
      <c r="C1550" s="1" t="s">
        <v>122</v>
      </c>
      <c r="D1550" s="1" t="s">
        <v>123</v>
      </c>
      <c r="E1550" s="1" t="s">
        <v>841</v>
      </c>
      <c r="F1550" s="128"/>
      <c r="G1550" s="129"/>
      <c r="H1550" s="129"/>
      <c r="I1550" s="129"/>
      <c r="J1550" s="129"/>
      <c r="K1550" s="49" t="s">
        <v>1925</v>
      </c>
      <c r="L1550" s="61" t="s">
        <v>1926</v>
      </c>
      <c r="M1550" s="51" t="s">
        <v>127</v>
      </c>
      <c r="N1550" s="51"/>
      <c r="O1550" s="62" t="e">
        <f t="shared" si="735"/>
        <v>#VALUE!</v>
      </c>
      <c r="P1550" s="53">
        <v>500</v>
      </c>
      <c r="Q1550" s="54" t="s">
        <v>159</v>
      </c>
      <c r="R1550" s="53">
        <v>255000</v>
      </c>
      <c r="S1550" s="53">
        <f t="shared" si="736"/>
        <v>0</v>
      </c>
      <c r="T1550" s="53"/>
      <c r="U1550" s="53">
        <v>0</v>
      </c>
      <c r="V1550" s="53" t="s">
        <v>129</v>
      </c>
      <c r="W1550" s="55">
        <v>0.01</v>
      </c>
      <c r="X1550" s="53">
        <v>0</v>
      </c>
      <c r="Y1550" s="53" t="s">
        <v>129</v>
      </c>
      <c r="Z1550" s="55">
        <v>0.01</v>
      </c>
      <c r="AA1550" s="53">
        <v>0</v>
      </c>
      <c r="AB1550" s="53" t="s">
        <v>130</v>
      </c>
      <c r="AC1550" s="85">
        <v>0.1</v>
      </c>
      <c r="AD1550" s="100"/>
      <c r="AE1550" s="100"/>
      <c r="AF1550" s="100"/>
      <c r="AG1550" s="102"/>
      <c r="AH1550" s="100"/>
      <c r="AI1550" s="100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3"/>
      <c r="AV1550" s="53"/>
      <c r="AW1550" s="53"/>
      <c r="AX1550" s="53"/>
      <c r="AY1550" s="53"/>
      <c r="AZ1550" s="53"/>
      <c r="BA1550" s="53"/>
      <c r="BB1550" s="53"/>
      <c r="BC1550" s="53"/>
      <c r="BD1550" s="53"/>
      <c r="BE1550" s="53"/>
    </row>
    <row r="1551" spans="1:57" ht="15.75" customHeight="1">
      <c r="A1551" s="1" t="s">
        <v>1904</v>
      </c>
      <c r="B1551" s="1" t="s">
        <v>280</v>
      </c>
      <c r="C1551" s="1" t="s">
        <v>122</v>
      </c>
      <c r="D1551" s="1"/>
      <c r="E1551" s="1"/>
      <c r="F1551" s="23"/>
      <c r="G1551" s="24" t="s">
        <v>280</v>
      </c>
      <c r="H1551" s="24"/>
      <c r="I1551" s="24"/>
      <c r="J1551" s="24"/>
      <c r="K1551" s="132"/>
      <c r="L1551" s="133"/>
      <c r="M1551" s="134"/>
      <c r="N1551" s="134"/>
      <c r="O1551" s="134"/>
      <c r="P1551" s="27"/>
      <c r="Q1551" s="28"/>
      <c r="R1551" s="27">
        <f t="shared" ref="R1551:S1551" si="737">R1552+R1558</f>
        <v>8542800</v>
      </c>
      <c r="S1551" s="27">
        <f t="shared" si="737"/>
        <v>553412.82000000007</v>
      </c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106"/>
      <c r="AE1551" s="106"/>
      <c r="AF1551" s="106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</row>
    <row r="1552" spans="1:57" ht="15.75" customHeight="1">
      <c r="A1552" s="1" t="s">
        <v>1904</v>
      </c>
      <c r="B1552" s="1" t="s">
        <v>280</v>
      </c>
      <c r="C1552" s="1" t="s">
        <v>713</v>
      </c>
      <c r="D1552" s="1"/>
      <c r="E1552" s="1"/>
      <c r="F1552" s="29"/>
      <c r="G1552" s="30"/>
      <c r="H1552" s="30" t="s">
        <v>713</v>
      </c>
      <c r="I1552" s="30"/>
      <c r="J1552" s="30"/>
      <c r="K1552" s="135"/>
      <c r="L1552" s="136"/>
      <c r="M1552" s="119"/>
      <c r="N1552" s="119"/>
      <c r="O1552" s="119"/>
      <c r="P1552" s="33"/>
      <c r="Q1552" s="34"/>
      <c r="R1552" s="33">
        <f t="shared" ref="R1552:S1552" si="738">R1553</f>
        <v>5006300</v>
      </c>
      <c r="S1552" s="33">
        <f t="shared" si="738"/>
        <v>0</v>
      </c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  <c r="BC1552" s="33"/>
      <c r="BD1552" s="33"/>
      <c r="BE1552" s="33"/>
    </row>
    <row r="1553" spans="1:57" ht="15.75" customHeight="1">
      <c r="A1553" s="1" t="s">
        <v>1904</v>
      </c>
      <c r="B1553" s="1" t="s">
        <v>280</v>
      </c>
      <c r="C1553" s="1" t="s">
        <v>713</v>
      </c>
      <c r="D1553" s="1" t="s">
        <v>714</v>
      </c>
      <c r="E1553" s="1"/>
      <c r="F1553" s="35"/>
      <c r="G1553" s="36"/>
      <c r="H1553" s="36"/>
      <c r="I1553" s="36" t="s">
        <v>714</v>
      </c>
      <c r="J1553" s="36"/>
      <c r="K1553" s="137"/>
      <c r="L1553" s="138"/>
      <c r="M1553" s="122"/>
      <c r="N1553" s="122"/>
      <c r="O1553" s="122"/>
      <c r="P1553" s="39"/>
      <c r="Q1553" s="40"/>
      <c r="R1553" s="39">
        <f t="shared" ref="R1553:S1553" si="739">R1554+R1556</f>
        <v>5006300</v>
      </c>
      <c r="S1553" s="39">
        <f t="shared" si="739"/>
        <v>0</v>
      </c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39"/>
      <c r="AK1553" s="39"/>
      <c r="AL1553" s="39"/>
      <c r="AM1553" s="39"/>
      <c r="AN1553" s="39"/>
      <c r="AO1553" s="39"/>
      <c r="AP1553" s="39"/>
      <c r="AQ1553" s="39"/>
      <c r="AR1553" s="39"/>
      <c r="AS1553" s="39"/>
      <c r="AT1553" s="39"/>
      <c r="AU1553" s="39"/>
      <c r="AV1553" s="39"/>
      <c r="AW1553" s="39"/>
      <c r="AX1553" s="39"/>
      <c r="AY1553" s="39"/>
      <c r="AZ1553" s="39"/>
      <c r="BA1553" s="39"/>
      <c r="BB1553" s="39"/>
      <c r="BC1553" s="39"/>
      <c r="BD1553" s="39"/>
      <c r="BE1553" s="39"/>
    </row>
    <row r="1554" spans="1:57" ht="15.75" customHeight="1">
      <c r="A1554" s="1" t="s">
        <v>1904</v>
      </c>
      <c r="B1554" s="1" t="s">
        <v>280</v>
      </c>
      <c r="C1554" s="1" t="s">
        <v>713</v>
      </c>
      <c r="D1554" s="1"/>
      <c r="E1554" s="1" t="s">
        <v>715</v>
      </c>
      <c r="F1554" s="41"/>
      <c r="G1554" s="42"/>
      <c r="H1554" s="42"/>
      <c r="I1554" s="42"/>
      <c r="J1554" s="42" t="s">
        <v>715</v>
      </c>
      <c r="K1554" s="139"/>
      <c r="L1554" s="140"/>
      <c r="M1554" s="127"/>
      <c r="N1554" s="127"/>
      <c r="O1554" s="127"/>
      <c r="P1554" s="45"/>
      <c r="Q1554" s="46"/>
      <c r="R1554" s="45">
        <f t="shared" ref="R1554:S1554" si="740">R1555</f>
        <v>4209000</v>
      </c>
      <c r="S1554" s="45">
        <f t="shared" si="740"/>
        <v>0</v>
      </c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82"/>
      <c r="AE1554" s="82"/>
      <c r="AF1554" s="82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  <c r="AT1554" s="45"/>
      <c r="AU1554" s="45"/>
      <c r="AV1554" s="45"/>
      <c r="AW1554" s="45"/>
      <c r="AX1554" s="45"/>
      <c r="AY1554" s="45"/>
      <c r="AZ1554" s="45"/>
      <c r="BA1554" s="45"/>
      <c r="BB1554" s="45"/>
      <c r="BC1554" s="45"/>
      <c r="BD1554" s="45"/>
      <c r="BE1554" s="45"/>
    </row>
    <row r="1555" spans="1:57" ht="15.75" customHeight="1">
      <c r="A1555" s="1" t="s">
        <v>1904</v>
      </c>
      <c r="B1555" s="1" t="s">
        <v>280</v>
      </c>
      <c r="C1555" s="1" t="s">
        <v>713</v>
      </c>
      <c r="D1555" s="1" t="s">
        <v>714</v>
      </c>
      <c r="E1555" s="1" t="s">
        <v>715</v>
      </c>
      <c r="F1555" s="128"/>
      <c r="G1555" s="129"/>
      <c r="H1555" s="129"/>
      <c r="I1555" s="129"/>
      <c r="J1555" s="129"/>
      <c r="K1555" s="83" t="s">
        <v>755</v>
      </c>
      <c r="L1555" s="84" t="s">
        <v>756</v>
      </c>
      <c r="M1555" s="51" t="s">
        <v>127</v>
      </c>
      <c r="N1555" s="51">
        <v>2</v>
      </c>
      <c r="O1555" s="56" t="e">
        <f>M1555-R1555</f>
        <v>#VALUE!</v>
      </c>
      <c r="P1555" s="53">
        <v>114</v>
      </c>
      <c r="Q1555" s="54" t="s">
        <v>718</v>
      </c>
      <c r="R1555" s="53">
        <v>4209000</v>
      </c>
      <c r="S1555" s="53">
        <f>U1555+X1555+AA1555+AD1555+AG1555+AJ1555+AM1555+AP1555+AS1555+AV1555+AY1555+BB1555</f>
        <v>0</v>
      </c>
      <c r="T1555" s="53"/>
      <c r="U1555" s="100"/>
      <c r="V1555" s="100"/>
      <c r="W1555" s="100"/>
      <c r="X1555" s="100"/>
      <c r="Y1555" s="100"/>
      <c r="Z1555" s="100"/>
      <c r="AA1555" s="100"/>
      <c r="AB1555" s="100"/>
      <c r="AC1555" s="101"/>
      <c r="AD1555" s="100"/>
      <c r="AE1555" s="100"/>
      <c r="AF1555" s="100"/>
      <c r="AG1555" s="102"/>
      <c r="AH1555" s="100"/>
      <c r="AI1555" s="100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53"/>
      <c r="AU1555" s="53"/>
      <c r="AV1555" s="53"/>
      <c r="AW1555" s="53"/>
      <c r="AX1555" s="53"/>
      <c r="AY1555" s="53"/>
      <c r="AZ1555" s="53"/>
      <c r="BA1555" s="53"/>
      <c r="BB1555" s="53"/>
      <c r="BC1555" s="53"/>
      <c r="BD1555" s="53"/>
      <c r="BE1555" s="53"/>
    </row>
    <row r="1556" spans="1:57" ht="15.75" customHeight="1">
      <c r="A1556" s="1" t="s">
        <v>1904</v>
      </c>
      <c r="B1556" s="1" t="s">
        <v>280</v>
      </c>
      <c r="C1556" s="1" t="s">
        <v>713</v>
      </c>
      <c r="D1556" s="1"/>
      <c r="E1556" s="1" t="s">
        <v>778</v>
      </c>
      <c r="F1556" s="41"/>
      <c r="G1556" s="42"/>
      <c r="H1556" s="42"/>
      <c r="I1556" s="42"/>
      <c r="J1556" s="42" t="s">
        <v>778</v>
      </c>
      <c r="K1556" s="139"/>
      <c r="L1556" s="140"/>
      <c r="M1556" s="127"/>
      <c r="N1556" s="127"/>
      <c r="O1556" s="127"/>
      <c r="P1556" s="45"/>
      <c r="Q1556" s="46"/>
      <c r="R1556" s="45">
        <f t="shared" ref="R1556:S1556" si="741">R1557</f>
        <v>797300</v>
      </c>
      <c r="S1556" s="45">
        <f t="shared" si="741"/>
        <v>0</v>
      </c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91"/>
      <c r="AE1556" s="91"/>
      <c r="AF1556" s="91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  <c r="AT1556" s="45"/>
      <c r="AU1556" s="45"/>
      <c r="AV1556" s="45"/>
      <c r="AW1556" s="45"/>
      <c r="AX1556" s="45"/>
      <c r="AY1556" s="45"/>
      <c r="AZ1556" s="45"/>
      <c r="BA1556" s="45"/>
      <c r="BB1556" s="45"/>
      <c r="BC1556" s="45"/>
      <c r="BD1556" s="45"/>
      <c r="BE1556" s="45"/>
    </row>
    <row r="1557" spans="1:57" ht="15.75" customHeight="1">
      <c r="A1557" s="1" t="s">
        <v>1904</v>
      </c>
      <c r="B1557" s="1" t="s">
        <v>280</v>
      </c>
      <c r="C1557" s="1" t="s">
        <v>713</v>
      </c>
      <c r="D1557" s="1" t="s">
        <v>714</v>
      </c>
      <c r="E1557" s="1" t="s">
        <v>778</v>
      </c>
      <c r="F1557" s="128"/>
      <c r="G1557" s="129"/>
      <c r="H1557" s="129"/>
      <c r="I1557" s="129"/>
      <c r="J1557" s="129"/>
      <c r="K1557" s="83" t="s">
        <v>801</v>
      </c>
      <c r="L1557" s="84" t="s">
        <v>802</v>
      </c>
      <c r="M1557" s="51" t="s">
        <v>127</v>
      </c>
      <c r="N1557" s="51">
        <v>2</v>
      </c>
      <c r="O1557" s="56" t="e">
        <f>M1557-R1557</f>
        <v>#VALUE!</v>
      </c>
      <c r="P1557" s="53">
        <v>6700</v>
      </c>
      <c r="Q1557" s="54" t="s">
        <v>159</v>
      </c>
      <c r="R1557" s="53">
        <v>797300</v>
      </c>
      <c r="S1557" s="53">
        <f>U1557+X1557+AA1557+AD1557+AG1557+AJ1557+AM1557+AP1557+AS1557+AV1557+AY1557+BB1557</f>
        <v>0</v>
      </c>
      <c r="T1557" s="53"/>
      <c r="U1557" s="100"/>
      <c r="V1557" s="100"/>
      <c r="W1557" s="100"/>
      <c r="X1557" s="100"/>
      <c r="Y1557" s="100"/>
      <c r="Z1557" s="100"/>
      <c r="AA1557" s="100"/>
      <c r="AB1557" s="100"/>
      <c r="AC1557" s="101"/>
      <c r="AD1557" s="100"/>
      <c r="AE1557" s="100"/>
      <c r="AF1557" s="100"/>
      <c r="AG1557" s="102"/>
      <c r="AH1557" s="100"/>
      <c r="AI1557" s="100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3"/>
      <c r="AV1557" s="53"/>
      <c r="AW1557" s="53"/>
      <c r="AX1557" s="53"/>
      <c r="AY1557" s="53"/>
      <c r="AZ1557" s="53"/>
      <c r="BA1557" s="53"/>
      <c r="BB1557" s="53"/>
      <c r="BC1557" s="53"/>
      <c r="BD1557" s="53"/>
      <c r="BE1557" s="53"/>
    </row>
    <row r="1558" spans="1:57" ht="15.75" customHeight="1">
      <c r="A1558" s="1" t="s">
        <v>1904</v>
      </c>
      <c r="B1558" s="1" t="s">
        <v>280</v>
      </c>
      <c r="C1558" s="1" t="s">
        <v>281</v>
      </c>
      <c r="D1558" s="1"/>
      <c r="E1558" s="1"/>
      <c r="F1558" s="29"/>
      <c r="G1558" s="30"/>
      <c r="H1558" s="30" t="s">
        <v>281</v>
      </c>
      <c r="I1558" s="30"/>
      <c r="J1558" s="30"/>
      <c r="K1558" s="135"/>
      <c r="L1558" s="136"/>
      <c r="M1558" s="119"/>
      <c r="N1558" s="119"/>
      <c r="O1558" s="119"/>
      <c r="P1558" s="33"/>
      <c r="Q1558" s="34"/>
      <c r="R1558" s="33">
        <f t="shared" ref="R1558:S1558" si="742">R1559+R1563+R1572+R1583+R1587</f>
        <v>3536500</v>
      </c>
      <c r="S1558" s="33">
        <f t="shared" si="742"/>
        <v>553412.82000000007</v>
      </c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149"/>
      <c r="AE1558" s="149"/>
      <c r="AF1558" s="149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</row>
    <row r="1559" spans="1:57" ht="15.75" customHeight="1">
      <c r="A1559" s="1" t="s">
        <v>1904</v>
      </c>
      <c r="B1559" s="1" t="s">
        <v>280</v>
      </c>
      <c r="C1559" s="1" t="s">
        <v>281</v>
      </c>
      <c r="D1559" s="1" t="s">
        <v>851</v>
      </c>
      <c r="E1559" s="1"/>
      <c r="F1559" s="35"/>
      <c r="G1559" s="36"/>
      <c r="H1559" s="36"/>
      <c r="I1559" s="36" t="s">
        <v>851</v>
      </c>
      <c r="J1559" s="36"/>
      <c r="K1559" s="137"/>
      <c r="L1559" s="138"/>
      <c r="M1559" s="122"/>
      <c r="N1559" s="122"/>
      <c r="O1559" s="122"/>
      <c r="P1559" s="39"/>
      <c r="Q1559" s="40"/>
      <c r="R1559" s="39">
        <f t="shared" ref="R1559:S1559" si="743">R1560</f>
        <v>1248000</v>
      </c>
      <c r="S1559" s="39">
        <f t="shared" si="743"/>
        <v>60000</v>
      </c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  <c r="AK1559" s="39"/>
      <c r="AL1559" s="39"/>
      <c r="AM1559" s="39"/>
      <c r="AN1559" s="39"/>
      <c r="AO1559" s="39"/>
      <c r="AP1559" s="39"/>
      <c r="AQ1559" s="39"/>
      <c r="AR1559" s="39"/>
      <c r="AS1559" s="39"/>
      <c r="AT1559" s="39"/>
      <c r="AU1559" s="39"/>
      <c r="AV1559" s="39"/>
      <c r="AW1559" s="39"/>
      <c r="AX1559" s="39"/>
      <c r="AY1559" s="39"/>
      <c r="AZ1559" s="39"/>
      <c r="BA1559" s="39"/>
      <c r="BB1559" s="39"/>
      <c r="BC1559" s="39"/>
      <c r="BD1559" s="39"/>
      <c r="BE1559" s="39"/>
    </row>
    <row r="1560" spans="1:57" ht="15.75" customHeight="1">
      <c r="A1560" s="1" t="s">
        <v>1904</v>
      </c>
      <c r="B1560" s="1" t="s">
        <v>280</v>
      </c>
      <c r="C1560" s="1" t="s">
        <v>281</v>
      </c>
      <c r="D1560" s="1"/>
      <c r="E1560" s="1" t="s">
        <v>852</v>
      </c>
      <c r="F1560" s="41"/>
      <c r="G1560" s="42"/>
      <c r="H1560" s="42"/>
      <c r="I1560" s="42"/>
      <c r="J1560" s="42" t="s">
        <v>852</v>
      </c>
      <c r="K1560" s="139"/>
      <c r="L1560" s="140"/>
      <c r="M1560" s="127"/>
      <c r="N1560" s="127"/>
      <c r="O1560" s="127"/>
      <c r="P1560" s="45"/>
      <c r="Q1560" s="46"/>
      <c r="R1560" s="45">
        <f t="shared" ref="R1560:S1560" si="744">R1561+R1562</f>
        <v>1248000</v>
      </c>
      <c r="S1560" s="45">
        <f t="shared" si="744"/>
        <v>60000</v>
      </c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82"/>
      <c r="AE1560" s="82"/>
      <c r="AF1560" s="82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  <c r="AT1560" s="45"/>
      <c r="AU1560" s="45"/>
      <c r="AV1560" s="45"/>
      <c r="AW1560" s="45"/>
      <c r="AX1560" s="45"/>
      <c r="AY1560" s="45"/>
      <c r="AZ1560" s="45"/>
      <c r="BA1560" s="45"/>
      <c r="BB1560" s="45"/>
      <c r="BC1560" s="45"/>
      <c r="BD1560" s="45"/>
      <c r="BE1560" s="45"/>
    </row>
    <row r="1561" spans="1:57" ht="15.75" customHeight="1">
      <c r="A1561" s="1" t="s">
        <v>1904</v>
      </c>
      <c r="B1561" s="1" t="s">
        <v>280</v>
      </c>
      <c r="C1561" s="1" t="s">
        <v>281</v>
      </c>
      <c r="D1561" s="1" t="s">
        <v>851</v>
      </c>
      <c r="E1561" s="1" t="s">
        <v>852</v>
      </c>
      <c r="F1561" s="128"/>
      <c r="G1561" s="129"/>
      <c r="H1561" s="129"/>
      <c r="I1561" s="129"/>
      <c r="J1561" s="129"/>
      <c r="K1561" s="83" t="s">
        <v>1927</v>
      </c>
      <c r="L1561" s="84" t="s">
        <v>1928</v>
      </c>
      <c r="M1561" s="51" t="s">
        <v>127</v>
      </c>
      <c r="N1561" s="51"/>
      <c r="O1561" s="62" t="e">
        <f t="shared" ref="O1561:O1562" si="745">M1561-R1561</f>
        <v>#VALUE!</v>
      </c>
      <c r="P1561" s="53">
        <v>15</v>
      </c>
      <c r="Q1561" s="54" t="s">
        <v>718</v>
      </c>
      <c r="R1561" s="53">
        <v>450000</v>
      </c>
      <c r="S1561" s="53">
        <f t="shared" ref="S1561:S1562" si="746">U1561+X1561+AA1561+AD1561+AG1561+AJ1561+AM1561+AP1561+AS1561+AV1561+AY1561+BB1561</f>
        <v>30000</v>
      </c>
      <c r="T1561" s="53"/>
      <c r="U1561" s="53">
        <v>0</v>
      </c>
      <c r="V1561" s="53" t="s">
        <v>129</v>
      </c>
      <c r="W1561" s="55">
        <v>0.01</v>
      </c>
      <c r="X1561" s="53">
        <v>0</v>
      </c>
      <c r="Y1561" s="53" t="s">
        <v>129</v>
      </c>
      <c r="Z1561" s="55">
        <v>0.01</v>
      </c>
      <c r="AA1561" s="159">
        <v>0</v>
      </c>
      <c r="AB1561" s="159" t="s">
        <v>130</v>
      </c>
      <c r="AC1561" s="188">
        <v>0.2</v>
      </c>
      <c r="AD1561" s="159">
        <v>0</v>
      </c>
      <c r="AE1561" s="159" t="s">
        <v>130</v>
      </c>
      <c r="AF1561" s="189">
        <v>0.3</v>
      </c>
      <c r="AG1561" s="88">
        <v>30000</v>
      </c>
      <c r="AH1561" s="53" t="s">
        <v>130</v>
      </c>
      <c r="AI1561" s="55">
        <v>0.1</v>
      </c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3"/>
      <c r="AV1561" s="53"/>
      <c r="AW1561" s="53"/>
      <c r="AX1561" s="53"/>
      <c r="AY1561" s="53"/>
      <c r="AZ1561" s="53"/>
      <c r="BA1561" s="53"/>
      <c r="BB1561" s="53"/>
      <c r="BC1561" s="53"/>
      <c r="BD1561" s="53"/>
      <c r="BE1561" s="53"/>
    </row>
    <row r="1562" spans="1:57" ht="15.75" customHeight="1">
      <c r="A1562" s="1" t="s">
        <v>1904</v>
      </c>
      <c r="B1562" s="1" t="s">
        <v>280</v>
      </c>
      <c r="C1562" s="1" t="s">
        <v>281</v>
      </c>
      <c r="D1562" s="1" t="s">
        <v>851</v>
      </c>
      <c r="E1562" s="1" t="s">
        <v>852</v>
      </c>
      <c r="F1562" s="128"/>
      <c r="G1562" s="129"/>
      <c r="H1562" s="129"/>
      <c r="I1562" s="129"/>
      <c r="J1562" s="129"/>
      <c r="K1562" s="83" t="s">
        <v>1905</v>
      </c>
      <c r="L1562" s="84" t="s">
        <v>1929</v>
      </c>
      <c r="M1562" s="51" t="s">
        <v>127</v>
      </c>
      <c r="N1562" s="51"/>
      <c r="O1562" s="62" t="e">
        <f t="shared" si="745"/>
        <v>#VALUE!</v>
      </c>
      <c r="P1562" s="53">
        <v>150</v>
      </c>
      <c r="Q1562" s="54" t="s">
        <v>400</v>
      </c>
      <c r="R1562" s="53">
        <v>798000</v>
      </c>
      <c r="S1562" s="53">
        <f t="shared" si="746"/>
        <v>30000</v>
      </c>
      <c r="T1562" s="53"/>
      <c r="U1562" s="53">
        <v>0</v>
      </c>
      <c r="V1562" s="53" t="s">
        <v>129</v>
      </c>
      <c r="W1562" s="55">
        <v>0.01</v>
      </c>
      <c r="X1562" s="53">
        <v>0</v>
      </c>
      <c r="Y1562" s="53" t="s">
        <v>129</v>
      </c>
      <c r="Z1562" s="55">
        <v>0.01</v>
      </c>
      <c r="AA1562" s="159">
        <v>0</v>
      </c>
      <c r="AB1562" s="159" t="s">
        <v>130</v>
      </c>
      <c r="AC1562" s="188">
        <v>0.2</v>
      </c>
      <c r="AD1562" s="159">
        <v>0</v>
      </c>
      <c r="AE1562" s="159" t="s">
        <v>130</v>
      </c>
      <c r="AF1562" s="190">
        <v>0.3</v>
      </c>
      <c r="AG1562" s="88">
        <v>30000</v>
      </c>
      <c r="AH1562" s="53" t="s">
        <v>130</v>
      </c>
      <c r="AI1562" s="55">
        <v>0.1</v>
      </c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3"/>
      <c r="AV1562" s="53"/>
      <c r="AW1562" s="53"/>
      <c r="AX1562" s="53"/>
      <c r="AY1562" s="53"/>
      <c r="AZ1562" s="53"/>
      <c r="BA1562" s="53"/>
      <c r="BB1562" s="53"/>
      <c r="BC1562" s="53"/>
      <c r="BD1562" s="53"/>
      <c r="BE1562" s="53"/>
    </row>
    <row r="1563" spans="1:57" ht="15.75" customHeight="1">
      <c r="A1563" s="1" t="s">
        <v>1904</v>
      </c>
      <c r="B1563" s="1" t="s">
        <v>280</v>
      </c>
      <c r="C1563" s="1" t="s">
        <v>281</v>
      </c>
      <c r="D1563" s="1" t="s">
        <v>658</v>
      </c>
      <c r="E1563" s="1"/>
      <c r="F1563" s="35"/>
      <c r="G1563" s="36"/>
      <c r="H1563" s="36"/>
      <c r="I1563" s="36" t="s">
        <v>658</v>
      </c>
      <c r="J1563" s="36"/>
      <c r="K1563" s="137"/>
      <c r="L1563" s="138"/>
      <c r="M1563" s="122"/>
      <c r="N1563" s="122"/>
      <c r="O1563" s="122"/>
      <c r="P1563" s="39"/>
      <c r="Q1563" s="40"/>
      <c r="R1563" s="39">
        <f t="shared" ref="R1563:S1563" si="747">R1564+R1566+R1570</f>
        <v>1490700</v>
      </c>
      <c r="S1563" s="39">
        <f t="shared" si="747"/>
        <v>242690</v>
      </c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86"/>
      <c r="AE1563" s="86"/>
      <c r="AF1563" s="86"/>
      <c r="AG1563" s="39"/>
      <c r="AH1563" s="39"/>
      <c r="AI1563" s="39"/>
      <c r="AJ1563" s="39"/>
      <c r="AK1563" s="39"/>
      <c r="AL1563" s="39"/>
      <c r="AM1563" s="39"/>
      <c r="AN1563" s="39"/>
      <c r="AO1563" s="39"/>
      <c r="AP1563" s="39"/>
      <c r="AQ1563" s="39"/>
      <c r="AR1563" s="39"/>
      <c r="AS1563" s="39"/>
      <c r="AT1563" s="39"/>
      <c r="AU1563" s="39"/>
      <c r="AV1563" s="39"/>
      <c r="AW1563" s="39"/>
      <c r="AX1563" s="39"/>
      <c r="AY1563" s="39"/>
      <c r="AZ1563" s="39"/>
      <c r="BA1563" s="39"/>
      <c r="BB1563" s="39"/>
      <c r="BC1563" s="39"/>
      <c r="BD1563" s="39"/>
      <c r="BE1563" s="39"/>
    </row>
    <row r="1564" spans="1:57" ht="15.75" customHeight="1">
      <c r="A1564" s="1" t="s">
        <v>1904</v>
      </c>
      <c r="B1564" s="1" t="s">
        <v>280</v>
      </c>
      <c r="C1564" s="1" t="s">
        <v>281</v>
      </c>
      <c r="D1564" s="1"/>
      <c r="E1564" s="1" t="s">
        <v>868</v>
      </c>
      <c r="F1564" s="41"/>
      <c r="G1564" s="42"/>
      <c r="H1564" s="42"/>
      <c r="I1564" s="42"/>
      <c r="J1564" s="42" t="s">
        <v>868</v>
      </c>
      <c r="K1564" s="139"/>
      <c r="L1564" s="140"/>
      <c r="M1564" s="127"/>
      <c r="N1564" s="127"/>
      <c r="O1564" s="127"/>
      <c r="P1564" s="45"/>
      <c r="Q1564" s="46"/>
      <c r="R1564" s="45">
        <f t="shared" ref="R1564:S1564" si="748">R1565</f>
        <v>247500</v>
      </c>
      <c r="S1564" s="45">
        <f t="shared" si="748"/>
        <v>126630</v>
      </c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82"/>
      <c r="AE1564" s="82"/>
      <c r="AF1564" s="82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  <c r="AT1564" s="45"/>
      <c r="AU1564" s="45"/>
      <c r="AV1564" s="45"/>
      <c r="AW1564" s="45"/>
      <c r="AX1564" s="45"/>
      <c r="AY1564" s="45"/>
      <c r="AZ1564" s="45"/>
      <c r="BA1564" s="45"/>
      <c r="BB1564" s="45"/>
      <c r="BC1564" s="45"/>
      <c r="BD1564" s="45"/>
      <c r="BE1564" s="45"/>
    </row>
    <row r="1565" spans="1:57" ht="15.75" customHeight="1">
      <c r="A1565" s="1" t="s">
        <v>1904</v>
      </c>
      <c r="B1565" s="1" t="s">
        <v>280</v>
      </c>
      <c r="C1565" s="1" t="s">
        <v>281</v>
      </c>
      <c r="D1565" s="1" t="s">
        <v>658</v>
      </c>
      <c r="E1565" s="1" t="s">
        <v>868</v>
      </c>
      <c r="F1565" s="128"/>
      <c r="G1565" s="129"/>
      <c r="H1565" s="129"/>
      <c r="I1565" s="129"/>
      <c r="J1565" s="129"/>
      <c r="K1565" s="83" t="s">
        <v>1930</v>
      </c>
      <c r="L1565" s="84" t="s">
        <v>1931</v>
      </c>
      <c r="M1565" s="51" t="s">
        <v>127</v>
      </c>
      <c r="N1565" s="51"/>
      <c r="O1565" s="62" t="e">
        <f>M1565-R1565</f>
        <v>#VALUE!</v>
      </c>
      <c r="P1565" s="53">
        <v>150000</v>
      </c>
      <c r="Q1565" s="54" t="s">
        <v>128</v>
      </c>
      <c r="R1565" s="53">
        <v>247500</v>
      </c>
      <c r="S1565" s="53">
        <f>U1565+X1565+AA1565+AD1565+AG1565+AJ1565+AM1565+AP1565+AS1565+AV1565+AY1565+BB1565</f>
        <v>126630</v>
      </c>
      <c r="T1565" s="53"/>
      <c r="U1565" s="53">
        <v>0</v>
      </c>
      <c r="V1565" s="53" t="s">
        <v>129</v>
      </c>
      <c r="W1565" s="55">
        <v>0.01</v>
      </c>
      <c r="X1565" s="53">
        <v>0</v>
      </c>
      <c r="Y1565" s="53" t="s">
        <v>129</v>
      </c>
      <c r="Z1565" s="55">
        <v>0.01</v>
      </c>
      <c r="AA1565" s="159">
        <v>0</v>
      </c>
      <c r="AB1565" s="159" t="s">
        <v>1932</v>
      </c>
      <c r="AC1565" s="190">
        <v>0.2</v>
      </c>
      <c r="AD1565" s="159">
        <v>81630</v>
      </c>
      <c r="AE1565" s="159" t="s">
        <v>1933</v>
      </c>
      <c r="AF1565" s="190">
        <v>0.2</v>
      </c>
      <c r="AG1565" s="53">
        <v>45000</v>
      </c>
      <c r="AH1565" s="53" t="s">
        <v>131</v>
      </c>
      <c r="AI1565" s="55">
        <v>0.3</v>
      </c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3"/>
      <c r="AV1565" s="53"/>
      <c r="AW1565" s="53"/>
      <c r="AX1565" s="53"/>
      <c r="AY1565" s="53"/>
      <c r="AZ1565" s="53"/>
      <c r="BA1565" s="53"/>
      <c r="BB1565" s="53"/>
      <c r="BC1565" s="53"/>
      <c r="BD1565" s="53"/>
      <c r="BE1565" s="53"/>
    </row>
    <row r="1566" spans="1:57" ht="15.75" customHeight="1">
      <c r="A1566" s="1" t="s">
        <v>1904</v>
      </c>
      <c r="B1566" s="1" t="s">
        <v>280</v>
      </c>
      <c r="C1566" s="1" t="s">
        <v>281</v>
      </c>
      <c r="D1566" s="1"/>
      <c r="E1566" s="1" t="s">
        <v>659</v>
      </c>
      <c r="F1566" s="41"/>
      <c r="G1566" s="42"/>
      <c r="H1566" s="42"/>
      <c r="I1566" s="42"/>
      <c r="J1566" s="42" t="s">
        <v>659</v>
      </c>
      <c r="K1566" s="139"/>
      <c r="L1566" s="140"/>
      <c r="M1566" s="127"/>
      <c r="N1566" s="127"/>
      <c r="O1566" s="127"/>
      <c r="P1566" s="45"/>
      <c r="Q1566" s="46"/>
      <c r="R1566" s="45">
        <f t="shared" ref="R1566:S1566" si="749">SUM(R1567:R1569)</f>
        <v>1095200</v>
      </c>
      <c r="S1566" s="45">
        <f t="shared" si="749"/>
        <v>80360</v>
      </c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91"/>
      <c r="AE1566" s="91"/>
      <c r="AF1566" s="91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  <c r="AT1566" s="45"/>
      <c r="AU1566" s="45"/>
      <c r="AV1566" s="45"/>
      <c r="AW1566" s="45"/>
      <c r="AX1566" s="45"/>
      <c r="AY1566" s="45"/>
      <c r="AZ1566" s="45"/>
      <c r="BA1566" s="45"/>
      <c r="BB1566" s="45"/>
      <c r="BC1566" s="45"/>
      <c r="BD1566" s="45"/>
      <c r="BE1566" s="45"/>
    </row>
    <row r="1567" spans="1:57" ht="15.75" customHeight="1">
      <c r="A1567" s="1" t="s">
        <v>1904</v>
      </c>
      <c r="B1567" s="1" t="s">
        <v>280</v>
      </c>
      <c r="C1567" s="1" t="s">
        <v>281</v>
      </c>
      <c r="D1567" s="1" t="s">
        <v>658</v>
      </c>
      <c r="E1567" s="1" t="s">
        <v>659</v>
      </c>
      <c r="F1567" s="128"/>
      <c r="G1567" s="129"/>
      <c r="H1567" s="129"/>
      <c r="I1567" s="129"/>
      <c r="J1567" s="129"/>
      <c r="K1567" s="83" t="s">
        <v>666</v>
      </c>
      <c r="L1567" s="84" t="s">
        <v>667</v>
      </c>
      <c r="M1567" s="51" t="s">
        <v>127</v>
      </c>
      <c r="N1567" s="51">
        <v>2</v>
      </c>
      <c r="O1567" s="56" t="e">
        <f t="shared" ref="O1567:O1569" si="750">M1567-R1567</f>
        <v>#VALUE!</v>
      </c>
      <c r="P1567" s="53">
        <v>280000</v>
      </c>
      <c r="Q1567" s="54" t="s">
        <v>128</v>
      </c>
      <c r="R1567" s="53">
        <v>532800</v>
      </c>
      <c r="S1567" s="53">
        <f t="shared" ref="S1567:S1569" si="751">U1567+X1567+AA1567+AD1567+AG1567+AJ1567+AM1567+AP1567+AS1567+AV1567+AY1567+BB1567</f>
        <v>0</v>
      </c>
      <c r="T1567" s="53"/>
      <c r="U1567" s="53">
        <v>0</v>
      </c>
      <c r="V1567" s="53" t="s">
        <v>129</v>
      </c>
      <c r="W1567" s="156">
        <v>0.01</v>
      </c>
      <c r="X1567" s="88">
        <v>0</v>
      </c>
      <c r="Y1567" s="53" t="s">
        <v>129</v>
      </c>
      <c r="Z1567" s="156">
        <v>0.01</v>
      </c>
      <c r="AA1567" s="88">
        <v>0</v>
      </c>
      <c r="AB1567" s="53" t="s">
        <v>130</v>
      </c>
      <c r="AC1567" s="191">
        <v>0.1</v>
      </c>
      <c r="AD1567" s="100"/>
      <c r="AE1567" s="100"/>
      <c r="AF1567" s="100"/>
      <c r="AG1567" s="102"/>
      <c r="AH1567" s="100"/>
      <c r="AI1567" s="100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3"/>
      <c r="AV1567" s="53"/>
      <c r="AW1567" s="53"/>
      <c r="AX1567" s="53"/>
      <c r="AY1567" s="53"/>
      <c r="AZ1567" s="53"/>
      <c r="BA1567" s="53"/>
      <c r="BB1567" s="53"/>
      <c r="BC1567" s="53"/>
      <c r="BD1567" s="53"/>
      <c r="BE1567" s="53"/>
    </row>
    <row r="1568" spans="1:57" ht="15.75" customHeight="1">
      <c r="A1568" s="1" t="s">
        <v>1904</v>
      </c>
      <c r="B1568" s="1" t="s">
        <v>280</v>
      </c>
      <c r="C1568" s="1" t="s">
        <v>281</v>
      </c>
      <c r="D1568" s="1" t="s">
        <v>658</v>
      </c>
      <c r="E1568" s="1" t="s">
        <v>659</v>
      </c>
      <c r="F1568" s="128"/>
      <c r="G1568" s="129"/>
      <c r="H1568" s="129"/>
      <c r="I1568" s="129"/>
      <c r="J1568" s="129"/>
      <c r="K1568" s="83" t="s">
        <v>1911</v>
      </c>
      <c r="L1568" s="84" t="s">
        <v>1934</v>
      </c>
      <c r="M1568" s="51" t="s">
        <v>127</v>
      </c>
      <c r="N1568" s="51"/>
      <c r="O1568" s="62" t="e">
        <f t="shared" si="750"/>
        <v>#VALUE!</v>
      </c>
      <c r="P1568" s="53">
        <v>80000</v>
      </c>
      <c r="Q1568" s="54" t="s">
        <v>128</v>
      </c>
      <c r="R1568" s="53">
        <v>236800</v>
      </c>
      <c r="S1568" s="53">
        <f t="shared" si="751"/>
        <v>0</v>
      </c>
      <c r="T1568" s="53"/>
      <c r="U1568" s="53">
        <v>0</v>
      </c>
      <c r="V1568" s="53" t="s">
        <v>129</v>
      </c>
      <c r="W1568" s="156">
        <v>0.01</v>
      </c>
      <c r="X1568" s="88">
        <v>0</v>
      </c>
      <c r="Y1568" s="53" t="s">
        <v>129</v>
      </c>
      <c r="Z1568" s="156">
        <v>0.01</v>
      </c>
      <c r="AA1568" s="88">
        <v>0</v>
      </c>
      <c r="AB1568" s="53" t="s">
        <v>131</v>
      </c>
      <c r="AC1568" s="85">
        <v>0.15</v>
      </c>
      <c r="AD1568" s="53">
        <v>0</v>
      </c>
      <c r="AE1568" s="53" t="s">
        <v>131</v>
      </c>
      <c r="AF1568" s="55">
        <v>0.2</v>
      </c>
      <c r="AG1568" s="102"/>
      <c r="AH1568" s="100"/>
      <c r="AI1568" s="100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3"/>
      <c r="AV1568" s="53"/>
      <c r="AW1568" s="53"/>
      <c r="AX1568" s="53"/>
      <c r="AY1568" s="53"/>
      <c r="AZ1568" s="53"/>
      <c r="BA1568" s="53"/>
      <c r="BB1568" s="53"/>
      <c r="BC1568" s="53"/>
      <c r="BD1568" s="53"/>
      <c r="BE1568" s="53"/>
    </row>
    <row r="1569" spans="1:57" ht="15.75" customHeight="1">
      <c r="A1569" s="1" t="s">
        <v>1904</v>
      </c>
      <c r="B1569" s="1" t="s">
        <v>280</v>
      </c>
      <c r="C1569" s="1" t="s">
        <v>281</v>
      </c>
      <c r="D1569" s="1" t="s">
        <v>658</v>
      </c>
      <c r="E1569" s="1" t="s">
        <v>659</v>
      </c>
      <c r="F1569" s="128"/>
      <c r="G1569" s="129"/>
      <c r="H1569" s="129"/>
      <c r="I1569" s="129"/>
      <c r="J1569" s="129"/>
      <c r="K1569" s="83" t="s">
        <v>152</v>
      </c>
      <c r="L1569" s="84" t="s">
        <v>1935</v>
      </c>
      <c r="M1569" s="51" t="s">
        <v>127</v>
      </c>
      <c r="N1569" s="51">
        <v>2</v>
      </c>
      <c r="O1569" s="56" t="e">
        <f t="shared" si="750"/>
        <v>#VALUE!</v>
      </c>
      <c r="P1569" s="53">
        <v>110000</v>
      </c>
      <c r="Q1569" s="54" t="s">
        <v>128</v>
      </c>
      <c r="R1569" s="53">
        <v>325600</v>
      </c>
      <c r="S1569" s="53">
        <f t="shared" si="751"/>
        <v>80360</v>
      </c>
      <c r="T1569" s="53"/>
      <c r="U1569" s="53">
        <v>0</v>
      </c>
      <c r="V1569" s="53" t="s">
        <v>129</v>
      </c>
      <c r="W1569" s="157">
        <v>0.01</v>
      </c>
      <c r="X1569" s="53">
        <v>0</v>
      </c>
      <c r="Y1569" s="53" t="s">
        <v>129</v>
      </c>
      <c r="Z1569" s="157">
        <v>0.1</v>
      </c>
      <c r="AA1569" s="53">
        <v>0</v>
      </c>
      <c r="AB1569" s="53" t="s">
        <v>131</v>
      </c>
      <c r="AC1569" s="85">
        <v>0.15</v>
      </c>
      <c r="AD1569" s="53">
        <v>80360</v>
      </c>
      <c r="AE1569" s="53" t="s">
        <v>131</v>
      </c>
      <c r="AF1569" s="55">
        <v>0.2</v>
      </c>
      <c r="AG1569" s="53">
        <v>0</v>
      </c>
      <c r="AH1569" s="53" t="s">
        <v>131</v>
      </c>
      <c r="AI1569" s="55">
        <v>0.3</v>
      </c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3"/>
      <c r="AV1569" s="53"/>
      <c r="AW1569" s="53"/>
      <c r="AX1569" s="53"/>
      <c r="AY1569" s="53"/>
      <c r="AZ1569" s="53"/>
      <c r="BA1569" s="53"/>
      <c r="BB1569" s="53"/>
      <c r="BC1569" s="53"/>
      <c r="BD1569" s="53"/>
      <c r="BE1569" s="53"/>
    </row>
    <row r="1570" spans="1:57" ht="15.75" customHeight="1">
      <c r="A1570" s="1" t="s">
        <v>1904</v>
      </c>
      <c r="B1570" s="1" t="s">
        <v>280</v>
      </c>
      <c r="C1570" s="1" t="s">
        <v>281</v>
      </c>
      <c r="D1570" s="1"/>
      <c r="E1570" s="1" t="s">
        <v>873</v>
      </c>
      <c r="F1570" s="41"/>
      <c r="G1570" s="42"/>
      <c r="H1570" s="42"/>
      <c r="I1570" s="42"/>
      <c r="J1570" s="42" t="s">
        <v>873</v>
      </c>
      <c r="K1570" s="139"/>
      <c r="L1570" s="140"/>
      <c r="M1570" s="127"/>
      <c r="N1570" s="127"/>
      <c r="O1570" s="127"/>
      <c r="P1570" s="45"/>
      <c r="Q1570" s="46"/>
      <c r="R1570" s="45">
        <f t="shared" ref="R1570:S1570" si="752">R1571</f>
        <v>148000</v>
      </c>
      <c r="S1570" s="45">
        <f t="shared" si="752"/>
        <v>35700</v>
      </c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91"/>
      <c r="AE1570" s="91"/>
      <c r="AF1570" s="91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  <c r="AT1570" s="45"/>
      <c r="AU1570" s="45"/>
      <c r="AV1570" s="45"/>
      <c r="AW1570" s="45"/>
      <c r="AX1570" s="45"/>
      <c r="AY1570" s="45"/>
      <c r="AZ1570" s="45"/>
      <c r="BA1570" s="45"/>
      <c r="BB1570" s="45"/>
      <c r="BC1570" s="45"/>
      <c r="BD1570" s="45"/>
      <c r="BE1570" s="45"/>
    </row>
    <row r="1571" spans="1:57" ht="15.75" customHeight="1">
      <c r="A1571" s="1" t="s">
        <v>1904</v>
      </c>
      <c r="B1571" s="1" t="s">
        <v>280</v>
      </c>
      <c r="C1571" s="1" t="s">
        <v>281</v>
      </c>
      <c r="D1571" s="1" t="s">
        <v>658</v>
      </c>
      <c r="E1571" s="1" t="s">
        <v>873</v>
      </c>
      <c r="F1571" s="128"/>
      <c r="G1571" s="129"/>
      <c r="H1571" s="129"/>
      <c r="I1571" s="129"/>
      <c r="J1571" s="129"/>
      <c r="K1571" s="83" t="s">
        <v>152</v>
      </c>
      <c r="L1571" s="84" t="s">
        <v>1935</v>
      </c>
      <c r="M1571" s="51" t="s">
        <v>127</v>
      </c>
      <c r="N1571" s="51">
        <v>2</v>
      </c>
      <c r="O1571" s="56" t="e">
        <f>M1571-R1571</f>
        <v>#VALUE!</v>
      </c>
      <c r="P1571" s="53">
        <v>50000</v>
      </c>
      <c r="Q1571" s="54" t="s">
        <v>128</v>
      </c>
      <c r="R1571" s="53">
        <v>148000</v>
      </c>
      <c r="S1571" s="53">
        <f>U1571+X1571+AA1571+AD1571+AG1571+AJ1571+AM1571+AP1571+AS1571+AV1571+AY1571+BB1571</f>
        <v>35700</v>
      </c>
      <c r="T1571" s="53"/>
      <c r="U1571" s="53">
        <v>0</v>
      </c>
      <c r="V1571" s="53" t="s">
        <v>129</v>
      </c>
      <c r="W1571" s="157">
        <v>0.01</v>
      </c>
      <c r="X1571" s="53">
        <v>0</v>
      </c>
      <c r="Y1571" s="53" t="s">
        <v>129</v>
      </c>
      <c r="Z1571" s="157">
        <v>0.1</v>
      </c>
      <c r="AA1571" s="53">
        <v>0</v>
      </c>
      <c r="AB1571" s="53" t="s">
        <v>131</v>
      </c>
      <c r="AC1571" s="85">
        <v>0.15</v>
      </c>
      <c r="AD1571" s="53">
        <v>35700</v>
      </c>
      <c r="AE1571" s="53" t="s">
        <v>131</v>
      </c>
      <c r="AF1571" s="55">
        <v>0.2</v>
      </c>
      <c r="AG1571" s="53">
        <v>0</v>
      </c>
      <c r="AH1571" s="53" t="s">
        <v>131</v>
      </c>
      <c r="AI1571" s="55">
        <v>0.3</v>
      </c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3"/>
      <c r="AV1571" s="53"/>
      <c r="AW1571" s="53"/>
      <c r="AX1571" s="53"/>
      <c r="AY1571" s="53"/>
      <c r="AZ1571" s="53"/>
      <c r="BA1571" s="53"/>
      <c r="BB1571" s="53"/>
      <c r="BC1571" s="53"/>
      <c r="BD1571" s="53"/>
      <c r="BE1571" s="53"/>
    </row>
    <row r="1572" spans="1:57" ht="15.75" customHeight="1">
      <c r="A1572" s="1" t="s">
        <v>1904</v>
      </c>
      <c r="B1572" s="1" t="s">
        <v>280</v>
      </c>
      <c r="C1572" s="1" t="s">
        <v>281</v>
      </c>
      <c r="D1572" s="1" t="s">
        <v>286</v>
      </c>
      <c r="E1572" s="1"/>
      <c r="F1572" s="35"/>
      <c r="G1572" s="36"/>
      <c r="H1572" s="36"/>
      <c r="I1572" s="36" t="s">
        <v>286</v>
      </c>
      <c r="J1572" s="36"/>
      <c r="K1572" s="137"/>
      <c r="L1572" s="138"/>
      <c r="M1572" s="122"/>
      <c r="N1572" s="122"/>
      <c r="O1572" s="122"/>
      <c r="P1572" s="39"/>
      <c r="Q1572" s="40"/>
      <c r="R1572" s="39">
        <f t="shared" ref="R1572:S1572" si="753">R1573+R1575</f>
        <v>447800</v>
      </c>
      <c r="S1572" s="39">
        <f t="shared" si="753"/>
        <v>250722.82</v>
      </c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86"/>
      <c r="AE1572" s="86"/>
      <c r="AF1572" s="86"/>
      <c r="AG1572" s="39"/>
      <c r="AH1572" s="39"/>
      <c r="AI1572" s="39"/>
      <c r="AJ1572" s="39"/>
      <c r="AK1572" s="39"/>
      <c r="AL1572" s="39"/>
      <c r="AM1572" s="39"/>
      <c r="AN1572" s="39"/>
      <c r="AO1572" s="39"/>
      <c r="AP1572" s="39"/>
      <c r="AQ1572" s="39"/>
      <c r="AR1572" s="39"/>
      <c r="AS1572" s="39"/>
      <c r="AT1572" s="39"/>
      <c r="AU1572" s="39"/>
      <c r="AV1572" s="39"/>
      <c r="AW1572" s="39"/>
      <c r="AX1572" s="39"/>
      <c r="AY1572" s="39"/>
      <c r="AZ1572" s="39"/>
      <c r="BA1572" s="39"/>
      <c r="BB1572" s="39"/>
      <c r="BC1572" s="39"/>
      <c r="BD1572" s="39"/>
      <c r="BE1572" s="39"/>
    </row>
    <row r="1573" spans="1:57" ht="15.75" customHeight="1">
      <c r="A1573" s="1" t="s">
        <v>1904</v>
      </c>
      <c r="B1573" s="1" t="s">
        <v>280</v>
      </c>
      <c r="C1573" s="1" t="s">
        <v>281</v>
      </c>
      <c r="D1573" s="1"/>
      <c r="E1573" s="1" t="s">
        <v>874</v>
      </c>
      <c r="F1573" s="41"/>
      <c r="G1573" s="42"/>
      <c r="H1573" s="42"/>
      <c r="I1573" s="42"/>
      <c r="J1573" s="42" t="s">
        <v>874</v>
      </c>
      <c r="K1573" s="139"/>
      <c r="L1573" s="140"/>
      <c r="M1573" s="127"/>
      <c r="N1573" s="127"/>
      <c r="O1573" s="127"/>
      <c r="P1573" s="45"/>
      <c r="Q1573" s="46"/>
      <c r="R1573" s="45">
        <f t="shared" ref="R1573:S1573" si="754">R1574</f>
        <v>70000</v>
      </c>
      <c r="S1573" s="45">
        <f t="shared" si="754"/>
        <v>70000</v>
      </c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82"/>
      <c r="AE1573" s="82"/>
      <c r="AF1573" s="82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  <c r="AT1573" s="45"/>
      <c r="AU1573" s="45"/>
      <c r="AV1573" s="45"/>
      <c r="AW1573" s="45"/>
      <c r="AX1573" s="45"/>
      <c r="AY1573" s="45"/>
      <c r="AZ1573" s="45"/>
      <c r="BA1573" s="45"/>
      <c r="BB1573" s="45"/>
      <c r="BC1573" s="45"/>
      <c r="BD1573" s="45"/>
      <c r="BE1573" s="45"/>
    </row>
    <row r="1574" spans="1:57" ht="15.75" customHeight="1">
      <c r="A1574" s="1" t="s">
        <v>1904</v>
      </c>
      <c r="B1574" s="1" t="s">
        <v>280</v>
      </c>
      <c r="C1574" s="1" t="s">
        <v>281</v>
      </c>
      <c r="D1574" s="1" t="s">
        <v>286</v>
      </c>
      <c r="E1574" s="1" t="s">
        <v>874</v>
      </c>
      <c r="F1574" s="128"/>
      <c r="G1574" s="129"/>
      <c r="H1574" s="129"/>
      <c r="I1574" s="129"/>
      <c r="J1574" s="129"/>
      <c r="K1574" s="83" t="s">
        <v>1936</v>
      </c>
      <c r="L1574" s="84" t="s">
        <v>1937</v>
      </c>
      <c r="M1574" s="51" t="s">
        <v>127</v>
      </c>
      <c r="N1574" s="51"/>
      <c r="O1574" s="62" t="e">
        <f>M1574-R1574</f>
        <v>#VALUE!</v>
      </c>
      <c r="P1574" s="53">
        <v>1</v>
      </c>
      <c r="Q1574" s="54" t="s">
        <v>299</v>
      </c>
      <c r="R1574" s="53">
        <v>70000</v>
      </c>
      <c r="S1574" s="53">
        <f>U1574+X1574+AA1574+AD1574+AG1574+AJ1574+AM1574+AP1574+AS1574+AV1574+AY1574+BB1574</f>
        <v>70000</v>
      </c>
      <c r="T1574" s="53"/>
      <c r="U1574" s="53">
        <v>0</v>
      </c>
      <c r="V1574" s="53" t="s">
        <v>129</v>
      </c>
      <c r="W1574" s="55">
        <v>0.01</v>
      </c>
      <c r="X1574" s="53">
        <v>0</v>
      </c>
      <c r="Y1574" s="53" t="s">
        <v>130</v>
      </c>
      <c r="Z1574" s="55">
        <v>0.01</v>
      </c>
      <c r="AA1574" s="53">
        <v>70000</v>
      </c>
      <c r="AB1574" s="53" t="s">
        <v>130</v>
      </c>
      <c r="AC1574" s="85">
        <v>0.2</v>
      </c>
      <c r="AD1574" s="53">
        <v>0</v>
      </c>
      <c r="AE1574" s="53" t="s">
        <v>130</v>
      </c>
      <c r="AF1574" s="85">
        <v>0.2</v>
      </c>
      <c r="AG1574" s="53">
        <v>0</v>
      </c>
      <c r="AH1574" s="53" t="s">
        <v>131</v>
      </c>
      <c r="AI1574" s="85">
        <v>0.2</v>
      </c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53"/>
      <c r="AU1574" s="53"/>
      <c r="AV1574" s="53"/>
      <c r="AW1574" s="53"/>
      <c r="AX1574" s="53"/>
      <c r="AY1574" s="53"/>
      <c r="AZ1574" s="53"/>
      <c r="BA1574" s="53"/>
      <c r="BB1574" s="53"/>
      <c r="BC1574" s="53"/>
      <c r="BD1574" s="53"/>
      <c r="BE1574" s="53"/>
    </row>
    <row r="1575" spans="1:57" ht="15.75" customHeight="1">
      <c r="A1575" s="1" t="s">
        <v>1904</v>
      </c>
      <c r="B1575" s="1" t="s">
        <v>280</v>
      </c>
      <c r="C1575" s="1" t="s">
        <v>281</v>
      </c>
      <c r="D1575" s="1"/>
      <c r="E1575" s="1" t="s">
        <v>296</v>
      </c>
      <c r="F1575" s="41"/>
      <c r="G1575" s="42"/>
      <c r="H1575" s="42"/>
      <c r="I1575" s="42"/>
      <c r="J1575" s="42" t="s">
        <v>296</v>
      </c>
      <c r="K1575" s="139"/>
      <c r="L1575" s="140"/>
      <c r="M1575" s="127"/>
      <c r="N1575" s="127"/>
      <c r="O1575" s="127"/>
      <c r="P1575" s="45"/>
      <c r="Q1575" s="46"/>
      <c r="R1575" s="45">
        <f t="shared" ref="R1575:S1575" si="755">SUM(R1576:R1582)</f>
        <v>377800</v>
      </c>
      <c r="S1575" s="45">
        <f t="shared" si="755"/>
        <v>180722.82</v>
      </c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91"/>
      <c r="AE1575" s="91"/>
      <c r="AF1575" s="91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  <c r="AT1575" s="45"/>
      <c r="AU1575" s="45"/>
      <c r="AV1575" s="45"/>
      <c r="AW1575" s="45"/>
      <c r="AX1575" s="45"/>
      <c r="AY1575" s="45"/>
      <c r="AZ1575" s="45"/>
      <c r="BA1575" s="45"/>
      <c r="BB1575" s="45"/>
      <c r="BC1575" s="45"/>
      <c r="BD1575" s="45"/>
      <c r="BE1575" s="45"/>
    </row>
    <row r="1576" spans="1:57" ht="15.75" customHeight="1">
      <c r="A1576" s="1" t="s">
        <v>1904</v>
      </c>
      <c r="B1576" s="1" t="s">
        <v>280</v>
      </c>
      <c r="C1576" s="1" t="s">
        <v>281</v>
      </c>
      <c r="D1576" s="1" t="s">
        <v>286</v>
      </c>
      <c r="E1576" s="1" t="s">
        <v>296</v>
      </c>
      <c r="F1576" s="128"/>
      <c r="G1576" s="129"/>
      <c r="H1576" s="129"/>
      <c r="I1576" s="129"/>
      <c r="J1576" s="129"/>
      <c r="K1576" s="83" t="s">
        <v>320</v>
      </c>
      <c r="L1576" s="84" t="s">
        <v>321</v>
      </c>
      <c r="M1576" s="51" t="s">
        <v>127</v>
      </c>
      <c r="N1576" s="51">
        <v>2</v>
      </c>
      <c r="O1576" s="56" t="e">
        <f t="shared" ref="O1576:O1582" si="756">M1576-R1576</f>
        <v>#VALUE!</v>
      </c>
      <c r="P1576" s="53">
        <v>1</v>
      </c>
      <c r="Q1576" s="54" t="s">
        <v>299</v>
      </c>
      <c r="R1576" s="53">
        <v>15500</v>
      </c>
      <c r="S1576" s="53">
        <f t="shared" ref="S1576:S1582" si="757">U1576+X1576+AA1576+AD1576+AG1576+AJ1576+AM1576+AP1576+AS1576+AV1576+AY1576+BB1576</f>
        <v>7600</v>
      </c>
      <c r="T1576" s="53"/>
      <c r="U1576" s="53">
        <v>0</v>
      </c>
      <c r="V1576" s="53" t="s">
        <v>129</v>
      </c>
      <c r="W1576" s="55">
        <v>0.01</v>
      </c>
      <c r="X1576" s="53">
        <v>0</v>
      </c>
      <c r="Y1576" s="53" t="s">
        <v>130</v>
      </c>
      <c r="Z1576" s="55">
        <v>0.01</v>
      </c>
      <c r="AA1576" s="53">
        <v>0</v>
      </c>
      <c r="AB1576" s="53" t="s">
        <v>130</v>
      </c>
      <c r="AC1576" s="85">
        <v>0.05</v>
      </c>
      <c r="AD1576" s="53">
        <v>0</v>
      </c>
      <c r="AE1576" s="53" t="s">
        <v>130</v>
      </c>
      <c r="AF1576" s="85">
        <v>0.2</v>
      </c>
      <c r="AG1576" s="53">
        <v>7600</v>
      </c>
      <c r="AH1576" s="53" t="s">
        <v>131</v>
      </c>
      <c r="AI1576" s="85">
        <v>0.2</v>
      </c>
      <c r="AJ1576" s="53">
        <v>0</v>
      </c>
      <c r="AK1576" s="53" t="s">
        <v>131</v>
      </c>
      <c r="AL1576" s="55">
        <v>0.3</v>
      </c>
      <c r="AM1576" s="53"/>
      <c r="AN1576" s="53"/>
      <c r="AO1576" s="53"/>
      <c r="AP1576" s="53"/>
      <c r="AQ1576" s="53"/>
      <c r="AR1576" s="53"/>
      <c r="AS1576" s="53"/>
      <c r="AT1576" s="53"/>
      <c r="AU1576" s="53"/>
      <c r="AV1576" s="53"/>
      <c r="AW1576" s="53"/>
      <c r="AX1576" s="53"/>
      <c r="AY1576" s="53"/>
      <c r="AZ1576" s="53"/>
      <c r="BA1576" s="53"/>
      <c r="BB1576" s="53"/>
      <c r="BC1576" s="53"/>
      <c r="BD1576" s="53"/>
      <c r="BE1576" s="53"/>
    </row>
    <row r="1577" spans="1:57" ht="15.75" customHeight="1">
      <c r="A1577" s="1" t="s">
        <v>1904</v>
      </c>
      <c r="B1577" s="1" t="s">
        <v>280</v>
      </c>
      <c r="C1577" s="1" t="s">
        <v>281</v>
      </c>
      <c r="D1577" s="1" t="s">
        <v>286</v>
      </c>
      <c r="E1577" s="1" t="s">
        <v>296</v>
      </c>
      <c r="F1577" s="128"/>
      <c r="G1577" s="129"/>
      <c r="H1577" s="129"/>
      <c r="I1577" s="129"/>
      <c r="J1577" s="129"/>
      <c r="K1577" s="83" t="s">
        <v>362</v>
      </c>
      <c r="L1577" s="84" t="s">
        <v>363</v>
      </c>
      <c r="M1577" s="51" t="s">
        <v>127</v>
      </c>
      <c r="N1577" s="51">
        <v>2</v>
      </c>
      <c r="O1577" s="56" t="e">
        <f t="shared" si="756"/>
        <v>#VALUE!</v>
      </c>
      <c r="P1577" s="53">
        <v>1</v>
      </c>
      <c r="Q1577" s="54" t="s">
        <v>299</v>
      </c>
      <c r="R1577" s="53">
        <v>15500</v>
      </c>
      <c r="S1577" s="53">
        <f t="shared" si="757"/>
        <v>15500</v>
      </c>
      <c r="T1577" s="53"/>
      <c r="U1577" s="53">
        <v>0</v>
      </c>
      <c r="V1577" s="53" t="s">
        <v>129</v>
      </c>
      <c r="W1577" s="55">
        <v>0.01</v>
      </c>
      <c r="X1577" s="53">
        <v>0</v>
      </c>
      <c r="Y1577" s="53" t="s">
        <v>130</v>
      </c>
      <c r="Z1577" s="55">
        <v>0.01</v>
      </c>
      <c r="AA1577" s="53">
        <v>0</v>
      </c>
      <c r="AB1577" s="53" t="s">
        <v>130</v>
      </c>
      <c r="AC1577" s="85">
        <v>0.05</v>
      </c>
      <c r="AD1577" s="53">
        <v>8020</v>
      </c>
      <c r="AE1577" s="53" t="s">
        <v>130</v>
      </c>
      <c r="AF1577" s="85">
        <v>0.2</v>
      </c>
      <c r="AG1577" s="53">
        <v>7480</v>
      </c>
      <c r="AH1577" s="53" t="s">
        <v>131</v>
      </c>
      <c r="AI1577" s="85">
        <v>0.2</v>
      </c>
      <c r="AJ1577" s="53">
        <v>0</v>
      </c>
      <c r="AK1577" s="53" t="s">
        <v>131</v>
      </c>
      <c r="AL1577" s="55">
        <v>0.3</v>
      </c>
      <c r="AM1577" s="53"/>
      <c r="AN1577" s="53"/>
      <c r="AO1577" s="53"/>
      <c r="AP1577" s="53"/>
      <c r="AQ1577" s="53"/>
      <c r="AR1577" s="53"/>
      <c r="AS1577" s="53"/>
      <c r="AT1577" s="53"/>
      <c r="AU1577" s="53"/>
      <c r="AV1577" s="53"/>
      <c r="AW1577" s="53"/>
      <c r="AX1577" s="53"/>
      <c r="AY1577" s="53"/>
      <c r="AZ1577" s="53"/>
      <c r="BA1577" s="53"/>
      <c r="BB1577" s="53"/>
      <c r="BC1577" s="53"/>
      <c r="BD1577" s="53"/>
      <c r="BE1577" s="53"/>
    </row>
    <row r="1578" spans="1:57" ht="15.75" customHeight="1">
      <c r="A1578" s="1" t="s">
        <v>1904</v>
      </c>
      <c r="B1578" s="1" t="s">
        <v>280</v>
      </c>
      <c r="C1578" s="1" t="s">
        <v>281</v>
      </c>
      <c r="D1578" s="1" t="s">
        <v>286</v>
      </c>
      <c r="E1578" s="1" t="s">
        <v>296</v>
      </c>
      <c r="F1578" s="128"/>
      <c r="G1578" s="129"/>
      <c r="H1578" s="129"/>
      <c r="I1578" s="129"/>
      <c r="J1578" s="129"/>
      <c r="K1578" s="83" t="s">
        <v>421</v>
      </c>
      <c r="L1578" s="84" t="s">
        <v>422</v>
      </c>
      <c r="M1578" s="51" t="s">
        <v>127</v>
      </c>
      <c r="N1578" s="51">
        <v>2</v>
      </c>
      <c r="O1578" s="56" t="e">
        <f t="shared" si="756"/>
        <v>#VALUE!</v>
      </c>
      <c r="P1578" s="53">
        <v>1</v>
      </c>
      <c r="Q1578" s="54" t="s">
        <v>400</v>
      </c>
      <c r="R1578" s="53">
        <v>6600</v>
      </c>
      <c r="S1578" s="53">
        <f t="shared" si="757"/>
        <v>0</v>
      </c>
      <c r="T1578" s="53"/>
      <c r="U1578" s="53">
        <v>0</v>
      </c>
      <c r="V1578" s="53" t="s">
        <v>129</v>
      </c>
      <c r="W1578" s="55">
        <v>0.01</v>
      </c>
      <c r="X1578" s="53">
        <v>0</v>
      </c>
      <c r="Y1578" s="53" t="s">
        <v>130</v>
      </c>
      <c r="Z1578" s="55">
        <v>0.01</v>
      </c>
      <c r="AA1578" s="53">
        <v>0</v>
      </c>
      <c r="AB1578" s="53" t="s">
        <v>130</v>
      </c>
      <c r="AC1578" s="85">
        <v>0.05</v>
      </c>
      <c r="AD1578" s="53">
        <v>0</v>
      </c>
      <c r="AE1578" s="53" t="s">
        <v>130</v>
      </c>
      <c r="AF1578" s="85">
        <v>0.2</v>
      </c>
      <c r="AG1578" s="53">
        <v>0</v>
      </c>
      <c r="AH1578" s="53" t="s">
        <v>130</v>
      </c>
      <c r="AI1578" s="85">
        <v>0.2</v>
      </c>
      <c r="AJ1578" s="53">
        <v>0</v>
      </c>
      <c r="AK1578" s="53" t="s">
        <v>130</v>
      </c>
      <c r="AL1578" s="55">
        <v>0.3</v>
      </c>
      <c r="AM1578" s="53"/>
      <c r="AN1578" s="53"/>
      <c r="AO1578" s="53"/>
      <c r="AP1578" s="53"/>
      <c r="AQ1578" s="53"/>
      <c r="AR1578" s="53"/>
      <c r="AS1578" s="53"/>
      <c r="AT1578" s="53"/>
      <c r="AU1578" s="53"/>
      <c r="AV1578" s="53"/>
      <c r="AW1578" s="53"/>
      <c r="AX1578" s="53"/>
      <c r="AY1578" s="53"/>
      <c r="AZ1578" s="53"/>
      <c r="BA1578" s="53"/>
      <c r="BB1578" s="53"/>
      <c r="BC1578" s="53"/>
      <c r="BD1578" s="53"/>
      <c r="BE1578" s="53"/>
    </row>
    <row r="1579" spans="1:57" ht="15.75" customHeight="1">
      <c r="A1579" s="1" t="s">
        <v>1904</v>
      </c>
      <c r="B1579" s="1" t="s">
        <v>280</v>
      </c>
      <c r="C1579" s="1" t="s">
        <v>281</v>
      </c>
      <c r="D1579" s="1" t="s">
        <v>286</v>
      </c>
      <c r="E1579" s="1" t="s">
        <v>296</v>
      </c>
      <c r="F1579" s="128"/>
      <c r="G1579" s="129"/>
      <c r="H1579" s="129"/>
      <c r="I1579" s="129"/>
      <c r="J1579" s="129"/>
      <c r="K1579" s="83" t="s">
        <v>463</v>
      </c>
      <c r="L1579" s="84" t="s">
        <v>464</v>
      </c>
      <c r="M1579" s="51" t="s">
        <v>127</v>
      </c>
      <c r="N1579" s="51">
        <v>2</v>
      </c>
      <c r="O1579" s="56" t="e">
        <f t="shared" si="756"/>
        <v>#VALUE!</v>
      </c>
      <c r="P1579" s="53">
        <v>1</v>
      </c>
      <c r="Q1579" s="54" t="s">
        <v>400</v>
      </c>
      <c r="R1579" s="53">
        <v>6600</v>
      </c>
      <c r="S1579" s="53">
        <f t="shared" si="757"/>
        <v>0</v>
      </c>
      <c r="T1579" s="53"/>
      <c r="U1579" s="53">
        <v>0</v>
      </c>
      <c r="V1579" s="53" t="s">
        <v>129</v>
      </c>
      <c r="W1579" s="55">
        <v>0.01</v>
      </c>
      <c r="X1579" s="53">
        <v>0</v>
      </c>
      <c r="Y1579" s="53" t="s">
        <v>130</v>
      </c>
      <c r="Z1579" s="55">
        <v>0.01</v>
      </c>
      <c r="AA1579" s="53">
        <v>0</v>
      </c>
      <c r="AB1579" s="53" t="s">
        <v>130</v>
      </c>
      <c r="AC1579" s="85">
        <v>0.05</v>
      </c>
      <c r="AD1579" s="53">
        <v>0</v>
      </c>
      <c r="AE1579" s="53" t="s">
        <v>130</v>
      </c>
      <c r="AF1579" s="85">
        <v>0.2</v>
      </c>
      <c r="AG1579" s="53">
        <v>0</v>
      </c>
      <c r="AH1579" s="53" t="s">
        <v>130</v>
      </c>
      <c r="AI1579" s="85">
        <v>0.2</v>
      </c>
      <c r="AJ1579" s="53">
        <v>0</v>
      </c>
      <c r="AK1579" s="53" t="s">
        <v>130</v>
      </c>
      <c r="AL1579" s="55">
        <v>0.3</v>
      </c>
      <c r="AM1579" s="53"/>
      <c r="AN1579" s="53"/>
      <c r="AO1579" s="53"/>
      <c r="AP1579" s="53"/>
      <c r="AQ1579" s="53"/>
      <c r="AR1579" s="53"/>
      <c r="AS1579" s="53"/>
      <c r="AT1579" s="53"/>
      <c r="AU1579" s="53"/>
      <c r="AV1579" s="53"/>
      <c r="AW1579" s="53"/>
      <c r="AX1579" s="53"/>
      <c r="AY1579" s="53"/>
      <c r="AZ1579" s="53"/>
      <c r="BA1579" s="53"/>
      <c r="BB1579" s="53"/>
      <c r="BC1579" s="53"/>
      <c r="BD1579" s="53"/>
      <c r="BE1579" s="53"/>
    </row>
    <row r="1580" spans="1:57" ht="15.75" customHeight="1">
      <c r="A1580" s="1" t="s">
        <v>1904</v>
      </c>
      <c r="B1580" s="1" t="s">
        <v>280</v>
      </c>
      <c r="C1580" s="1" t="s">
        <v>281</v>
      </c>
      <c r="D1580" s="1" t="s">
        <v>286</v>
      </c>
      <c r="E1580" s="1" t="s">
        <v>296</v>
      </c>
      <c r="F1580" s="128"/>
      <c r="G1580" s="129"/>
      <c r="H1580" s="129"/>
      <c r="I1580" s="129"/>
      <c r="J1580" s="129"/>
      <c r="K1580" s="83" t="s">
        <v>533</v>
      </c>
      <c r="L1580" s="84" t="s">
        <v>534</v>
      </c>
      <c r="M1580" s="51" t="s">
        <v>127</v>
      </c>
      <c r="N1580" s="51">
        <v>2</v>
      </c>
      <c r="O1580" s="56" t="e">
        <f t="shared" si="756"/>
        <v>#VALUE!</v>
      </c>
      <c r="P1580" s="53">
        <v>8</v>
      </c>
      <c r="Q1580" s="54" t="s">
        <v>400</v>
      </c>
      <c r="R1580" s="53">
        <v>111200</v>
      </c>
      <c r="S1580" s="53">
        <f t="shared" si="757"/>
        <v>59952</v>
      </c>
      <c r="T1580" s="53"/>
      <c r="U1580" s="53">
        <v>0</v>
      </c>
      <c r="V1580" s="53" t="s">
        <v>129</v>
      </c>
      <c r="W1580" s="55">
        <v>0.01</v>
      </c>
      <c r="X1580" s="53">
        <v>0</v>
      </c>
      <c r="Y1580" s="53" t="s">
        <v>130</v>
      </c>
      <c r="Z1580" s="55">
        <v>0.01</v>
      </c>
      <c r="AA1580" s="53">
        <v>12240</v>
      </c>
      <c r="AB1580" s="53" t="s">
        <v>130</v>
      </c>
      <c r="AC1580" s="85">
        <v>0.1</v>
      </c>
      <c r="AD1580" s="53">
        <v>16536</v>
      </c>
      <c r="AE1580" s="53" t="s">
        <v>131</v>
      </c>
      <c r="AF1580" s="85">
        <v>0.05</v>
      </c>
      <c r="AG1580" s="53">
        <v>0</v>
      </c>
      <c r="AH1580" s="53" t="s">
        <v>131</v>
      </c>
      <c r="AI1580" s="85">
        <v>0.3</v>
      </c>
      <c r="AJ1580" s="53">
        <v>31176</v>
      </c>
      <c r="AK1580" s="53" t="s">
        <v>131</v>
      </c>
      <c r="AL1580" s="55">
        <v>0.3</v>
      </c>
      <c r="AM1580" s="53"/>
      <c r="AN1580" s="53"/>
      <c r="AO1580" s="53"/>
      <c r="AP1580" s="53"/>
      <c r="AQ1580" s="53"/>
      <c r="AR1580" s="53"/>
      <c r="AS1580" s="53"/>
      <c r="AT1580" s="53"/>
      <c r="AU1580" s="53"/>
      <c r="AV1580" s="53"/>
      <c r="AW1580" s="53"/>
      <c r="AX1580" s="53"/>
      <c r="AY1580" s="53"/>
      <c r="AZ1580" s="53"/>
      <c r="BA1580" s="53"/>
      <c r="BB1580" s="53"/>
      <c r="BC1580" s="53"/>
      <c r="BD1580" s="53"/>
      <c r="BE1580" s="53"/>
    </row>
    <row r="1581" spans="1:57" ht="15.75" customHeight="1">
      <c r="A1581" s="1" t="s">
        <v>1904</v>
      </c>
      <c r="B1581" s="1" t="s">
        <v>280</v>
      </c>
      <c r="C1581" s="1" t="s">
        <v>281</v>
      </c>
      <c r="D1581" s="1" t="s">
        <v>286</v>
      </c>
      <c r="E1581" s="1" t="s">
        <v>296</v>
      </c>
      <c r="F1581" s="128"/>
      <c r="G1581" s="129"/>
      <c r="H1581" s="129"/>
      <c r="I1581" s="129"/>
      <c r="J1581" s="129"/>
      <c r="K1581" s="83" t="s">
        <v>585</v>
      </c>
      <c r="L1581" s="84" t="s">
        <v>586</v>
      </c>
      <c r="M1581" s="51" t="s">
        <v>127</v>
      </c>
      <c r="N1581" s="51">
        <v>2</v>
      </c>
      <c r="O1581" s="56" t="e">
        <f t="shared" si="756"/>
        <v>#VALUE!</v>
      </c>
      <c r="P1581" s="53">
        <v>8</v>
      </c>
      <c r="Q1581" s="54" t="s">
        <v>400</v>
      </c>
      <c r="R1581" s="53">
        <v>111200</v>
      </c>
      <c r="S1581" s="53">
        <f t="shared" si="757"/>
        <v>26831.73</v>
      </c>
      <c r="T1581" s="53"/>
      <c r="U1581" s="53">
        <v>0</v>
      </c>
      <c r="V1581" s="53" t="s">
        <v>129</v>
      </c>
      <c r="W1581" s="55">
        <v>0.01</v>
      </c>
      <c r="X1581" s="53">
        <v>0</v>
      </c>
      <c r="Y1581" s="53" t="s">
        <v>130</v>
      </c>
      <c r="Z1581" s="55">
        <v>0.01</v>
      </c>
      <c r="AA1581" s="53">
        <v>8000</v>
      </c>
      <c r="AB1581" s="53" t="s">
        <v>130</v>
      </c>
      <c r="AC1581" s="85">
        <v>0.1</v>
      </c>
      <c r="AD1581" s="53">
        <v>0</v>
      </c>
      <c r="AE1581" s="53" t="s">
        <v>131</v>
      </c>
      <c r="AF1581" s="85">
        <v>0.05</v>
      </c>
      <c r="AG1581" s="53">
        <v>5175.7299999999996</v>
      </c>
      <c r="AH1581" s="53" t="s">
        <v>131</v>
      </c>
      <c r="AI1581" s="85">
        <v>0.3</v>
      </c>
      <c r="AJ1581" s="53">
        <v>13656</v>
      </c>
      <c r="AK1581" s="53" t="s">
        <v>131</v>
      </c>
      <c r="AL1581" s="55">
        <v>0.3</v>
      </c>
      <c r="AM1581" s="53"/>
      <c r="AN1581" s="53"/>
      <c r="AO1581" s="53"/>
      <c r="AP1581" s="53"/>
      <c r="AQ1581" s="53"/>
      <c r="AR1581" s="53"/>
      <c r="AS1581" s="53"/>
      <c r="AT1581" s="53"/>
      <c r="AU1581" s="53"/>
      <c r="AV1581" s="53"/>
      <c r="AW1581" s="53"/>
      <c r="AX1581" s="53"/>
      <c r="AY1581" s="53"/>
      <c r="AZ1581" s="53"/>
      <c r="BA1581" s="53"/>
      <c r="BB1581" s="53"/>
      <c r="BC1581" s="53"/>
      <c r="BD1581" s="53"/>
      <c r="BE1581" s="53"/>
    </row>
    <row r="1582" spans="1:57" ht="15.75" customHeight="1">
      <c r="A1582" s="1" t="s">
        <v>1904</v>
      </c>
      <c r="B1582" s="1" t="s">
        <v>280</v>
      </c>
      <c r="C1582" s="1" t="s">
        <v>281</v>
      </c>
      <c r="D1582" s="1" t="s">
        <v>286</v>
      </c>
      <c r="E1582" s="1" t="s">
        <v>296</v>
      </c>
      <c r="F1582" s="128"/>
      <c r="G1582" s="129"/>
      <c r="H1582" s="129"/>
      <c r="I1582" s="129"/>
      <c r="J1582" s="129"/>
      <c r="K1582" s="83" t="s">
        <v>613</v>
      </c>
      <c r="L1582" s="84" t="s">
        <v>614</v>
      </c>
      <c r="M1582" s="51" t="s">
        <v>127</v>
      </c>
      <c r="N1582" s="51">
        <v>2</v>
      </c>
      <c r="O1582" s="56" t="e">
        <f t="shared" si="756"/>
        <v>#VALUE!</v>
      </c>
      <c r="P1582" s="53">
        <v>8</v>
      </c>
      <c r="Q1582" s="54" t="s">
        <v>400</v>
      </c>
      <c r="R1582" s="53">
        <v>111200</v>
      </c>
      <c r="S1582" s="53">
        <f t="shared" si="757"/>
        <v>70839.09</v>
      </c>
      <c r="T1582" s="53"/>
      <c r="U1582" s="53">
        <v>0</v>
      </c>
      <c r="V1582" s="53" t="s">
        <v>129</v>
      </c>
      <c r="W1582" s="55">
        <v>0.01</v>
      </c>
      <c r="X1582" s="53">
        <v>0</v>
      </c>
      <c r="Y1582" s="53" t="s">
        <v>130</v>
      </c>
      <c r="Z1582" s="55">
        <v>0.01</v>
      </c>
      <c r="AA1582" s="53">
        <v>37707.589999999997</v>
      </c>
      <c r="AB1582" s="53" t="s">
        <v>130</v>
      </c>
      <c r="AC1582" s="85">
        <v>0.1</v>
      </c>
      <c r="AD1582" s="53">
        <v>24331.5</v>
      </c>
      <c r="AE1582" s="53" t="s">
        <v>131</v>
      </c>
      <c r="AF1582" s="85">
        <v>0.05</v>
      </c>
      <c r="AG1582" s="53">
        <v>0</v>
      </c>
      <c r="AH1582" s="53" t="s">
        <v>131</v>
      </c>
      <c r="AI1582" s="85">
        <v>0.3</v>
      </c>
      <c r="AJ1582" s="53">
        <v>8800</v>
      </c>
      <c r="AK1582" s="53" t="s">
        <v>131</v>
      </c>
      <c r="AL1582" s="55">
        <v>0.3</v>
      </c>
      <c r="AM1582" s="53"/>
      <c r="AN1582" s="53"/>
      <c r="AO1582" s="53"/>
      <c r="AP1582" s="53"/>
      <c r="AQ1582" s="53"/>
      <c r="AR1582" s="53"/>
      <c r="AS1582" s="53"/>
      <c r="AT1582" s="53"/>
      <c r="AU1582" s="53"/>
      <c r="AV1582" s="53"/>
      <c r="AW1582" s="53"/>
      <c r="AX1582" s="53"/>
      <c r="AY1582" s="53"/>
      <c r="AZ1582" s="53"/>
      <c r="BA1582" s="53"/>
      <c r="BB1582" s="53"/>
      <c r="BC1582" s="53"/>
      <c r="BD1582" s="53"/>
      <c r="BE1582" s="53"/>
    </row>
    <row r="1583" spans="1:57" ht="15.75" customHeight="1">
      <c r="A1583" s="1" t="s">
        <v>1904</v>
      </c>
      <c r="B1583" s="1" t="s">
        <v>280</v>
      </c>
      <c r="C1583" s="1" t="s">
        <v>281</v>
      </c>
      <c r="D1583" s="1" t="s">
        <v>697</v>
      </c>
      <c r="E1583" s="1"/>
      <c r="F1583" s="35"/>
      <c r="G1583" s="36"/>
      <c r="H1583" s="36"/>
      <c r="I1583" s="36" t="s">
        <v>697</v>
      </c>
      <c r="J1583" s="36"/>
      <c r="K1583" s="137"/>
      <c r="L1583" s="138"/>
      <c r="M1583" s="122"/>
      <c r="N1583" s="122"/>
      <c r="O1583" s="122"/>
      <c r="P1583" s="39"/>
      <c r="Q1583" s="40"/>
      <c r="R1583" s="39">
        <f t="shared" ref="R1583:S1583" si="758">R1584</f>
        <v>100000</v>
      </c>
      <c r="S1583" s="39">
        <f t="shared" si="758"/>
        <v>0</v>
      </c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86"/>
      <c r="AE1583" s="86"/>
      <c r="AF1583" s="86"/>
      <c r="AG1583" s="39"/>
      <c r="AH1583" s="39"/>
      <c r="AI1583" s="39"/>
      <c r="AJ1583" s="39"/>
      <c r="AK1583" s="39"/>
      <c r="AL1583" s="39"/>
      <c r="AM1583" s="39"/>
      <c r="AN1583" s="39"/>
      <c r="AO1583" s="39"/>
      <c r="AP1583" s="39"/>
      <c r="AQ1583" s="39"/>
      <c r="AR1583" s="39"/>
      <c r="AS1583" s="39"/>
      <c r="AT1583" s="39"/>
      <c r="AU1583" s="39"/>
      <c r="AV1583" s="39"/>
      <c r="AW1583" s="39"/>
      <c r="AX1583" s="39"/>
      <c r="AY1583" s="39"/>
      <c r="AZ1583" s="39"/>
      <c r="BA1583" s="39"/>
      <c r="BB1583" s="39"/>
      <c r="BC1583" s="39"/>
      <c r="BD1583" s="39"/>
      <c r="BE1583" s="39"/>
    </row>
    <row r="1584" spans="1:57" ht="15.75" customHeight="1">
      <c r="A1584" s="1" t="s">
        <v>1904</v>
      </c>
      <c r="B1584" s="1" t="s">
        <v>280</v>
      </c>
      <c r="C1584" s="1" t="s">
        <v>281</v>
      </c>
      <c r="D1584" s="1"/>
      <c r="E1584" s="1" t="s">
        <v>701</v>
      </c>
      <c r="F1584" s="41"/>
      <c r="G1584" s="42"/>
      <c r="H1584" s="42"/>
      <c r="I1584" s="42"/>
      <c r="J1584" s="42" t="s">
        <v>701</v>
      </c>
      <c r="K1584" s="139"/>
      <c r="L1584" s="140"/>
      <c r="M1584" s="127"/>
      <c r="N1584" s="127"/>
      <c r="O1584" s="127"/>
      <c r="P1584" s="45"/>
      <c r="Q1584" s="46"/>
      <c r="R1584" s="45">
        <f t="shared" ref="R1584:S1584" si="759">R1585+R1586</f>
        <v>100000</v>
      </c>
      <c r="S1584" s="45">
        <f t="shared" si="759"/>
        <v>0</v>
      </c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82"/>
      <c r="AE1584" s="82"/>
      <c r="AF1584" s="82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  <c r="AT1584" s="45"/>
      <c r="AU1584" s="45"/>
      <c r="AV1584" s="45"/>
      <c r="AW1584" s="45"/>
      <c r="AX1584" s="45"/>
      <c r="AY1584" s="45"/>
      <c r="AZ1584" s="45"/>
      <c r="BA1584" s="45"/>
      <c r="BB1584" s="45"/>
      <c r="BC1584" s="45"/>
      <c r="BD1584" s="45"/>
      <c r="BE1584" s="45"/>
    </row>
    <row r="1585" spans="1:57" ht="15.75" customHeight="1">
      <c r="A1585" s="1" t="s">
        <v>1904</v>
      </c>
      <c r="B1585" s="1" t="s">
        <v>280</v>
      </c>
      <c r="C1585" s="1" t="s">
        <v>281</v>
      </c>
      <c r="D1585" s="1" t="s">
        <v>275</v>
      </c>
      <c r="E1585" s="1" t="s">
        <v>701</v>
      </c>
      <c r="F1585" s="128"/>
      <c r="G1585" s="129"/>
      <c r="H1585" s="129"/>
      <c r="I1585" s="129"/>
      <c r="J1585" s="129"/>
      <c r="K1585" s="83" t="s">
        <v>1938</v>
      </c>
      <c r="L1585" s="84" t="s">
        <v>1939</v>
      </c>
      <c r="M1585" s="51" t="s">
        <v>127</v>
      </c>
      <c r="N1585" s="51"/>
      <c r="O1585" s="62" t="e">
        <f t="shared" ref="O1585:O1586" si="760">M1585-R1585</f>
        <v>#VALUE!</v>
      </c>
      <c r="P1585" s="53">
        <v>50</v>
      </c>
      <c r="Q1585" s="54" t="s">
        <v>159</v>
      </c>
      <c r="R1585" s="53">
        <v>50000</v>
      </c>
      <c r="S1585" s="53">
        <f t="shared" ref="S1585:S1586" si="761">U1585+X1585+AA1585+AD1585+AG1585+AJ1585+AM1585+AP1585+AS1585+AV1585+AY1585+BB1585</f>
        <v>0</v>
      </c>
      <c r="T1585" s="53"/>
      <c r="U1585" s="100"/>
      <c r="V1585" s="100"/>
      <c r="W1585" s="100"/>
      <c r="X1585" s="100"/>
      <c r="Y1585" s="100"/>
      <c r="Z1585" s="100"/>
      <c r="AA1585" s="100"/>
      <c r="AB1585" s="100"/>
      <c r="AC1585" s="101"/>
      <c r="AD1585" s="100"/>
      <c r="AE1585" s="100"/>
      <c r="AF1585" s="100"/>
      <c r="AG1585" s="102"/>
      <c r="AH1585" s="100"/>
      <c r="AI1585" s="100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3"/>
      <c r="AV1585" s="53"/>
      <c r="AW1585" s="53"/>
      <c r="AX1585" s="53"/>
      <c r="AY1585" s="53"/>
      <c r="AZ1585" s="53"/>
      <c r="BA1585" s="53"/>
      <c r="BB1585" s="53"/>
      <c r="BC1585" s="53"/>
      <c r="BD1585" s="53"/>
      <c r="BE1585" s="53"/>
    </row>
    <row r="1586" spans="1:57" ht="15.75" customHeight="1">
      <c r="A1586" s="1" t="s">
        <v>1904</v>
      </c>
      <c r="B1586" s="1" t="s">
        <v>280</v>
      </c>
      <c r="C1586" s="1" t="s">
        <v>281</v>
      </c>
      <c r="D1586" s="1" t="s">
        <v>275</v>
      </c>
      <c r="E1586" s="1" t="s">
        <v>701</v>
      </c>
      <c r="F1586" s="128"/>
      <c r="G1586" s="129"/>
      <c r="H1586" s="129"/>
      <c r="I1586" s="129"/>
      <c r="J1586" s="129"/>
      <c r="K1586" s="83" t="s">
        <v>1940</v>
      </c>
      <c r="L1586" s="84" t="s">
        <v>1941</v>
      </c>
      <c r="M1586" s="51" t="s">
        <v>127</v>
      </c>
      <c r="N1586" s="51"/>
      <c r="O1586" s="62" t="e">
        <f t="shared" si="760"/>
        <v>#VALUE!</v>
      </c>
      <c r="P1586" s="53">
        <v>50</v>
      </c>
      <c r="Q1586" s="54" t="s">
        <v>159</v>
      </c>
      <c r="R1586" s="53">
        <v>50000</v>
      </c>
      <c r="S1586" s="53">
        <f t="shared" si="761"/>
        <v>0</v>
      </c>
      <c r="T1586" s="53"/>
      <c r="U1586" s="100"/>
      <c r="V1586" s="100"/>
      <c r="W1586" s="100"/>
      <c r="X1586" s="100"/>
      <c r="Y1586" s="100"/>
      <c r="Z1586" s="100"/>
      <c r="AA1586" s="100"/>
      <c r="AB1586" s="100"/>
      <c r="AC1586" s="101"/>
      <c r="AD1586" s="100"/>
      <c r="AE1586" s="100"/>
      <c r="AF1586" s="100"/>
      <c r="AG1586" s="102"/>
      <c r="AH1586" s="100"/>
      <c r="AI1586" s="100"/>
      <c r="AJ1586" s="53"/>
      <c r="AK1586" s="53"/>
      <c r="AL1586" s="53"/>
      <c r="AM1586" s="53"/>
      <c r="AN1586" s="53"/>
      <c r="AO1586" s="53"/>
      <c r="AP1586" s="53"/>
      <c r="AQ1586" s="53"/>
      <c r="AR1586" s="53"/>
      <c r="AS1586" s="53"/>
      <c r="AT1586" s="53"/>
      <c r="AU1586" s="53"/>
      <c r="AV1586" s="53"/>
      <c r="AW1586" s="53"/>
      <c r="AX1586" s="53"/>
      <c r="AY1586" s="53"/>
      <c r="AZ1586" s="53"/>
      <c r="BA1586" s="53"/>
      <c r="BB1586" s="53"/>
      <c r="BC1586" s="53"/>
      <c r="BD1586" s="53"/>
      <c r="BE1586" s="53"/>
    </row>
    <row r="1587" spans="1:57" ht="15.75" customHeight="1">
      <c r="A1587" s="1" t="s">
        <v>1904</v>
      </c>
      <c r="B1587" s="1" t="s">
        <v>280</v>
      </c>
      <c r="C1587" s="1" t="s">
        <v>281</v>
      </c>
      <c r="D1587" s="1" t="s">
        <v>899</v>
      </c>
      <c r="E1587" s="1"/>
      <c r="F1587" s="35"/>
      <c r="G1587" s="36"/>
      <c r="H1587" s="36"/>
      <c r="I1587" s="36" t="s">
        <v>899</v>
      </c>
      <c r="J1587" s="36"/>
      <c r="K1587" s="137"/>
      <c r="L1587" s="138"/>
      <c r="M1587" s="122"/>
      <c r="N1587" s="122"/>
      <c r="O1587" s="122"/>
      <c r="P1587" s="39"/>
      <c r="Q1587" s="40"/>
      <c r="R1587" s="39">
        <f t="shared" ref="R1587:S1587" si="762">R1588+R1592</f>
        <v>250000</v>
      </c>
      <c r="S1587" s="39">
        <f t="shared" si="762"/>
        <v>0</v>
      </c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86"/>
      <c r="AE1587" s="86"/>
      <c r="AF1587" s="86"/>
      <c r="AG1587" s="39"/>
      <c r="AH1587" s="39"/>
      <c r="AI1587" s="39"/>
      <c r="AJ1587" s="39"/>
      <c r="AK1587" s="39"/>
      <c r="AL1587" s="39"/>
      <c r="AM1587" s="39"/>
      <c r="AN1587" s="39"/>
      <c r="AO1587" s="39"/>
      <c r="AP1587" s="39"/>
      <c r="AQ1587" s="39"/>
      <c r="AR1587" s="39"/>
      <c r="AS1587" s="39"/>
      <c r="AT1587" s="39"/>
      <c r="AU1587" s="39"/>
      <c r="AV1587" s="39"/>
      <c r="AW1587" s="39"/>
      <c r="AX1587" s="39"/>
      <c r="AY1587" s="39"/>
      <c r="AZ1587" s="39"/>
      <c r="BA1587" s="39"/>
      <c r="BB1587" s="39"/>
      <c r="BC1587" s="39"/>
      <c r="BD1587" s="39"/>
      <c r="BE1587" s="39"/>
    </row>
    <row r="1588" spans="1:57" ht="15.75" customHeight="1">
      <c r="A1588" s="1" t="s">
        <v>1904</v>
      </c>
      <c r="B1588" s="1" t="s">
        <v>280</v>
      </c>
      <c r="C1588" s="1" t="s">
        <v>281</v>
      </c>
      <c r="D1588" s="1"/>
      <c r="E1588" s="1" t="s">
        <v>900</v>
      </c>
      <c r="F1588" s="41"/>
      <c r="G1588" s="42"/>
      <c r="H1588" s="42"/>
      <c r="I1588" s="42"/>
      <c r="J1588" s="42" t="s">
        <v>900</v>
      </c>
      <c r="K1588" s="139"/>
      <c r="L1588" s="140"/>
      <c r="M1588" s="127"/>
      <c r="N1588" s="127"/>
      <c r="O1588" s="127"/>
      <c r="P1588" s="45"/>
      <c r="Q1588" s="46"/>
      <c r="R1588" s="45">
        <f t="shared" ref="R1588:S1588" si="763">R1589+R1590+R1591</f>
        <v>150000</v>
      </c>
      <c r="S1588" s="45">
        <f t="shared" si="763"/>
        <v>0</v>
      </c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82"/>
      <c r="AE1588" s="82"/>
      <c r="AF1588" s="82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  <c r="AT1588" s="45"/>
      <c r="AU1588" s="45"/>
      <c r="AV1588" s="45"/>
      <c r="AW1588" s="45"/>
      <c r="AX1588" s="45"/>
      <c r="AY1588" s="45"/>
      <c r="AZ1588" s="45"/>
      <c r="BA1588" s="45"/>
      <c r="BB1588" s="45"/>
      <c r="BC1588" s="45"/>
      <c r="BD1588" s="45"/>
      <c r="BE1588" s="45"/>
    </row>
    <row r="1589" spans="1:57" ht="15.75" customHeight="1">
      <c r="A1589" s="1" t="s">
        <v>1904</v>
      </c>
      <c r="B1589" s="1" t="s">
        <v>280</v>
      </c>
      <c r="C1589" s="1" t="s">
        <v>281</v>
      </c>
      <c r="D1589" s="1" t="s">
        <v>899</v>
      </c>
      <c r="E1589" s="1" t="s">
        <v>900</v>
      </c>
      <c r="F1589" s="128"/>
      <c r="G1589" s="129"/>
      <c r="H1589" s="129"/>
      <c r="I1589" s="129"/>
      <c r="J1589" s="129"/>
      <c r="K1589" s="83" t="s">
        <v>1942</v>
      </c>
      <c r="L1589" s="84" t="s">
        <v>1943</v>
      </c>
      <c r="M1589" s="51" t="s">
        <v>127</v>
      </c>
      <c r="N1589" s="51"/>
      <c r="O1589" s="62" t="e">
        <f t="shared" ref="O1589:O1591" si="764">M1589-R1589</f>
        <v>#VALUE!</v>
      </c>
      <c r="P1589" s="53">
        <v>1</v>
      </c>
      <c r="Q1589" s="54" t="s">
        <v>718</v>
      </c>
      <c r="R1589" s="53">
        <v>50000</v>
      </c>
      <c r="S1589" s="53">
        <f t="shared" ref="S1589:S1591" si="765">U1589+X1589+AA1589+AD1589+AG1589+AJ1589+AM1589+AP1589+AS1589+AV1589+AY1589+BB1589</f>
        <v>0</v>
      </c>
      <c r="T1589" s="53"/>
      <c r="U1589" s="100"/>
      <c r="V1589" s="100"/>
      <c r="W1589" s="100"/>
      <c r="X1589" s="100"/>
      <c r="Y1589" s="100"/>
      <c r="Z1589" s="100"/>
      <c r="AA1589" s="100"/>
      <c r="AB1589" s="100"/>
      <c r="AC1589" s="101"/>
      <c r="AD1589" s="100"/>
      <c r="AE1589" s="100"/>
      <c r="AF1589" s="100"/>
      <c r="AG1589" s="102"/>
      <c r="AH1589" s="100"/>
      <c r="AI1589" s="100"/>
      <c r="AJ1589" s="53"/>
      <c r="AK1589" s="53"/>
      <c r="AL1589" s="53"/>
      <c r="AM1589" s="53"/>
      <c r="AN1589" s="53"/>
      <c r="AO1589" s="53"/>
      <c r="AP1589" s="53"/>
      <c r="AQ1589" s="53"/>
      <c r="AR1589" s="53"/>
      <c r="AS1589" s="53"/>
      <c r="AT1589" s="53"/>
      <c r="AU1589" s="53"/>
      <c r="AV1589" s="53"/>
      <c r="AW1589" s="53"/>
      <c r="AX1589" s="53"/>
      <c r="AY1589" s="53"/>
      <c r="AZ1589" s="53"/>
      <c r="BA1589" s="53"/>
      <c r="BB1589" s="53"/>
      <c r="BC1589" s="53"/>
      <c r="BD1589" s="53"/>
      <c r="BE1589" s="53"/>
    </row>
    <row r="1590" spans="1:57" ht="15.75" customHeight="1">
      <c r="A1590" s="1" t="s">
        <v>1904</v>
      </c>
      <c r="B1590" s="1" t="s">
        <v>280</v>
      </c>
      <c r="C1590" s="1" t="s">
        <v>281</v>
      </c>
      <c r="D1590" s="1" t="s">
        <v>899</v>
      </c>
      <c r="E1590" s="1" t="s">
        <v>900</v>
      </c>
      <c r="F1590" s="128"/>
      <c r="G1590" s="129"/>
      <c r="H1590" s="129"/>
      <c r="I1590" s="129"/>
      <c r="J1590" s="129"/>
      <c r="K1590" s="83" t="s">
        <v>1944</v>
      </c>
      <c r="L1590" s="192" t="s">
        <v>1945</v>
      </c>
      <c r="M1590" s="51" t="s">
        <v>127</v>
      </c>
      <c r="N1590" s="51"/>
      <c r="O1590" s="62" t="e">
        <f t="shared" si="764"/>
        <v>#VALUE!</v>
      </c>
      <c r="P1590" s="53">
        <v>1</v>
      </c>
      <c r="Q1590" s="54" t="s">
        <v>718</v>
      </c>
      <c r="R1590" s="53">
        <v>50000</v>
      </c>
      <c r="S1590" s="53">
        <f t="shared" si="765"/>
        <v>0</v>
      </c>
      <c r="T1590" s="53"/>
      <c r="U1590" s="100"/>
      <c r="V1590" s="100"/>
      <c r="W1590" s="100"/>
      <c r="X1590" s="100"/>
      <c r="Y1590" s="100"/>
      <c r="Z1590" s="100"/>
      <c r="AA1590" s="100"/>
      <c r="AB1590" s="100"/>
      <c r="AC1590" s="101"/>
      <c r="AD1590" s="100"/>
      <c r="AE1590" s="100"/>
      <c r="AF1590" s="100"/>
      <c r="AG1590" s="102"/>
      <c r="AH1590" s="100"/>
      <c r="AI1590" s="100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3"/>
      <c r="AV1590" s="53"/>
      <c r="AW1590" s="53"/>
      <c r="AX1590" s="53"/>
      <c r="AY1590" s="53"/>
      <c r="AZ1590" s="53"/>
      <c r="BA1590" s="53"/>
      <c r="BB1590" s="53"/>
      <c r="BC1590" s="53"/>
      <c r="BD1590" s="53"/>
      <c r="BE1590" s="53"/>
    </row>
    <row r="1591" spans="1:57" ht="15.75" customHeight="1">
      <c r="A1591" s="1" t="s">
        <v>1904</v>
      </c>
      <c r="B1591" s="1" t="s">
        <v>280</v>
      </c>
      <c r="C1591" s="1" t="s">
        <v>281</v>
      </c>
      <c r="D1591" s="1" t="s">
        <v>899</v>
      </c>
      <c r="E1591" s="1" t="s">
        <v>900</v>
      </c>
      <c r="F1591" s="128"/>
      <c r="G1591" s="129"/>
      <c r="H1591" s="129"/>
      <c r="I1591" s="129"/>
      <c r="J1591" s="129"/>
      <c r="K1591" s="83" t="s">
        <v>1946</v>
      </c>
      <c r="L1591" s="84" t="s">
        <v>1947</v>
      </c>
      <c r="M1591" s="51" t="s">
        <v>127</v>
      </c>
      <c r="N1591" s="51"/>
      <c r="O1591" s="62" t="e">
        <f t="shared" si="764"/>
        <v>#VALUE!</v>
      </c>
      <c r="P1591" s="53">
        <v>1</v>
      </c>
      <c r="Q1591" s="54" t="s">
        <v>718</v>
      </c>
      <c r="R1591" s="53">
        <v>50000</v>
      </c>
      <c r="S1591" s="53">
        <f t="shared" si="765"/>
        <v>0</v>
      </c>
      <c r="T1591" s="53"/>
      <c r="U1591" s="100"/>
      <c r="V1591" s="100"/>
      <c r="W1591" s="100"/>
      <c r="X1591" s="100"/>
      <c r="Y1591" s="100"/>
      <c r="Z1591" s="100"/>
      <c r="AA1591" s="100"/>
      <c r="AB1591" s="100"/>
      <c r="AC1591" s="101"/>
      <c r="AD1591" s="100"/>
      <c r="AE1591" s="100"/>
      <c r="AF1591" s="100"/>
      <c r="AG1591" s="102"/>
      <c r="AH1591" s="100"/>
      <c r="AI1591" s="100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3"/>
      <c r="AV1591" s="53"/>
      <c r="AW1591" s="53"/>
      <c r="AX1591" s="53"/>
      <c r="AY1591" s="53"/>
      <c r="AZ1591" s="53"/>
      <c r="BA1591" s="53"/>
      <c r="BB1591" s="53"/>
      <c r="BC1591" s="53"/>
      <c r="BD1591" s="53"/>
      <c r="BE1591" s="53"/>
    </row>
    <row r="1592" spans="1:57" ht="15.75" customHeight="1">
      <c r="A1592" s="1" t="s">
        <v>1904</v>
      </c>
      <c r="B1592" s="1" t="s">
        <v>280</v>
      </c>
      <c r="C1592" s="1" t="s">
        <v>281</v>
      </c>
      <c r="D1592" s="1"/>
      <c r="E1592" s="1" t="s">
        <v>905</v>
      </c>
      <c r="F1592" s="41"/>
      <c r="G1592" s="42"/>
      <c r="H1592" s="42"/>
      <c r="I1592" s="42"/>
      <c r="J1592" s="42" t="s">
        <v>905</v>
      </c>
      <c r="K1592" s="139"/>
      <c r="L1592" s="140"/>
      <c r="M1592" s="127"/>
      <c r="N1592" s="127"/>
      <c r="O1592" s="127"/>
      <c r="P1592" s="45"/>
      <c r="Q1592" s="46"/>
      <c r="R1592" s="45">
        <f t="shared" ref="R1592:S1592" si="766">R1593</f>
        <v>100000</v>
      </c>
      <c r="S1592" s="45">
        <f t="shared" si="766"/>
        <v>0</v>
      </c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91"/>
      <c r="AE1592" s="91"/>
      <c r="AF1592" s="91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  <c r="AT1592" s="45"/>
      <c r="AU1592" s="45"/>
      <c r="AV1592" s="45"/>
      <c r="AW1592" s="45"/>
      <c r="AX1592" s="45"/>
      <c r="AY1592" s="45"/>
      <c r="AZ1592" s="45"/>
      <c r="BA1592" s="45"/>
      <c r="BB1592" s="45"/>
      <c r="BC1592" s="45"/>
      <c r="BD1592" s="45"/>
      <c r="BE1592" s="45"/>
    </row>
    <row r="1593" spans="1:57" ht="15.75" customHeight="1">
      <c r="A1593" s="1" t="s">
        <v>1904</v>
      </c>
      <c r="B1593" s="1" t="s">
        <v>280</v>
      </c>
      <c r="C1593" s="1" t="s">
        <v>281</v>
      </c>
      <c r="D1593" s="1" t="s">
        <v>899</v>
      </c>
      <c r="E1593" s="1" t="s">
        <v>905</v>
      </c>
      <c r="F1593" s="128"/>
      <c r="G1593" s="129"/>
      <c r="H1593" s="129"/>
      <c r="I1593" s="129"/>
      <c r="J1593" s="129"/>
      <c r="K1593" s="83" t="s">
        <v>1948</v>
      </c>
      <c r="L1593" s="84" t="s">
        <v>1949</v>
      </c>
      <c r="M1593" s="51" t="s">
        <v>127</v>
      </c>
      <c r="N1593" s="51"/>
      <c r="O1593" s="62" t="e">
        <f>M1593-R1593</f>
        <v>#VALUE!</v>
      </c>
      <c r="P1593" s="53">
        <v>2</v>
      </c>
      <c r="Q1593" s="54" t="s">
        <v>908</v>
      </c>
      <c r="R1593" s="53">
        <v>100000</v>
      </c>
      <c r="S1593" s="53">
        <f>U1593+X1593+AA1593+AD1593+AG1593+AJ1593+AM1593+AP1593+AS1593+AV1593+AY1593+BB1593</f>
        <v>0</v>
      </c>
      <c r="T1593" s="53"/>
      <c r="U1593" s="53">
        <v>0</v>
      </c>
      <c r="V1593" s="53" t="s">
        <v>129</v>
      </c>
      <c r="W1593" s="55">
        <v>0.01</v>
      </c>
      <c r="X1593" s="53">
        <v>0</v>
      </c>
      <c r="Y1593" s="53" t="s">
        <v>129</v>
      </c>
      <c r="Z1593" s="55">
        <v>0.01</v>
      </c>
      <c r="AA1593" s="159">
        <v>0</v>
      </c>
      <c r="AB1593" s="159" t="s">
        <v>129</v>
      </c>
      <c r="AC1593" s="190">
        <v>0.01</v>
      </c>
      <c r="AD1593" s="159">
        <v>0</v>
      </c>
      <c r="AE1593" s="159" t="s">
        <v>130</v>
      </c>
      <c r="AF1593" s="190">
        <v>0.27</v>
      </c>
      <c r="AG1593" s="53">
        <v>0</v>
      </c>
      <c r="AH1593" s="53" t="s">
        <v>130</v>
      </c>
      <c r="AI1593" s="55">
        <v>0.27</v>
      </c>
      <c r="AJ1593" s="53"/>
      <c r="AK1593" s="53"/>
      <c r="AL1593" s="53"/>
      <c r="AM1593" s="53"/>
      <c r="AN1593" s="53"/>
      <c r="AO1593" s="53"/>
      <c r="AP1593" s="53"/>
      <c r="AQ1593" s="53"/>
      <c r="AR1593" s="53"/>
      <c r="AS1593" s="53"/>
      <c r="AT1593" s="53"/>
      <c r="AU1593" s="53"/>
      <c r="AV1593" s="53"/>
      <c r="AW1593" s="53"/>
      <c r="AX1593" s="53"/>
      <c r="AY1593" s="53"/>
      <c r="AZ1593" s="53"/>
      <c r="BA1593" s="53"/>
      <c r="BB1593" s="53"/>
      <c r="BC1593" s="53"/>
      <c r="BD1593" s="53"/>
      <c r="BE1593" s="53"/>
    </row>
    <row r="1594" spans="1:57" ht="15.75" customHeight="1">
      <c r="A1594" s="1" t="s">
        <v>1950</v>
      </c>
      <c r="B1594" s="1" t="s">
        <v>280</v>
      </c>
      <c r="C1594" s="1" t="s">
        <v>281</v>
      </c>
      <c r="D1594" s="1"/>
      <c r="E1594" s="1"/>
      <c r="F1594" s="15" t="s">
        <v>1950</v>
      </c>
      <c r="G1594" s="16"/>
      <c r="H1594" s="16"/>
      <c r="I1594" s="16"/>
      <c r="J1594" s="16"/>
      <c r="K1594" s="151"/>
      <c r="L1594" s="109"/>
      <c r="M1594" s="110"/>
      <c r="N1594" s="110"/>
      <c r="O1594" s="110"/>
      <c r="P1594" s="21"/>
      <c r="Q1594" s="22"/>
      <c r="R1594" s="21">
        <f t="shared" ref="R1594:S1594" si="767">R1595+R1624</f>
        <v>19865800</v>
      </c>
      <c r="S1594" s="21">
        <f t="shared" si="767"/>
        <v>6818855.4900000002</v>
      </c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97"/>
      <c r="AE1594" s="97"/>
      <c r="AF1594" s="97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</row>
    <row r="1595" spans="1:57" ht="15.75" customHeight="1">
      <c r="A1595" s="1" t="s">
        <v>1950</v>
      </c>
      <c r="B1595" s="1" t="s">
        <v>121</v>
      </c>
      <c r="C1595" s="1" t="s">
        <v>281</v>
      </c>
      <c r="D1595" s="1"/>
      <c r="E1595" s="1"/>
      <c r="F1595" s="23"/>
      <c r="G1595" s="24" t="s">
        <v>121</v>
      </c>
      <c r="H1595" s="24"/>
      <c r="I1595" s="24"/>
      <c r="J1595" s="24"/>
      <c r="K1595" s="152"/>
      <c r="L1595" s="114"/>
      <c r="M1595" s="134"/>
      <c r="N1595" s="134"/>
      <c r="O1595" s="134"/>
      <c r="P1595" s="27"/>
      <c r="Q1595" s="28"/>
      <c r="R1595" s="27">
        <f t="shared" ref="R1595:S1595" si="768">R1596</f>
        <v>7747500</v>
      </c>
      <c r="S1595" s="27">
        <f t="shared" si="768"/>
        <v>3937580</v>
      </c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27"/>
      <c r="BB1595" s="27"/>
      <c r="BC1595" s="27"/>
      <c r="BD1595" s="27"/>
      <c r="BE1595" s="27"/>
    </row>
    <row r="1596" spans="1:57" ht="15.75" customHeight="1">
      <c r="A1596" s="1" t="s">
        <v>1950</v>
      </c>
      <c r="B1596" s="1" t="s">
        <v>121</v>
      </c>
      <c r="C1596" s="1" t="s">
        <v>122</v>
      </c>
      <c r="D1596" s="1"/>
      <c r="E1596" s="1"/>
      <c r="F1596" s="29"/>
      <c r="G1596" s="30"/>
      <c r="H1596" s="30" t="s">
        <v>122</v>
      </c>
      <c r="I1596" s="30"/>
      <c r="J1596" s="30"/>
      <c r="K1596" s="117"/>
      <c r="L1596" s="118"/>
      <c r="M1596" s="119"/>
      <c r="N1596" s="119"/>
      <c r="O1596" s="119"/>
      <c r="P1596" s="33"/>
      <c r="Q1596" s="34"/>
      <c r="R1596" s="33">
        <f t="shared" ref="R1596:S1596" si="769">R1597+R1600+R1621</f>
        <v>7747500</v>
      </c>
      <c r="S1596" s="33">
        <f t="shared" si="769"/>
        <v>3937580</v>
      </c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  <c r="BC1596" s="33"/>
      <c r="BD1596" s="33"/>
      <c r="BE1596" s="33"/>
    </row>
    <row r="1597" spans="1:57" ht="15.75" customHeight="1">
      <c r="A1597" s="1" t="s">
        <v>1950</v>
      </c>
      <c r="B1597" s="1" t="s">
        <v>121</v>
      </c>
      <c r="C1597" s="1" t="s">
        <v>122</v>
      </c>
      <c r="D1597" s="1" t="s">
        <v>808</v>
      </c>
      <c r="E1597" s="1"/>
      <c r="F1597" s="35"/>
      <c r="G1597" s="36"/>
      <c r="H1597" s="36"/>
      <c r="I1597" s="36" t="s">
        <v>808</v>
      </c>
      <c r="J1597" s="36"/>
      <c r="K1597" s="120"/>
      <c r="L1597" s="121"/>
      <c r="M1597" s="122"/>
      <c r="N1597" s="122"/>
      <c r="O1597" s="122"/>
      <c r="P1597" s="39"/>
      <c r="Q1597" s="40"/>
      <c r="R1597" s="39">
        <f t="shared" ref="R1597:S1597" si="770">R1598</f>
        <v>126400</v>
      </c>
      <c r="S1597" s="39">
        <f t="shared" si="770"/>
        <v>0</v>
      </c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39"/>
      <c r="AG1597" s="39"/>
      <c r="AH1597" s="39"/>
      <c r="AI1597" s="39"/>
      <c r="AJ1597" s="39"/>
      <c r="AK1597" s="39"/>
      <c r="AL1597" s="39"/>
      <c r="AM1597" s="39"/>
      <c r="AN1597" s="39"/>
      <c r="AO1597" s="39"/>
      <c r="AP1597" s="39"/>
      <c r="AQ1597" s="39"/>
      <c r="AR1597" s="39"/>
      <c r="AS1597" s="39"/>
      <c r="AT1597" s="39"/>
      <c r="AU1597" s="39"/>
      <c r="AV1597" s="39"/>
      <c r="AW1597" s="39"/>
      <c r="AX1597" s="39"/>
      <c r="AY1597" s="39"/>
      <c r="AZ1597" s="39"/>
      <c r="BA1597" s="39"/>
      <c r="BB1597" s="39"/>
      <c r="BC1597" s="39"/>
      <c r="BD1597" s="39"/>
      <c r="BE1597" s="39"/>
    </row>
    <row r="1598" spans="1:57" ht="15.75" customHeight="1">
      <c r="A1598" s="1" t="s">
        <v>1950</v>
      </c>
      <c r="B1598" s="1" t="s">
        <v>121</v>
      </c>
      <c r="C1598" s="1" t="s">
        <v>122</v>
      </c>
      <c r="D1598" s="1"/>
      <c r="E1598" s="1" t="s">
        <v>809</v>
      </c>
      <c r="F1598" s="41"/>
      <c r="G1598" s="42"/>
      <c r="H1598" s="42"/>
      <c r="I1598" s="42"/>
      <c r="J1598" s="42" t="s">
        <v>809</v>
      </c>
      <c r="K1598" s="130"/>
      <c r="L1598" s="126"/>
      <c r="M1598" s="127"/>
      <c r="N1598" s="127"/>
      <c r="O1598" s="127"/>
      <c r="P1598" s="45"/>
      <c r="Q1598" s="46"/>
      <c r="R1598" s="45">
        <f t="shared" ref="R1598:S1598" si="771">R1599</f>
        <v>126400</v>
      </c>
      <c r="S1598" s="45">
        <f t="shared" si="771"/>
        <v>0</v>
      </c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82"/>
      <c r="AE1598" s="82"/>
      <c r="AF1598" s="82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  <c r="AT1598" s="45"/>
      <c r="AU1598" s="45"/>
      <c r="AV1598" s="45"/>
      <c r="AW1598" s="45"/>
      <c r="AX1598" s="45"/>
      <c r="AY1598" s="45"/>
      <c r="AZ1598" s="45"/>
      <c r="BA1598" s="45"/>
      <c r="BB1598" s="45"/>
      <c r="BC1598" s="45"/>
      <c r="BD1598" s="45"/>
      <c r="BE1598" s="45"/>
    </row>
    <row r="1599" spans="1:57" ht="15.75" customHeight="1">
      <c r="A1599" s="1" t="s">
        <v>1950</v>
      </c>
      <c r="B1599" s="1" t="s">
        <v>121</v>
      </c>
      <c r="C1599" s="1" t="s">
        <v>122</v>
      </c>
      <c r="D1599" s="1" t="s">
        <v>808</v>
      </c>
      <c r="E1599" s="1" t="s">
        <v>809</v>
      </c>
      <c r="F1599" s="128"/>
      <c r="G1599" s="129"/>
      <c r="H1599" s="129"/>
      <c r="I1599" s="129"/>
      <c r="J1599" s="129"/>
      <c r="K1599" s="49" t="s">
        <v>1951</v>
      </c>
      <c r="L1599" s="61" t="s">
        <v>1952</v>
      </c>
      <c r="M1599" s="51" t="s">
        <v>127</v>
      </c>
      <c r="N1599" s="51"/>
      <c r="O1599" s="62" t="e">
        <f>M1599-R1599</f>
        <v>#VALUE!</v>
      </c>
      <c r="P1599" s="53">
        <v>80</v>
      </c>
      <c r="Q1599" s="54" t="s">
        <v>159</v>
      </c>
      <c r="R1599" s="53">
        <v>126400</v>
      </c>
      <c r="S1599" s="53">
        <f>U1599+X1599+AA1599+AD1599+AG1599+AJ1599+AM1599+AP1599+AS1599+AV1599+AY1599+BB1599</f>
        <v>0</v>
      </c>
      <c r="T1599" s="53"/>
      <c r="U1599" s="53">
        <v>0</v>
      </c>
      <c r="V1599" s="53" t="s">
        <v>129</v>
      </c>
      <c r="W1599" s="53">
        <v>1</v>
      </c>
      <c r="X1599" s="53">
        <v>0</v>
      </c>
      <c r="Y1599" s="53" t="s">
        <v>129</v>
      </c>
      <c r="Z1599" s="53">
        <v>1</v>
      </c>
      <c r="AA1599" s="53">
        <v>0</v>
      </c>
      <c r="AB1599" s="53" t="s">
        <v>129</v>
      </c>
      <c r="AC1599" s="104">
        <v>1</v>
      </c>
      <c r="AD1599" s="53">
        <v>0</v>
      </c>
      <c r="AE1599" s="53" t="s">
        <v>131</v>
      </c>
      <c r="AF1599" s="53">
        <v>1</v>
      </c>
      <c r="AG1599" s="88">
        <v>0</v>
      </c>
      <c r="AH1599" s="53" t="s">
        <v>131</v>
      </c>
      <c r="AI1599" s="53">
        <v>1</v>
      </c>
      <c r="AJ1599" s="53"/>
      <c r="AK1599" s="53"/>
      <c r="AL1599" s="53"/>
      <c r="AM1599" s="53"/>
      <c r="AN1599" s="53"/>
      <c r="AO1599" s="53"/>
      <c r="AP1599" s="53"/>
      <c r="AQ1599" s="53"/>
      <c r="AR1599" s="53"/>
      <c r="AS1599" s="53"/>
      <c r="AT1599" s="53"/>
      <c r="AU1599" s="53"/>
      <c r="AV1599" s="53"/>
      <c r="AW1599" s="53"/>
      <c r="AX1599" s="53"/>
      <c r="AY1599" s="53"/>
      <c r="AZ1599" s="53"/>
      <c r="BA1599" s="53"/>
      <c r="BB1599" s="53"/>
      <c r="BC1599" s="53"/>
      <c r="BD1599" s="53"/>
      <c r="BE1599" s="53"/>
    </row>
    <row r="1600" spans="1:57" ht="15.75" customHeight="1">
      <c r="A1600" s="1" t="s">
        <v>1950</v>
      </c>
      <c r="B1600" s="1" t="s">
        <v>121</v>
      </c>
      <c r="C1600" s="1" t="s">
        <v>122</v>
      </c>
      <c r="D1600" s="1" t="s">
        <v>123</v>
      </c>
      <c r="E1600" s="1"/>
      <c r="F1600" s="35"/>
      <c r="G1600" s="36"/>
      <c r="H1600" s="36"/>
      <c r="I1600" s="36" t="s">
        <v>123</v>
      </c>
      <c r="J1600" s="36"/>
      <c r="K1600" s="120"/>
      <c r="L1600" s="121"/>
      <c r="M1600" s="122"/>
      <c r="N1600" s="122"/>
      <c r="O1600" s="122"/>
      <c r="P1600" s="39"/>
      <c r="Q1600" s="40"/>
      <c r="R1600" s="39">
        <f t="shared" ref="R1600:S1600" si="772">R1601+R1609+R1616+R1618</f>
        <v>7408300</v>
      </c>
      <c r="S1600" s="39">
        <f t="shared" si="772"/>
        <v>3937580</v>
      </c>
      <c r="T1600" s="39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86"/>
      <c r="AE1600" s="86"/>
      <c r="AF1600" s="86"/>
      <c r="AG1600" s="39"/>
      <c r="AH1600" s="39"/>
      <c r="AI1600" s="39"/>
      <c r="AJ1600" s="39"/>
      <c r="AK1600" s="39"/>
      <c r="AL1600" s="39"/>
      <c r="AM1600" s="39"/>
      <c r="AN1600" s="39"/>
      <c r="AO1600" s="39"/>
      <c r="AP1600" s="39"/>
      <c r="AQ1600" s="39"/>
      <c r="AR1600" s="39"/>
      <c r="AS1600" s="39"/>
      <c r="AT1600" s="39"/>
      <c r="AU1600" s="39"/>
      <c r="AV1600" s="39"/>
      <c r="AW1600" s="39"/>
      <c r="AX1600" s="39"/>
      <c r="AY1600" s="39"/>
      <c r="AZ1600" s="39"/>
      <c r="BA1600" s="39"/>
      <c r="BB1600" s="39"/>
      <c r="BC1600" s="39"/>
      <c r="BD1600" s="39"/>
      <c r="BE1600" s="39"/>
    </row>
    <row r="1601" spans="1:57" ht="15.75" customHeight="1">
      <c r="A1601" s="1" t="s">
        <v>1950</v>
      </c>
      <c r="B1601" s="1" t="s">
        <v>121</v>
      </c>
      <c r="C1601" s="1" t="s">
        <v>122</v>
      </c>
      <c r="D1601" s="1"/>
      <c r="E1601" s="1" t="s">
        <v>632</v>
      </c>
      <c r="F1601" s="41"/>
      <c r="G1601" s="42"/>
      <c r="H1601" s="42"/>
      <c r="I1601" s="42"/>
      <c r="J1601" s="42" t="s">
        <v>632</v>
      </c>
      <c r="K1601" s="130"/>
      <c r="L1601" s="126"/>
      <c r="M1601" s="127"/>
      <c r="N1601" s="127"/>
      <c r="O1601" s="127"/>
      <c r="P1601" s="45"/>
      <c r="Q1601" s="46"/>
      <c r="R1601" s="45">
        <f t="shared" ref="R1601:S1601" si="773">SUM(R1602:R1608)</f>
        <v>5896000</v>
      </c>
      <c r="S1601" s="45">
        <f t="shared" si="773"/>
        <v>3179501</v>
      </c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82"/>
      <c r="AE1601" s="82"/>
      <c r="AF1601" s="82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  <c r="AT1601" s="45"/>
      <c r="AU1601" s="45"/>
      <c r="AV1601" s="45"/>
      <c r="AW1601" s="45"/>
      <c r="AX1601" s="45"/>
      <c r="AY1601" s="45"/>
      <c r="AZ1601" s="45"/>
      <c r="BA1601" s="45"/>
      <c r="BB1601" s="45"/>
      <c r="BC1601" s="45"/>
      <c r="BD1601" s="45"/>
      <c r="BE1601" s="45"/>
    </row>
    <row r="1602" spans="1:57" ht="15.75" customHeight="1">
      <c r="A1602" s="1" t="s">
        <v>1950</v>
      </c>
      <c r="B1602" s="1" t="s">
        <v>121</v>
      </c>
      <c r="C1602" s="1" t="s">
        <v>122</v>
      </c>
      <c r="D1602" s="1" t="s">
        <v>123</v>
      </c>
      <c r="E1602" s="1" t="s">
        <v>632</v>
      </c>
      <c r="F1602" s="128"/>
      <c r="G1602" s="129"/>
      <c r="H1602" s="129"/>
      <c r="I1602" s="129"/>
      <c r="J1602" s="129"/>
      <c r="K1602" s="49" t="s">
        <v>1953</v>
      </c>
      <c r="L1602" s="61" t="s">
        <v>1954</v>
      </c>
      <c r="M1602" s="51" t="s">
        <v>127</v>
      </c>
      <c r="N1602" s="51"/>
      <c r="O1602" s="62" t="e">
        <f t="shared" ref="O1602:O1608" si="774">M1602-R1602</f>
        <v>#VALUE!</v>
      </c>
      <c r="P1602" s="53">
        <v>28000</v>
      </c>
      <c r="Q1602" s="54" t="s">
        <v>128</v>
      </c>
      <c r="R1602" s="53">
        <v>61000.000000000007</v>
      </c>
      <c r="S1602" s="53">
        <f t="shared" ref="S1602:S1608" si="775">U1602+X1602+AA1602+AD1602+AG1602+AJ1602+AM1602+AP1602+AS1602+AV1602+AY1602+BB1602</f>
        <v>61000</v>
      </c>
      <c r="T1602" s="53"/>
      <c r="U1602" s="53">
        <v>0</v>
      </c>
      <c r="V1602" s="53" t="s">
        <v>129</v>
      </c>
      <c r="W1602" s="53">
        <v>1</v>
      </c>
      <c r="X1602" s="53">
        <v>0</v>
      </c>
      <c r="Y1602" s="53" t="s">
        <v>129</v>
      </c>
      <c r="Z1602" s="53">
        <v>1</v>
      </c>
      <c r="AA1602" s="53">
        <v>17324</v>
      </c>
      <c r="AB1602" s="53" t="s">
        <v>131</v>
      </c>
      <c r="AC1602" s="104">
        <v>1</v>
      </c>
      <c r="AD1602" s="53">
        <v>0</v>
      </c>
      <c r="AE1602" s="53" t="s">
        <v>131</v>
      </c>
      <c r="AF1602" s="53">
        <v>1</v>
      </c>
      <c r="AG1602" s="88">
        <f>61000-17324</f>
        <v>43676</v>
      </c>
      <c r="AH1602" s="53" t="s">
        <v>131</v>
      </c>
      <c r="AI1602" s="53">
        <v>3</v>
      </c>
      <c r="AJ1602" s="53"/>
      <c r="AK1602" s="53"/>
      <c r="AL1602" s="53"/>
      <c r="AM1602" s="53"/>
      <c r="AN1602" s="53"/>
      <c r="AO1602" s="53"/>
      <c r="AP1602" s="53"/>
      <c r="AQ1602" s="53"/>
      <c r="AR1602" s="53"/>
      <c r="AS1602" s="53"/>
      <c r="AT1602" s="53"/>
      <c r="AU1602" s="53"/>
      <c r="AV1602" s="53"/>
      <c r="AW1602" s="53"/>
      <c r="AX1602" s="53"/>
      <c r="AY1602" s="53"/>
      <c r="AZ1602" s="53"/>
      <c r="BA1602" s="53"/>
      <c r="BB1602" s="53"/>
      <c r="BC1602" s="53"/>
      <c r="BD1602" s="53"/>
      <c r="BE1602" s="53"/>
    </row>
    <row r="1603" spans="1:57" ht="15.75" customHeight="1">
      <c r="A1603" s="1" t="s">
        <v>1950</v>
      </c>
      <c r="B1603" s="1" t="s">
        <v>121</v>
      </c>
      <c r="C1603" s="1" t="s">
        <v>122</v>
      </c>
      <c r="D1603" s="1" t="s">
        <v>123</v>
      </c>
      <c r="E1603" s="1" t="s">
        <v>632</v>
      </c>
      <c r="F1603" s="128"/>
      <c r="G1603" s="129"/>
      <c r="H1603" s="129"/>
      <c r="I1603" s="129"/>
      <c r="J1603" s="129"/>
      <c r="K1603" s="49" t="s">
        <v>138</v>
      </c>
      <c r="L1603" s="61" t="s">
        <v>139</v>
      </c>
      <c r="M1603" s="51" t="s">
        <v>127</v>
      </c>
      <c r="N1603" s="51">
        <v>2</v>
      </c>
      <c r="O1603" s="56" t="e">
        <f t="shared" si="774"/>
        <v>#VALUE!</v>
      </c>
      <c r="P1603" s="53">
        <v>262500</v>
      </c>
      <c r="Q1603" s="54" t="s">
        <v>128</v>
      </c>
      <c r="R1603" s="53">
        <v>777000</v>
      </c>
      <c r="S1603" s="53">
        <f t="shared" si="775"/>
        <v>356060</v>
      </c>
      <c r="T1603" s="53"/>
      <c r="U1603" s="53">
        <v>0</v>
      </c>
      <c r="V1603" s="53" t="s">
        <v>129</v>
      </c>
      <c r="W1603" s="53">
        <v>1</v>
      </c>
      <c r="X1603" s="53">
        <v>0</v>
      </c>
      <c r="Y1603" s="53" t="s">
        <v>129</v>
      </c>
      <c r="Z1603" s="53">
        <v>1</v>
      </c>
      <c r="AA1603" s="53">
        <v>191260</v>
      </c>
      <c r="AB1603" s="53" t="s">
        <v>131</v>
      </c>
      <c r="AC1603" s="104">
        <v>1</v>
      </c>
      <c r="AD1603" s="53">
        <v>0</v>
      </c>
      <c r="AE1603" s="53" t="s">
        <v>131</v>
      </c>
      <c r="AF1603" s="53">
        <v>1</v>
      </c>
      <c r="AG1603" s="88">
        <f>356060-191260</f>
        <v>164800</v>
      </c>
      <c r="AH1603" s="53" t="s">
        <v>131</v>
      </c>
      <c r="AI1603" s="53">
        <v>2</v>
      </c>
      <c r="AJ1603" s="53"/>
      <c r="AK1603" s="53"/>
      <c r="AL1603" s="53"/>
      <c r="AM1603" s="53"/>
      <c r="AN1603" s="53"/>
      <c r="AO1603" s="53"/>
      <c r="AP1603" s="53"/>
      <c r="AQ1603" s="53"/>
      <c r="AR1603" s="53"/>
      <c r="AS1603" s="53"/>
      <c r="AT1603" s="53"/>
      <c r="AU1603" s="53"/>
      <c r="AV1603" s="53"/>
      <c r="AW1603" s="53"/>
      <c r="AX1603" s="53"/>
      <c r="AY1603" s="53"/>
      <c r="AZ1603" s="53"/>
      <c r="BA1603" s="53"/>
      <c r="BB1603" s="53"/>
      <c r="BC1603" s="53"/>
      <c r="BD1603" s="53"/>
      <c r="BE1603" s="53"/>
    </row>
    <row r="1604" spans="1:57" ht="15.75" customHeight="1">
      <c r="A1604" s="1" t="s">
        <v>1950</v>
      </c>
      <c r="B1604" s="1" t="s">
        <v>121</v>
      </c>
      <c r="C1604" s="1" t="s">
        <v>122</v>
      </c>
      <c r="D1604" s="1" t="s">
        <v>123</v>
      </c>
      <c r="E1604" s="1" t="s">
        <v>632</v>
      </c>
      <c r="F1604" s="128"/>
      <c r="G1604" s="129"/>
      <c r="H1604" s="129"/>
      <c r="I1604" s="129"/>
      <c r="J1604" s="129"/>
      <c r="K1604" s="49" t="s">
        <v>1955</v>
      </c>
      <c r="L1604" s="61" t="s">
        <v>1956</v>
      </c>
      <c r="M1604" s="51" t="s">
        <v>127</v>
      </c>
      <c r="N1604" s="51">
        <v>2</v>
      </c>
      <c r="O1604" s="56" t="e">
        <f t="shared" si="774"/>
        <v>#VALUE!</v>
      </c>
      <c r="P1604" s="53">
        <v>667500</v>
      </c>
      <c r="Q1604" s="54" t="s">
        <v>128</v>
      </c>
      <c r="R1604" s="53">
        <v>1975800</v>
      </c>
      <c r="S1604" s="53">
        <f t="shared" si="775"/>
        <v>891790</v>
      </c>
      <c r="T1604" s="53"/>
      <c r="U1604" s="53">
        <v>0</v>
      </c>
      <c r="V1604" s="53" t="s">
        <v>129</v>
      </c>
      <c r="W1604" s="53">
        <v>1</v>
      </c>
      <c r="X1604" s="53">
        <v>0</v>
      </c>
      <c r="Y1604" s="53" t="s">
        <v>129</v>
      </c>
      <c r="Z1604" s="53">
        <v>1</v>
      </c>
      <c r="AA1604" s="53">
        <v>635946</v>
      </c>
      <c r="AB1604" s="53" t="s">
        <v>131</v>
      </c>
      <c r="AC1604" s="104">
        <v>2</v>
      </c>
      <c r="AD1604" s="53">
        <v>0</v>
      </c>
      <c r="AE1604" s="53" t="s">
        <v>131</v>
      </c>
      <c r="AF1604" s="53">
        <v>1</v>
      </c>
      <c r="AG1604" s="88">
        <f>891790-635946</f>
        <v>255844</v>
      </c>
      <c r="AH1604" s="53" t="s">
        <v>131</v>
      </c>
      <c r="AI1604" s="53">
        <v>2</v>
      </c>
      <c r="AJ1604" s="53"/>
      <c r="AK1604" s="53"/>
      <c r="AL1604" s="53"/>
      <c r="AM1604" s="53"/>
      <c r="AN1604" s="53"/>
      <c r="AO1604" s="53"/>
      <c r="AP1604" s="53"/>
      <c r="AQ1604" s="53"/>
      <c r="AR1604" s="53"/>
      <c r="AS1604" s="53"/>
      <c r="AT1604" s="53"/>
      <c r="AU1604" s="53"/>
      <c r="AV1604" s="53"/>
      <c r="AW1604" s="53"/>
      <c r="AX1604" s="53"/>
      <c r="AY1604" s="53"/>
      <c r="AZ1604" s="53"/>
      <c r="BA1604" s="53"/>
      <c r="BB1604" s="53"/>
      <c r="BC1604" s="53"/>
      <c r="BD1604" s="53"/>
      <c r="BE1604" s="53"/>
    </row>
    <row r="1605" spans="1:57" ht="15.75" customHeight="1">
      <c r="A1605" s="1" t="s">
        <v>1950</v>
      </c>
      <c r="B1605" s="1" t="s">
        <v>121</v>
      </c>
      <c r="C1605" s="1" t="s">
        <v>122</v>
      </c>
      <c r="D1605" s="1" t="s">
        <v>123</v>
      </c>
      <c r="E1605" s="1" t="s">
        <v>632</v>
      </c>
      <c r="F1605" s="128"/>
      <c r="G1605" s="129"/>
      <c r="H1605" s="129"/>
      <c r="I1605" s="129"/>
      <c r="J1605" s="129"/>
      <c r="K1605" s="49" t="s">
        <v>1957</v>
      </c>
      <c r="L1605" s="61" t="s">
        <v>1958</v>
      </c>
      <c r="M1605" s="51" t="s">
        <v>127</v>
      </c>
      <c r="N1605" s="51">
        <v>2</v>
      </c>
      <c r="O1605" s="56" t="e">
        <f t="shared" si="774"/>
        <v>#VALUE!</v>
      </c>
      <c r="P1605" s="53">
        <v>445000</v>
      </c>
      <c r="Q1605" s="54" t="s">
        <v>128</v>
      </c>
      <c r="R1605" s="53">
        <v>1317200</v>
      </c>
      <c r="S1605" s="53">
        <f t="shared" si="775"/>
        <v>653860</v>
      </c>
      <c r="T1605" s="53"/>
      <c r="U1605" s="53">
        <v>0</v>
      </c>
      <c r="V1605" s="53" t="s">
        <v>129</v>
      </c>
      <c r="W1605" s="53">
        <v>1</v>
      </c>
      <c r="X1605" s="53">
        <v>0</v>
      </c>
      <c r="Y1605" s="53" t="s">
        <v>129</v>
      </c>
      <c r="Z1605" s="53">
        <v>1</v>
      </c>
      <c r="AA1605" s="53">
        <v>396925</v>
      </c>
      <c r="AB1605" s="53" t="s">
        <v>131</v>
      </c>
      <c r="AC1605" s="104">
        <v>2</v>
      </c>
      <c r="AD1605" s="53">
        <f>449455-396925</f>
        <v>52530</v>
      </c>
      <c r="AE1605" s="53" t="s">
        <v>131</v>
      </c>
      <c r="AF1605" s="53">
        <v>1</v>
      </c>
      <c r="AG1605" s="88">
        <f>653860-52530-396925</f>
        <v>204405</v>
      </c>
      <c r="AH1605" s="53" t="s">
        <v>131</v>
      </c>
      <c r="AI1605" s="53">
        <v>2</v>
      </c>
      <c r="AJ1605" s="53"/>
      <c r="AK1605" s="53"/>
      <c r="AL1605" s="53"/>
      <c r="AM1605" s="53"/>
      <c r="AN1605" s="53"/>
      <c r="AO1605" s="53"/>
      <c r="AP1605" s="53"/>
      <c r="AQ1605" s="53"/>
      <c r="AR1605" s="53"/>
      <c r="AS1605" s="53"/>
      <c r="AT1605" s="53"/>
      <c r="AU1605" s="53"/>
      <c r="AV1605" s="53"/>
      <c r="AW1605" s="53"/>
      <c r="AX1605" s="53"/>
      <c r="AY1605" s="53"/>
      <c r="AZ1605" s="53"/>
      <c r="BA1605" s="53"/>
      <c r="BB1605" s="53"/>
      <c r="BC1605" s="53"/>
      <c r="BD1605" s="53"/>
      <c r="BE1605" s="53"/>
    </row>
    <row r="1606" spans="1:57" ht="15.75" customHeight="1">
      <c r="A1606" s="1" t="s">
        <v>1950</v>
      </c>
      <c r="B1606" s="1" t="s">
        <v>121</v>
      </c>
      <c r="C1606" s="1" t="s">
        <v>122</v>
      </c>
      <c r="D1606" s="1" t="s">
        <v>123</v>
      </c>
      <c r="E1606" s="1" t="s">
        <v>632</v>
      </c>
      <c r="F1606" s="128"/>
      <c r="G1606" s="129"/>
      <c r="H1606" s="129"/>
      <c r="I1606" s="129"/>
      <c r="J1606" s="129"/>
      <c r="K1606" s="49" t="s">
        <v>1959</v>
      </c>
      <c r="L1606" s="61" t="s">
        <v>1960</v>
      </c>
      <c r="M1606" s="51" t="s">
        <v>127</v>
      </c>
      <c r="N1606" s="51"/>
      <c r="O1606" s="62" t="e">
        <f t="shared" si="774"/>
        <v>#VALUE!</v>
      </c>
      <c r="P1606" s="53">
        <v>38000</v>
      </c>
      <c r="Q1606" s="54" t="s">
        <v>128</v>
      </c>
      <c r="R1606" s="53">
        <v>299400</v>
      </c>
      <c r="S1606" s="53">
        <f t="shared" si="775"/>
        <v>204400</v>
      </c>
      <c r="T1606" s="53"/>
      <c r="U1606" s="53">
        <v>0</v>
      </c>
      <c r="V1606" s="53" t="s">
        <v>129</v>
      </c>
      <c r="W1606" s="53">
        <v>1</v>
      </c>
      <c r="X1606" s="53">
        <v>0</v>
      </c>
      <c r="Y1606" s="53" t="s">
        <v>129</v>
      </c>
      <c r="Z1606" s="53">
        <v>1</v>
      </c>
      <c r="AA1606" s="53">
        <v>139000</v>
      </c>
      <c r="AB1606" s="53" t="s">
        <v>130</v>
      </c>
      <c r="AC1606" s="104">
        <v>1</v>
      </c>
      <c r="AD1606" s="53">
        <f>160400-139000</f>
        <v>21400</v>
      </c>
      <c r="AE1606" s="53" t="s">
        <v>131</v>
      </c>
      <c r="AF1606" s="53">
        <v>1</v>
      </c>
      <c r="AG1606" s="88">
        <f>204400-21400-139000</f>
        <v>44000</v>
      </c>
      <c r="AH1606" s="53" t="s">
        <v>131</v>
      </c>
      <c r="AI1606" s="53">
        <v>3</v>
      </c>
      <c r="AJ1606" s="53"/>
      <c r="AK1606" s="53"/>
      <c r="AL1606" s="53"/>
      <c r="AM1606" s="53"/>
      <c r="AN1606" s="53"/>
      <c r="AO1606" s="53"/>
      <c r="AP1606" s="53"/>
      <c r="AQ1606" s="53"/>
      <c r="AR1606" s="53"/>
      <c r="AS1606" s="53"/>
      <c r="AT1606" s="53"/>
      <c r="AU1606" s="53"/>
      <c r="AV1606" s="53"/>
      <c r="AW1606" s="53"/>
      <c r="AX1606" s="53"/>
      <c r="AY1606" s="53"/>
      <c r="AZ1606" s="53"/>
      <c r="BA1606" s="53"/>
      <c r="BB1606" s="53"/>
      <c r="BC1606" s="53"/>
      <c r="BD1606" s="53"/>
      <c r="BE1606" s="53"/>
    </row>
    <row r="1607" spans="1:57" ht="15.75" customHeight="1">
      <c r="A1607" s="1" t="s">
        <v>1950</v>
      </c>
      <c r="B1607" s="1" t="s">
        <v>121</v>
      </c>
      <c r="C1607" s="1" t="s">
        <v>122</v>
      </c>
      <c r="D1607" s="1" t="s">
        <v>123</v>
      </c>
      <c r="E1607" s="1" t="s">
        <v>632</v>
      </c>
      <c r="F1607" s="128"/>
      <c r="G1607" s="129"/>
      <c r="H1607" s="129"/>
      <c r="I1607" s="129"/>
      <c r="J1607" s="129"/>
      <c r="K1607" s="49" t="s">
        <v>1961</v>
      </c>
      <c r="L1607" s="61" t="s">
        <v>1962</v>
      </c>
      <c r="M1607" s="51" t="s">
        <v>127</v>
      </c>
      <c r="N1607" s="51"/>
      <c r="O1607" s="62" t="e">
        <f t="shared" si="774"/>
        <v>#VALUE!</v>
      </c>
      <c r="P1607" s="53">
        <v>76000</v>
      </c>
      <c r="Q1607" s="54" t="s">
        <v>128</v>
      </c>
      <c r="R1607" s="53">
        <v>598800</v>
      </c>
      <c r="S1607" s="53">
        <f t="shared" si="775"/>
        <v>415070</v>
      </c>
      <c r="T1607" s="53"/>
      <c r="U1607" s="53">
        <v>0</v>
      </c>
      <c r="V1607" s="53" t="s">
        <v>129</v>
      </c>
      <c r="W1607" s="53">
        <v>1</v>
      </c>
      <c r="X1607" s="53">
        <v>0</v>
      </c>
      <c r="Y1607" s="53" t="s">
        <v>129</v>
      </c>
      <c r="Z1607" s="53">
        <v>1</v>
      </c>
      <c r="AA1607" s="53">
        <v>323244</v>
      </c>
      <c r="AB1607" s="53" t="s">
        <v>131</v>
      </c>
      <c r="AC1607" s="104">
        <v>2</v>
      </c>
      <c r="AD1607" s="53">
        <f>364957-323244</f>
        <v>41713</v>
      </c>
      <c r="AE1607" s="53" t="s">
        <v>131</v>
      </c>
      <c r="AF1607" s="53">
        <v>1</v>
      </c>
      <c r="AG1607" s="88">
        <f>415070-364957</f>
        <v>50113</v>
      </c>
      <c r="AH1607" s="53" t="s">
        <v>131</v>
      </c>
      <c r="AI1607" s="53">
        <v>3</v>
      </c>
      <c r="AJ1607" s="53"/>
      <c r="AK1607" s="53"/>
      <c r="AL1607" s="53"/>
      <c r="AM1607" s="53"/>
      <c r="AN1607" s="53"/>
      <c r="AO1607" s="53"/>
      <c r="AP1607" s="53"/>
      <c r="AQ1607" s="53"/>
      <c r="AR1607" s="53"/>
      <c r="AS1607" s="53"/>
      <c r="AT1607" s="53"/>
      <c r="AU1607" s="53"/>
      <c r="AV1607" s="53"/>
      <c r="AW1607" s="53"/>
      <c r="AX1607" s="53"/>
      <c r="AY1607" s="53"/>
      <c r="AZ1607" s="53"/>
      <c r="BA1607" s="53"/>
      <c r="BB1607" s="53"/>
      <c r="BC1607" s="53"/>
      <c r="BD1607" s="53"/>
      <c r="BE1607" s="53"/>
    </row>
    <row r="1608" spans="1:57" ht="15.75" customHeight="1">
      <c r="A1608" s="1" t="s">
        <v>1950</v>
      </c>
      <c r="B1608" s="1" t="s">
        <v>121</v>
      </c>
      <c r="C1608" s="1" t="s">
        <v>122</v>
      </c>
      <c r="D1608" s="1" t="s">
        <v>123</v>
      </c>
      <c r="E1608" s="1" t="s">
        <v>632</v>
      </c>
      <c r="F1608" s="128"/>
      <c r="G1608" s="129"/>
      <c r="H1608" s="129"/>
      <c r="I1608" s="129"/>
      <c r="J1608" s="129"/>
      <c r="K1608" s="49" t="s">
        <v>1963</v>
      </c>
      <c r="L1608" s="61" t="s">
        <v>1964</v>
      </c>
      <c r="M1608" s="51" t="s">
        <v>127</v>
      </c>
      <c r="N1608" s="51"/>
      <c r="O1608" s="62" t="e">
        <f t="shared" si="774"/>
        <v>#VALUE!</v>
      </c>
      <c r="P1608" s="53">
        <v>110000</v>
      </c>
      <c r="Q1608" s="54" t="s">
        <v>128</v>
      </c>
      <c r="R1608" s="53">
        <v>866800</v>
      </c>
      <c r="S1608" s="53">
        <f t="shared" si="775"/>
        <v>597321</v>
      </c>
      <c r="T1608" s="53"/>
      <c r="U1608" s="53">
        <v>0</v>
      </c>
      <c r="V1608" s="53" t="s">
        <v>129</v>
      </c>
      <c r="W1608" s="53">
        <v>1</v>
      </c>
      <c r="X1608" s="53">
        <v>0</v>
      </c>
      <c r="Y1608" s="53" t="s">
        <v>129</v>
      </c>
      <c r="Z1608" s="53">
        <v>1</v>
      </c>
      <c r="AA1608" s="53">
        <v>469805</v>
      </c>
      <c r="AB1608" s="53" t="s">
        <v>131</v>
      </c>
      <c r="AC1608" s="104">
        <v>2</v>
      </c>
      <c r="AD1608" s="53">
        <f>519034-469805</f>
        <v>49229</v>
      </c>
      <c r="AE1608" s="53" t="s">
        <v>131</v>
      </c>
      <c r="AF1608" s="53">
        <v>1</v>
      </c>
      <c r="AG1608" s="88">
        <f>597321-519034</f>
        <v>78287</v>
      </c>
      <c r="AH1608" s="53" t="s">
        <v>131</v>
      </c>
      <c r="AI1608" s="53">
        <v>3</v>
      </c>
      <c r="AJ1608" s="53"/>
      <c r="AK1608" s="53"/>
      <c r="AL1608" s="53"/>
      <c r="AM1608" s="53"/>
      <c r="AN1608" s="53"/>
      <c r="AO1608" s="53"/>
      <c r="AP1608" s="53"/>
      <c r="AQ1608" s="53"/>
      <c r="AR1608" s="53"/>
      <c r="AS1608" s="53"/>
      <c r="AT1608" s="53"/>
      <c r="AU1608" s="53"/>
      <c r="AV1608" s="53"/>
      <c r="AW1608" s="53"/>
      <c r="AX1608" s="53"/>
      <c r="AY1608" s="53"/>
      <c r="AZ1608" s="53"/>
      <c r="BA1608" s="53"/>
      <c r="BB1608" s="53"/>
      <c r="BC1608" s="53"/>
      <c r="BD1608" s="53"/>
      <c r="BE1608" s="53"/>
    </row>
    <row r="1609" spans="1:57" ht="15.75" customHeight="1">
      <c r="A1609" s="1" t="s">
        <v>1950</v>
      </c>
      <c r="B1609" s="1" t="s">
        <v>121</v>
      </c>
      <c r="C1609" s="1" t="s">
        <v>122</v>
      </c>
      <c r="D1609" s="1"/>
      <c r="E1609" s="1" t="s">
        <v>822</v>
      </c>
      <c r="F1609" s="41"/>
      <c r="G1609" s="42"/>
      <c r="H1609" s="42"/>
      <c r="I1609" s="42"/>
      <c r="J1609" s="42" t="s">
        <v>822</v>
      </c>
      <c r="K1609" s="130"/>
      <c r="L1609" s="126"/>
      <c r="M1609" s="127"/>
      <c r="N1609" s="127"/>
      <c r="O1609" s="127"/>
      <c r="P1609" s="45"/>
      <c r="Q1609" s="46"/>
      <c r="R1609" s="45">
        <f t="shared" ref="R1609:S1609" si="776">SUM(R1610:R1615)</f>
        <v>1170600</v>
      </c>
      <c r="S1609" s="45">
        <f t="shared" si="776"/>
        <v>758079</v>
      </c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91"/>
      <c r="AE1609" s="91"/>
      <c r="AF1609" s="91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  <c r="AT1609" s="45"/>
      <c r="AU1609" s="45"/>
      <c r="AV1609" s="45"/>
      <c r="AW1609" s="45"/>
      <c r="AX1609" s="45"/>
      <c r="AY1609" s="45"/>
      <c r="AZ1609" s="45"/>
      <c r="BA1609" s="45"/>
      <c r="BB1609" s="45"/>
      <c r="BC1609" s="45"/>
      <c r="BD1609" s="45"/>
      <c r="BE1609" s="45"/>
    </row>
    <row r="1610" spans="1:57" ht="15.75" customHeight="1">
      <c r="A1610" s="1" t="s">
        <v>1950</v>
      </c>
      <c r="B1610" s="1" t="s">
        <v>121</v>
      </c>
      <c r="C1610" s="1" t="s">
        <v>122</v>
      </c>
      <c r="D1610" s="1" t="s">
        <v>123</v>
      </c>
      <c r="E1610" s="1" t="s">
        <v>822</v>
      </c>
      <c r="F1610" s="128"/>
      <c r="G1610" s="129"/>
      <c r="H1610" s="129"/>
      <c r="I1610" s="129"/>
      <c r="J1610" s="129"/>
      <c r="K1610" s="49" t="s">
        <v>1955</v>
      </c>
      <c r="L1610" s="61" t="s">
        <v>1956</v>
      </c>
      <c r="M1610" s="51" t="s">
        <v>127</v>
      </c>
      <c r="N1610" s="51">
        <v>2</v>
      </c>
      <c r="O1610" s="56" t="e">
        <f t="shared" ref="O1610:O1615" si="777">M1610-R1610</f>
        <v>#VALUE!</v>
      </c>
      <c r="P1610" s="53">
        <v>100000</v>
      </c>
      <c r="Q1610" s="54" t="s">
        <v>128</v>
      </c>
      <c r="R1610" s="53">
        <v>296000</v>
      </c>
      <c r="S1610" s="53">
        <f t="shared" ref="S1610:S1615" si="778">U1610+X1610+AA1610+AD1610+AG1610+AJ1610+AM1610+AP1610+AS1610+AV1610+AY1610+BB1610</f>
        <v>278220</v>
      </c>
      <c r="T1610" s="53"/>
      <c r="U1610" s="53">
        <v>0</v>
      </c>
      <c r="V1610" s="53" t="s">
        <v>129</v>
      </c>
      <c r="W1610" s="53">
        <v>1</v>
      </c>
      <c r="X1610" s="53">
        <v>0</v>
      </c>
      <c r="Y1610" s="53" t="s">
        <v>129</v>
      </c>
      <c r="Z1610" s="53">
        <v>1</v>
      </c>
      <c r="AA1610" s="53">
        <v>249900</v>
      </c>
      <c r="AB1610" s="53" t="s">
        <v>131</v>
      </c>
      <c r="AC1610" s="104">
        <v>4</v>
      </c>
      <c r="AD1610" s="53">
        <v>0</v>
      </c>
      <c r="AE1610" s="53" t="s">
        <v>131</v>
      </c>
      <c r="AF1610" s="53">
        <v>4</v>
      </c>
      <c r="AG1610" s="88">
        <f>278220-249900</f>
        <v>28320</v>
      </c>
      <c r="AH1610" s="53" t="s">
        <v>131</v>
      </c>
      <c r="AI1610" s="53">
        <v>4</v>
      </c>
      <c r="AJ1610" s="53"/>
      <c r="AK1610" s="53"/>
      <c r="AL1610" s="53"/>
      <c r="AM1610" s="53"/>
      <c r="AN1610" s="53"/>
      <c r="AO1610" s="53"/>
      <c r="AP1610" s="53"/>
      <c r="AQ1610" s="53"/>
      <c r="AR1610" s="53"/>
      <c r="AS1610" s="53"/>
      <c r="AT1610" s="53"/>
      <c r="AU1610" s="53"/>
      <c r="AV1610" s="53"/>
      <c r="AW1610" s="53"/>
      <c r="AX1610" s="53"/>
      <c r="AY1610" s="53"/>
      <c r="AZ1610" s="53"/>
      <c r="BA1610" s="53"/>
      <c r="BB1610" s="53"/>
      <c r="BC1610" s="53"/>
      <c r="BD1610" s="53"/>
      <c r="BE1610" s="53"/>
    </row>
    <row r="1611" spans="1:57" ht="15.75" customHeight="1">
      <c r="A1611" s="1" t="s">
        <v>1950</v>
      </c>
      <c r="B1611" s="1" t="s">
        <v>121</v>
      </c>
      <c r="C1611" s="1" t="s">
        <v>122</v>
      </c>
      <c r="D1611" s="1" t="s">
        <v>123</v>
      </c>
      <c r="E1611" s="1" t="s">
        <v>822</v>
      </c>
      <c r="F1611" s="128"/>
      <c r="G1611" s="129"/>
      <c r="H1611" s="129"/>
      <c r="I1611" s="129"/>
      <c r="J1611" s="129"/>
      <c r="K1611" s="49" t="s">
        <v>1957</v>
      </c>
      <c r="L1611" s="61" t="s">
        <v>1958</v>
      </c>
      <c r="M1611" s="51" t="s">
        <v>127</v>
      </c>
      <c r="N1611" s="51">
        <v>2</v>
      </c>
      <c r="O1611" s="56" t="e">
        <f t="shared" si="777"/>
        <v>#VALUE!</v>
      </c>
      <c r="P1611" s="53">
        <v>80000</v>
      </c>
      <c r="Q1611" s="54" t="s">
        <v>128</v>
      </c>
      <c r="R1611" s="53">
        <v>236800</v>
      </c>
      <c r="S1611" s="53">
        <f t="shared" si="778"/>
        <v>103600</v>
      </c>
      <c r="T1611" s="53"/>
      <c r="U1611" s="53">
        <v>0</v>
      </c>
      <c r="V1611" s="53" t="s">
        <v>129</v>
      </c>
      <c r="W1611" s="53">
        <v>1</v>
      </c>
      <c r="X1611" s="53">
        <v>0</v>
      </c>
      <c r="Y1611" s="53" t="s">
        <v>129</v>
      </c>
      <c r="Z1611" s="53">
        <v>1</v>
      </c>
      <c r="AA1611" s="53">
        <v>59200</v>
      </c>
      <c r="AB1611" s="53" t="s">
        <v>131</v>
      </c>
      <c r="AC1611" s="104">
        <v>1</v>
      </c>
      <c r="AD1611" s="53">
        <v>0</v>
      </c>
      <c r="AE1611" s="53" t="s">
        <v>131</v>
      </c>
      <c r="AF1611" s="53">
        <v>4</v>
      </c>
      <c r="AG1611" s="88">
        <v>44400</v>
      </c>
      <c r="AH1611" s="53" t="s">
        <v>131</v>
      </c>
      <c r="AI1611" s="53">
        <v>4</v>
      </c>
      <c r="AJ1611" s="53"/>
      <c r="AK1611" s="53"/>
      <c r="AL1611" s="53"/>
      <c r="AM1611" s="53"/>
      <c r="AN1611" s="53"/>
      <c r="AO1611" s="53"/>
      <c r="AP1611" s="53"/>
      <c r="AQ1611" s="53"/>
      <c r="AR1611" s="53"/>
      <c r="AS1611" s="53"/>
      <c r="AT1611" s="53"/>
      <c r="AU1611" s="53"/>
      <c r="AV1611" s="53"/>
      <c r="AW1611" s="53"/>
      <c r="AX1611" s="53"/>
      <c r="AY1611" s="53"/>
      <c r="AZ1611" s="53"/>
      <c r="BA1611" s="53"/>
      <c r="BB1611" s="53"/>
      <c r="BC1611" s="53"/>
      <c r="BD1611" s="53"/>
      <c r="BE1611" s="53"/>
    </row>
    <row r="1612" spans="1:57" ht="15.75" customHeight="1">
      <c r="A1612" s="1" t="s">
        <v>1950</v>
      </c>
      <c r="B1612" s="1" t="s">
        <v>121</v>
      </c>
      <c r="C1612" s="1" t="s">
        <v>122</v>
      </c>
      <c r="D1612" s="1" t="s">
        <v>123</v>
      </c>
      <c r="E1612" s="1" t="s">
        <v>822</v>
      </c>
      <c r="F1612" s="128"/>
      <c r="G1612" s="129"/>
      <c r="H1612" s="129"/>
      <c r="I1612" s="129"/>
      <c r="J1612" s="129"/>
      <c r="K1612" s="49" t="s">
        <v>1965</v>
      </c>
      <c r="L1612" s="61" t="s">
        <v>1966</v>
      </c>
      <c r="M1612" s="51" t="s">
        <v>127</v>
      </c>
      <c r="N1612" s="51"/>
      <c r="O1612" s="62" t="e">
        <f t="shared" si="777"/>
        <v>#VALUE!</v>
      </c>
      <c r="P1612" s="53">
        <v>30000</v>
      </c>
      <c r="Q1612" s="54" t="s">
        <v>128</v>
      </c>
      <c r="R1612" s="53">
        <v>236400</v>
      </c>
      <c r="S1612" s="53">
        <f t="shared" si="778"/>
        <v>141200</v>
      </c>
      <c r="T1612" s="53"/>
      <c r="U1612" s="53">
        <v>0</v>
      </c>
      <c r="V1612" s="53" t="s">
        <v>129</v>
      </c>
      <c r="W1612" s="53">
        <v>1</v>
      </c>
      <c r="X1612" s="53">
        <v>0</v>
      </c>
      <c r="Y1612" s="53" t="s">
        <v>129</v>
      </c>
      <c r="Z1612" s="53">
        <v>1</v>
      </c>
      <c r="AA1612" s="53">
        <v>127200</v>
      </c>
      <c r="AB1612" s="53" t="s">
        <v>131</v>
      </c>
      <c r="AC1612" s="104">
        <v>3</v>
      </c>
      <c r="AD1612" s="53">
        <v>0</v>
      </c>
      <c r="AE1612" s="53" t="s">
        <v>131</v>
      </c>
      <c r="AF1612" s="53">
        <v>3</v>
      </c>
      <c r="AG1612" s="88">
        <f>14000</f>
        <v>14000</v>
      </c>
      <c r="AH1612" s="53" t="s">
        <v>131</v>
      </c>
      <c r="AI1612" s="53">
        <v>3</v>
      </c>
      <c r="AJ1612" s="53"/>
      <c r="AK1612" s="53"/>
      <c r="AL1612" s="53"/>
      <c r="AM1612" s="53"/>
      <c r="AN1612" s="53"/>
      <c r="AO1612" s="53"/>
      <c r="AP1612" s="53"/>
      <c r="AQ1612" s="53"/>
      <c r="AR1612" s="53"/>
      <c r="AS1612" s="53"/>
      <c r="AT1612" s="53"/>
      <c r="AU1612" s="53"/>
      <c r="AV1612" s="53"/>
      <c r="AW1612" s="53"/>
      <c r="AX1612" s="53"/>
      <c r="AY1612" s="53"/>
      <c r="AZ1612" s="53"/>
      <c r="BA1612" s="53"/>
      <c r="BB1612" s="53"/>
      <c r="BC1612" s="53"/>
      <c r="BD1612" s="53"/>
      <c r="BE1612" s="53"/>
    </row>
    <row r="1613" spans="1:57" ht="15.75" customHeight="1">
      <c r="A1613" s="1" t="s">
        <v>1950</v>
      </c>
      <c r="B1613" s="1" t="s">
        <v>121</v>
      </c>
      <c r="C1613" s="1" t="s">
        <v>122</v>
      </c>
      <c r="D1613" s="1" t="s">
        <v>123</v>
      </c>
      <c r="E1613" s="1" t="s">
        <v>822</v>
      </c>
      <c r="F1613" s="128"/>
      <c r="G1613" s="129"/>
      <c r="H1613" s="129"/>
      <c r="I1613" s="129"/>
      <c r="J1613" s="129"/>
      <c r="K1613" s="49" t="s">
        <v>1967</v>
      </c>
      <c r="L1613" s="61" t="s">
        <v>1968</v>
      </c>
      <c r="M1613" s="51" t="s">
        <v>127</v>
      </c>
      <c r="N1613" s="51"/>
      <c r="O1613" s="62" t="e">
        <f t="shared" si="777"/>
        <v>#VALUE!</v>
      </c>
      <c r="P1613" s="53">
        <v>30000</v>
      </c>
      <c r="Q1613" s="54" t="s">
        <v>128</v>
      </c>
      <c r="R1613" s="53">
        <v>236400</v>
      </c>
      <c r="S1613" s="53">
        <f t="shared" si="778"/>
        <v>161934</v>
      </c>
      <c r="T1613" s="53"/>
      <c r="U1613" s="53">
        <v>0</v>
      </c>
      <c r="V1613" s="53" t="s">
        <v>129</v>
      </c>
      <c r="W1613" s="53">
        <v>1</v>
      </c>
      <c r="X1613" s="53">
        <v>0</v>
      </c>
      <c r="Y1613" s="53" t="s">
        <v>129</v>
      </c>
      <c r="Z1613" s="53">
        <v>1</v>
      </c>
      <c r="AA1613" s="53">
        <v>130020</v>
      </c>
      <c r="AB1613" s="53" t="s">
        <v>131</v>
      </c>
      <c r="AC1613" s="104">
        <v>3</v>
      </c>
      <c r="AD1613" s="53">
        <v>0</v>
      </c>
      <c r="AE1613" s="53" t="s">
        <v>131</v>
      </c>
      <c r="AF1613" s="53">
        <v>3</v>
      </c>
      <c r="AG1613" s="88">
        <v>31914</v>
      </c>
      <c r="AH1613" s="53" t="s">
        <v>131</v>
      </c>
      <c r="AI1613" s="53">
        <v>3</v>
      </c>
      <c r="AJ1613" s="53"/>
      <c r="AK1613" s="53"/>
      <c r="AL1613" s="53"/>
      <c r="AM1613" s="53"/>
      <c r="AN1613" s="53"/>
      <c r="AO1613" s="53"/>
      <c r="AP1613" s="53"/>
      <c r="AQ1613" s="53"/>
      <c r="AR1613" s="53"/>
      <c r="AS1613" s="53"/>
      <c r="AT1613" s="53"/>
      <c r="AU1613" s="53"/>
      <c r="AV1613" s="53"/>
      <c r="AW1613" s="53"/>
      <c r="AX1613" s="53"/>
      <c r="AY1613" s="53"/>
      <c r="AZ1613" s="53"/>
      <c r="BA1613" s="53"/>
      <c r="BB1613" s="53"/>
      <c r="BC1613" s="53"/>
      <c r="BD1613" s="53"/>
      <c r="BE1613" s="53"/>
    </row>
    <row r="1614" spans="1:57" ht="15.75" customHeight="1">
      <c r="A1614" s="1" t="s">
        <v>1950</v>
      </c>
      <c r="B1614" s="1" t="s">
        <v>121</v>
      </c>
      <c r="C1614" s="1" t="s">
        <v>122</v>
      </c>
      <c r="D1614" s="1" t="s">
        <v>123</v>
      </c>
      <c r="E1614" s="1" t="s">
        <v>822</v>
      </c>
      <c r="F1614" s="128"/>
      <c r="G1614" s="129"/>
      <c r="H1614" s="129"/>
      <c r="I1614" s="129"/>
      <c r="J1614" s="129"/>
      <c r="K1614" s="49" t="s">
        <v>1969</v>
      </c>
      <c r="L1614" s="61" t="s">
        <v>1970</v>
      </c>
      <c r="M1614" s="51" t="s">
        <v>127</v>
      </c>
      <c r="N1614" s="51"/>
      <c r="O1614" s="62" t="e">
        <f t="shared" si="777"/>
        <v>#VALUE!</v>
      </c>
      <c r="P1614" s="53">
        <v>50000</v>
      </c>
      <c r="Q1614" s="54" t="s">
        <v>128</v>
      </c>
      <c r="R1614" s="53">
        <v>82500</v>
      </c>
      <c r="S1614" s="53">
        <f t="shared" si="778"/>
        <v>36000</v>
      </c>
      <c r="T1614" s="53"/>
      <c r="U1614" s="53">
        <v>0</v>
      </c>
      <c r="V1614" s="53" t="s">
        <v>129</v>
      </c>
      <c r="W1614" s="53">
        <v>1</v>
      </c>
      <c r="X1614" s="53">
        <v>0</v>
      </c>
      <c r="Y1614" s="53" t="s">
        <v>129</v>
      </c>
      <c r="Z1614" s="53">
        <v>1</v>
      </c>
      <c r="AA1614" s="53">
        <v>36000</v>
      </c>
      <c r="AB1614" s="53" t="s">
        <v>131</v>
      </c>
      <c r="AC1614" s="104">
        <v>2</v>
      </c>
      <c r="AD1614" s="53">
        <v>0</v>
      </c>
      <c r="AE1614" s="53" t="s">
        <v>131</v>
      </c>
      <c r="AF1614" s="53">
        <v>3</v>
      </c>
      <c r="AG1614" s="88"/>
      <c r="AH1614" s="53" t="s">
        <v>131</v>
      </c>
      <c r="AI1614" s="53">
        <v>3</v>
      </c>
      <c r="AJ1614" s="53"/>
      <c r="AK1614" s="53"/>
      <c r="AL1614" s="53"/>
      <c r="AM1614" s="53"/>
      <c r="AN1614" s="53"/>
      <c r="AO1614" s="53"/>
      <c r="AP1614" s="53"/>
      <c r="AQ1614" s="53"/>
      <c r="AR1614" s="53"/>
      <c r="AS1614" s="53"/>
      <c r="AT1614" s="53"/>
      <c r="AU1614" s="53"/>
      <c r="AV1614" s="53"/>
      <c r="AW1614" s="53"/>
      <c r="AX1614" s="53"/>
      <c r="AY1614" s="53"/>
      <c r="AZ1614" s="53"/>
      <c r="BA1614" s="53"/>
      <c r="BB1614" s="53"/>
      <c r="BC1614" s="53"/>
      <c r="BD1614" s="53"/>
      <c r="BE1614" s="53"/>
    </row>
    <row r="1615" spans="1:57" ht="15.75" customHeight="1">
      <c r="A1615" s="1" t="s">
        <v>1950</v>
      </c>
      <c r="B1615" s="1" t="s">
        <v>121</v>
      </c>
      <c r="C1615" s="1" t="s">
        <v>122</v>
      </c>
      <c r="D1615" s="1" t="s">
        <v>123</v>
      </c>
      <c r="E1615" s="1" t="s">
        <v>822</v>
      </c>
      <c r="F1615" s="128"/>
      <c r="G1615" s="129"/>
      <c r="H1615" s="129"/>
      <c r="I1615" s="129"/>
      <c r="J1615" s="129"/>
      <c r="K1615" s="49" t="s">
        <v>1971</v>
      </c>
      <c r="L1615" s="61" t="s">
        <v>1972</v>
      </c>
      <c r="M1615" s="51" t="s">
        <v>127</v>
      </c>
      <c r="N1615" s="51"/>
      <c r="O1615" s="62" t="e">
        <f t="shared" si="777"/>
        <v>#VALUE!</v>
      </c>
      <c r="P1615" s="53">
        <v>50000</v>
      </c>
      <c r="Q1615" s="54" t="s">
        <v>128</v>
      </c>
      <c r="R1615" s="53">
        <v>82500</v>
      </c>
      <c r="S1615" s="53">
        <f t="shared" si="778"/>
        <v>37125</v>
      </c>
      <c r="T1615" s="53"/>
      <c r="U1615" s="53">
        <v>0</v>
      </c>
      <c r="V1615" s="53" t="s">
        <v>129</v>
      </c>
      <c r="W1615" s="53">
        <v>1</v>
      </c>
      <c r="X1615" s="53">
        <v>0</v>
      </c>
      <c r="Y1615" s="53" t="s">
        <v>129</v>
      </c>
      <c r="Z1615" s="53">
        <v>1</v>
      </c>
      <c r="AA1615" s="53">
        <v>37125</v>
      </c>
      <c r="AB1615" s="53" t="s">
        <v>131</v>
      </c>
      <c r="AC1615" s="104">
        <v>2</v>
      </c>
      <c r="AD1615" s="53">
        <v>0</v>
      </c>
      <c r="AE1615" s="53" t="s">
        <v>131</v>
      </c>
      <c r="AF1615" s="53">
        <v>3</v>
      </c>
      <c r="AG1615" s="88"/>
      <c r="AH1615" s="53" t="s">
        <v>131</v>
      </c>
      <c r="AI1615" s="53">
        <v>3</v>
      </c>
      <c r="AJ1615" s="53"/>
      <c r="AK1615" s="53"/>
      <c r="AL1615" s="53"/>
      <c r="AM1615" s="53"/>
      <c r="AN1615" s="53"/>
      <c r="AO1615" s="53"/>
      <c r="AP1615" s="53"/>
      <c r="AQ1615" s="53"/>
      <c r="AR1615" s="53"/>
      <c r="AS1615" s="53"/>
      <c r="AT1615" s="53"/>
      <c r="AU1615" s="53"/>
      <c r="AV1615" s="53"/>
      <c r="AW1615" s="53"/>
      <c r="AX1615" s="53"/>
      <c r="AY1615" s="53"/>
      <c r="AZ1615" s="53"/>
      <c r="BA1615" s="53"/>
      <c r="BB1615" s="53"/>
      <c r="BC1615" s="53"/>
      <c r="BD1615" s="53"/>
      <c r="BE1615" s="53"/>
    </row>
    <row r="1616" spans="1:57" ht="15.75" customHeight="1">
      <c r="A1616" s="1" t="s">
        <v>1950</v>
      </c>
      <c r="B1616" s="1" t="s">
        <v>121</v>
      </c>
      <c r="C1616" s="1" t="s">
        <v>122</v>
      </c>
      <c r="D1616" s="1"/>
      <c r="E1616" s="1" t="s">
        <v>831</v>
      </c>
      <c r="F1616" s="41"/>
      <c r="G1616" s="42"/>
      <c r="H1616" s="42"/>
      <c r="I1616" s="42"/>
      <c r="J1616" s="42" t="s">
        <v>831</v>
      </c>
      <c r="K1616" s="130"/>
      <c r="L1616" s="126"/>
      <c r="M1616" s="127"/>
      <c r="N1616" s="127"/>
      <c r="O1616" s="127"/>
      <c r="P1616" s="45"/>
      <c r="Q1616" s="46"/>
      <c r="R1616" s="45">
        <f t="shared" ref="R1616:S1616" si="779">R1617</f>
        <v>196000</v>
      </c>
      <c r="S1616" s="45">
        <f t="shared" si="779"/>
        <v>0</v>
      </c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91"/>
      <c r="AE1616" s="91"/>
      <c r="AF1616" s="91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  <c r="AT1616" s="45"/>
      <c r="AU1616" s="45"/>
      <c r="AV1616" s="45"/>
      <c r="AW1616" s="45"/>
      <c r="AX1616" s="45"/>
      <c r="AY1616" s="45"/>
      <c r="AZ1616" s="45"/>
      <c r="BA1616" s="45"/>
      <c r="BB1616" s="45"/>
      <c r="BC1616" s="45"/>
      <c r="BD1616" s="45"/>
      <c r="BE1616" s="45"/>
    </row>
    <row r="1617" spans="1:57" ht="15.75" customHeight="1">
      <c r="A1617" s="1" t="s">
        <v>1950</v>
      </c>
      <c r="B1617" s="1" t="s">
        <v>121</v>
      </c>
      <c r="C1617" s="1" t="s">
        <v>122</v>
      </c>
      <c r="D1617" s="1" t="s">
        <v>123</v>
      </c>
      <c r="E1617" s="1" t="s">
        <v>831</v>
      </c>
      <c r="F1617" s="128"/>
      <c r="G1617" s="129"/>
      <c r="H1617" s="129"/>
      <c r="I1617" s="129"/>
      <c r="J1617" s="129"/>
      <c r="K1617" s="49" t="s">
        <v>1973</v>
      </c>
      <c r="L1617" s="61" t="s">
        <v>1974</v>
      </c>
      <c r="M1617" s="51" t="s">
        <v>127</v>
      </c>
      <c r="N1617" s="51"/>
      <c r="O1617" s="62" t="e">
        <f>M1617-R1617</f>
        <v>#VALUE!</v>
      </c>
      <c r="P1617" s="53">
        <v>200</v>
      </c>
      <c r="Q1617" s="54" t="s">
        <v>159</v>
      </c>
      <c r="R1617" s="53">
        <v>196000</v>
      </c>
      <c r="S1617" s="53">
        <f>U1617+X1617+AA1617+AD1617+AG1617+AJ1617+AM1617+AP1617+AS1617+AV1617+AY1617+BB1617</f>
        <v>0</v>
      </c>
      <c r="T1617" s="53"/>
      <c r="U1617" s="53">
        <v>0</v>
      </c>
      <c r="V1617" s="53" t="s">
        <v>129</v>
      </c>
      <c r="W1617" s="53">
        <v>1</v>
      </c>
      <c r="X1617" s="53">
        <v>0</v>
      </c>
      <c r="Y1617" s="53" t="s">
        <v>129</v>
      </c>
      <c r="Z1617" s="53">
        <v>1</v>
      </c>
      <c r="AA1617" s="53">
        <v>0</v>
      </c>
      <c r="AB1617" s="53" t="s">
        <v>130</v>
      </c>
      <c r="AC1617" s="104">
        <v>1</v>
      </c>
      <c r="AD1617" s="53">
        <v>0</v>
      </c>
      <c r="AE1617" s="53" t="s">
        <v>131</v>
      </c>
      <c r="AF1617" s="53">
        <v>3</v>
      </c>
      <c r="AG1617" s="88"/>
      <c r="AH1617" s="53" t="s">
        <v>131</v>
      </c>
      <c r="AI1617" s="53"/>
      <c r="AJ1617" s="53"/>
      <c r="AK1617" s="53"/>
      <c r="AL1617" s="53"/>
      <c r="AM1617" s="53"/>
      <c r="AN1617" s="53"/>
      <c r="AO1617" s="53"/>
      <c r="AP1617" s="53"/>
      <c r="AQ1617" s="53"/>
      <c r="AR1617" s="53"/>
      <c r="AS1617" s="53"/>
      <c r="AT1617" s="53"/>
      <c r="AU1617" s="53"/>
      <c r="AV1617" s="53"/>
      <c r="AW1617" s="53"/>
      <c r="AX1617" s="53"/>
      <c r="AY1617" s="53"/>
      <c r="AZ1617" s="53"/>
      <c r="BA1617" s="53"/>
      <c r="BB1617" s="53"/>
      <c r="BC1617" s="53"/>
      <c r="BD1617" s="53"/>
      <c r="BE1617" s="53"/>
    </row>
    <row r="1618" spans="1:57" ht="15.75" customHeight="1">
      <c r="A1618" s="1" t="s">
        <v>1950</v>
      </c>
      <c r="B1618" s="1" t="s">
        <v>121</v>
      </c>
      <c r="C1618" s="1" t="s">
        <v>122</v>
      </c>
      <c r="D1618" s="1"/>
      <c r="E1618" s="1" t="s">
        <v>841</v>
      </c>
      <c r="F1618" s="41"/>
      <c r="G1618" s="42"/>
      <c r="H1618" s="42"/>
      <c r="I1618" s="42"/>
      <c r="J1618" s="42" t="s">
        <v>841</v>
      </c>
      <c r="K1618" s="130"/>
      <c r="L1618" s="126"/>
      <c r="M1618" s="127"/>
      <c r="N1618" s="127"/>
      <c r="O1618" s="127"/>
      <c r="P1618" s="45"/>
      <c r="Q1618" s="46"/>
      <c r="R1618" s="45">
        <f t="shared" ref="R1618:S1618" si="780">R1619+R1620</f>
        <v>145700</v>
      </c>
      <c r="S1618" s="45">
        <f t="shared" si="780"/>
        <v>0</v>
      </c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91"/>
      <c r="AE1618" s="91"/>
      <c r="AF1618" s="91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  <c r="AT1618" s="45"/>
      <c r="AU1618" s="45"/>
      <c r="AV1618" s="45"/>
      <c r="AW1618" s="45"/>
      <c r="AX1618" s="45"/>
      <c r="AY1618" s="45"/>
      <c r="AZ1618" s="45"/>
      <c r="BA1618" s="45"/>
      <c r="BB1618" s="45"/>
      <c r="BC1618" s="45"/>
      <c r="BD1618" s="45"/>
      <c r="BE1618" s="45"/>
    </row>
    <row r="1619" spans="1:57" ht="15.75" customHeight="1">
      <c r="A1619" s="1" t="s">
        <v>1950</v>
      </c>
      <c r="B1619" s="1" t="s">
        <v>121</v>
      </c>
      <c r="C1619" s="1" t="s">
        <v>122</v>
      </c>
      <c r="D1619" s="1" t="s">
        <v>123</v>
      </c>
      <c r="E1619" s="1" t="s">
        <v>841</v>
      </c>
      <c r="F1619" s="128"/>
      <c r="G1619" s="129"/>
      <c r="H1619" s="129"/>
      <c r="I1619" s="129"/>
      <c r="J1619" s="129"/>
      <c r="K1619" s="49" t="s">
        <v>1975</v>
      </c>
      <c r="L1619" s="57" t="s">
        <v>1976</v>
      </c>
      <c r="M1619" s="51" t="s">
        <v>127</v>
      </c>
      <c r="N1619" s="51"/>
      <c r="O1619" s="62" t="e">
        <f t="shared" ref="O1619:O1620" si="781">M1619-R1619</f>
        <v>#VALUE!</v>
      </c>
      <c r="P1619" s="53">
        <v>2</v>
      </c>
      <c r="Q1619" s="54" t="s">
        <v>400</v>
      </c>
      <c r="R1619" s="53">
        <v>10600</v>
      </c>
      <c r="S1619" s="53">
        <f t="shared" ref="S1619:S1620" si="782">U1619+X1619+AA1619+AD1619+AG1619+AJ1619+AM1619+AP1619+AS1619+AV1619+AY1619+BB1619</f>
        <v>0</v>
      </c>
      <c r="T1619" s="53"/>
      <c r="U1619" s="53">
        <v>0</v>
      </c>
      <c r="V1619" s="53" t="s">
        <v>129</v>
      </c>
      <c r="W1619" s="53">
        <v>1</v>
      </c>
      <c r="X1619" s="53">
        <v>0</v>
      </c>
      <c r="Y1619" s="53" t="s">
        <v>129</v>
      </c>
      <c r="Z1619" s="53">
        <v>1</v>
      </c>
      <c r="AA1619" s="53">
        <v>0</v>
      </c>
      <c r="AB1619" s="53" t="s">
        <v>130</v>
      </c>
      <c r="AC1619" s="104">
        <v>1</v>
      </c>
      <c r="AD1619" s="53">
        <v>0</v>
      </c>
      <c r="AE1619" s="53" t="s">
        <v>131</v>
      </c>
      <c r="AF1619" s="53">
        <v>3</v>
      </c>
      <c r="AG1619" s="88"/>
      <c r="AH1619" s="53" t="s">
        <v>131</v>
      </c>
      <c r="AI1619" s="53"/>
      <c r="AJ1619" s="53"/>
      <c r="AK1619" s="53"/>
      <c r="AL1619" s="53"/>
      <c r="AM1619" s="53"/>
      <c r="AN1619" s="53"/>
      <c r="AO1619" s="53"/>
      <c r="AP1619" s="53"/>
      <c r="AQ1619" s="53"/>
      <c r="AR1619" s="53"/>
      <c r="AS1619" s="53"/>
      <c r="AT1619" s="53"/>
      <c r="AU1619" s="53"/>
      <c r="AV1619" s="53"/>
      <c r="AW1619" s="53"/>
      <c r="AX1619" s="53"/>
      <c r="AY1619" s="53"/>
      <c r="AZ1619" s="53"/>
      <c r="BA1619" s="53"/>
      <c r="BB1619" s="53"/>
      <c r="BC1619" s="53"/>
      <c r="BD1619" s="53"/>
      <c r="BE1619" s="53"/>
    </row>
    <row r="1620" spans="1:57" ht="15.75" customHeight="1">
      <c r="A1620" s="1" t="s">
        <v>1950</v>
      </c>
      <c r="B1620" s="1" t="s">
        <v>121</v>
      </c>
      <c r="C1620" s="1" t="s">
        <v>122</v>
      </c>
      <c r="D1620" s="1" t="s">
        <v>123</v>
      </c>
      <c r="E1620" s="1" t="s">
        <v>841</v>
      </c>
      <c r="F1620" s="128"/>
      <c r="G1620" s="129"/>
      <c r="H1620" s="129"/>
      <c r="I1620" s="129"/>
      <c r="J1620" s="129"/>
      <c r="K1620" s="49" t="s">
        <v>1977</v>
      </c>
      <c r="L1620" s="61" t="s">
        <v>1978</v>
      </c>
      <c r="M1620" s="51" t="s">
        <v>127</v>
      </c>
      <c r="N1620" s="51"/>
      <c r="O1620" s="62" t="e">
        <f t="shared" si="781"/>
        <v>#VALUE!</v>
      </c>
      <c r="P1620" s="53">
        <v>265</v>
      </c>
      <c r="Q1620" s="54" t="s">
        <v>159</v>
      </c>
      <c r="R1620" s="53">
        <v>135100</v>
      </c>
      <c r="S1620" s="53">
        <f t="shared" si="782"/>
        <v>0</v>
      </c>
      <c r="T1620" s="53"/>
      <c r="U1620" s="53">
        <v>0</v>
      </c>
      <c r="V1620" s="53" t="s">
        <v>129</v>
      </c>
      <c r="W1620" s="53">
        <v>1</v>
      </c>
      <c r="X1620" s="53">
        <v>0</v>
      </c>
      <c r="Y1620" s="53" t="s">
        <v>129</v>
      </c>
      <c r="Z1620" s="53">
        <v>1</v>
      </c>
      <c r="AA1620" s="53">
        <v>0</v>
      </c>
      <c r="AB1620" s="53" t="s">
        <v>130</v>
      </c>
      <c r="AC1620" s="104">
        <v>1</v>
      </c>
      <c r="AD1620" s="53">
        <v>0</v>
      </c>
      <c r="AE1620" s="53" t="s">
        <v>131</v>
      </c>
      <c r="AF1620" s="53">
        <v>3</v>
      </c>
      <c r="AG1620" s="88"/>
      <c r="AH1620" s="53" t="s">
        <v>131</v>
      </c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  <c r="AT1620" s="53"/>
      <c r="AU1620" s="53"/>
      <c r="AV1620" s="53"/>
      <c r="AW1620" s="53"/>
      <c r="AX1620" s="53"/>
      <c r="AY1620" s="53"/>
      <c r="AZ1620" s="53"/>
      <c r="BA1620" s="53"/>
      <c r="BB1620" s="53"/>
      <c r="BC1620" s="53"/>
      <c r="BD1620" s="53"/>
      <c r="BE1620" s="53"/>
    </row>
    <row r="1621" spans="1:57" ht="15.75" customHeight="1">
      <c r="A1621" s="1" t="s">
        <v>1950</v>
      </c>
      <c r="B1621" s="1" t="s">
        <v>121</v>
      </c>
      <c r="C1621" s="1" t="s">
        <v>122</v>
      </c>
      <c r="D1621" s="1" t="s">
        <v>241</v>
      </c>
      <c r="E1621" s="1"/>
      <c r="F1621" s="35"/>
      <c r="G1621" s="36"/>
      <c r="H1621" s="36"/>
      <c r="I1621" s="36" t="s">
        <v>241</v>
      </c>
      <c r="J1621" s="36"/>
      <c r="K1621" s="120"/>
      <c r="L1621" s="121"/>
      <c r="M1621" s="122"/>
      <c r="N1621" s="122"/>
      <c r="O1621" s="122"/>
      <c r="P1621" s="39"/>
      <c r="Q1621" s="40"/>
      <c r="R1621" s="39">
        <f t="shared" ref="R1621:S1621" si="783">R1622</f>
        <v>212800</v>
      </c>
      <c r="S1621" s="39">
        <f t="shared" si="783"/>
        <v>0</v>
      </c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86"/>
      <c r="AE1621" s="86"/>
      <c r="AF1621" s="86"/>
      <c r="AG1621" s="39"/>
      <c r="AH1621" s="39"/>
      <c r="AI1621" s="39"/>
      <c r="AJ1621" s="39"/>
      <c r="AK1621" s="39"/>
      <c r="AL1621" s="39"/>
      <c r="AM1621" s="39"/>
      <c r="AN1621" s="39"/>
      <c r="AO1621" s="39"/>
      <c r="AP1621" s="39"/>
      <c r="AQ1621" s="39"/>
      <c r="AR1621" s="39"/>
      <c r="AS1621" s="39"/>
      <c r="AT1621" s="39"/>
      <c r="AU1621" s="39"/>
      <c r="AV1621" s="39"/>
      <c r="AW1621" s="39"/>
      <c r="AX1621" s="39"/>
      <c r="AY1621" s="39"/>
      <c r="AZ1621" s="39"/>
      <c r="BA1621" s="39"/>
      <c r="BB1621" s="39"/>
      <c r="BC1621" s="39"/>
      <c r="BD1621" s="39"/>
      <c r="BE1621" s="39"/>
    </row>
    <row r="1622" spans="1:57" ht="15.75" customHeight="1">
      <c r="A1622" s="1" t="s">
        <v>1950</v>
      </c>
      <c r="B1622" s="1" t="s">
        <v>121</v>
      </c>
      <c r="C1622" s="1" t="s">
        <v>122</v>
      </c>
      <c r="D1622" s="1"/>
      <c r="E1622" s="1" t="s">
        <v>847</v>
      </c>
      <c r="F1622" s="41"/>
      <c r="G1622" s="42"/>
      <c r="H1622" s="42"/>
      <c r="I1622" s="42"/>
      <c r="J1622" s="42" t="s">
        <v>847</v>
      </c>
      <c r="K1622" s="130"/>
      <c r="L1622" s="126"/>
      <c r="M1622" s="127"/>
      <c r="N1622" s="127"/>
      <c r="O1622" s="127"/>
      <c r="P1622" s="45"/>
      <c r="Q1622" s="46"/>
      <c r="R1622" s="45">
        <f t="shared" ref="R1622:S1622" si="784">R1623</f>
        <v>212800</v>
      </c>
      <c r="S1622" s="45">
        <f t="shared" si="784"/>
        <v>0</v>
      </c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82"/>
      <c r="AE1622" s="82"/>
      <c r="AF1622" s="82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  <c r="AT1622" s="45"/>
      <c r="AU1622" s="45"/>
      <c r="AV1622" s="45"/>
      <c r="AW1622" s="45"/>
      <c r="AX1622" s="45"/>
      <c r="AY1622" s="45"/>
      <c r="AZ1622" s="45"/>
      <c r="BA1622" s="45"/>
      <c r="BB1622" s="45"/>
      <c r="BC1622" s="45"/>
      <c r="BD1622" s="45"/>
      <c r="BE1622" s="45"/>
    </row>
    <row r="1623" spans="1:57" ht="15.75" customHeight="1">
      <c r="A1623" s="1" t="s">
        <v>1950</v>
      </c>
      <c r="B1623" s="1" t="s">
        <v>121</v>
      </c>
      <c r="C1623" s="1" t="s">
        <v>122</v>
      </c>
      <c r="D1623" s="1" t="s">
        <v>241</v>
      </c>
      <c r="E1623" s="1" t="s">
        <v>847</v>
      </c>
      <c r="F1623" s="128"/>
      <c r="G1623" s="129"/>
      <c r="H1623" s="129"/>
      <c r="I1623" s="129"/>
      <c r="J1623" s="129"/>
      <c r="K1623" s="49" t="s">
        <v>1975</v>
      </c>
      <c r="L1623" s="61" t="s">
        <v>1979</v>
      </c>
      <c r="M1623" s="51" t="s">
        <v>127</v>
      </c>
      <c r="N1623" s="51"/>
      <c r="O1623" s="62" t="e">
        <f>M1623-R1623</f>
        <v>#VALUE!</v>
      </c>
      <c r="P1623" s="53">
        <v>40</v>
      </c>
      <c r="Q1623" s="54" t="s">
        <v>400</v>
      </c>
      <c r="R1623" s="53">
        <v>212800</v>
      </c>
      <c r="S1623" s="53">
        <f>U1623+X1623+AA1623+AD1623+AG1623+AJ1623+AM1623+AP1623+AS1623+AV1623+AY1623+BB1623</f>
        <v>0</v>
      </c>
      <c r="T1623" s="53"/>
      <c r="U1623" s="53">
        <v>0</v>
      </c>
      <c r="V1623" s="53" t="s">
        <v>129</v>
      </c>
      <c r="W1623" s="53">
        <v>1</v>
      </c>
      <c r="X1623" s="53">
        <v>0</v>
      </c>
      <c r="Y1623" s="53" t="s">
        <v>129</v>
      </c>
      <c r="Z1623" s="53">
        <v>1</v>
      </c>
      <c r="AA1623" s="53">
        <v>0</v>
      </c>
      <c r="AB1623" s="53" t="s">
        <v>130</v>
      </c>
      <c r="AC1623" s="104">
        <v>1</v>
      </c>
      <c r="AD1623" s="53">
        <v>0</v>
      </c>
      <c r="AE1623" s="53" t="s">
        <v>131</v>
      </c>
      <c r="AF1623" s="53">
        <v>3</v>
      </c>
      <c r="AG1623" s="88"/>
      <c r="AH1623" s="53" t="s">
        <v>131</v>
      </c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  <c r="AT1623" s="53"/>
      <c r="AU1623" s="53"/>
      <c r="AV1623" s="53"/>
      <c r="AW1623" s="53"/>
      <c r="AX1623" s="53"/>
      <c r="AY1623" s="53"/>
      <c r="AZ1623" s="53"/>
      <c r="BA1623" s="53"/>
      <c r="BB1623" s="53"/>
      <c r="BC1623" s="53"/>
      <c r="BD1623" s="53"/>
      <c r="BE1623" s="53"/>
    </row>
    <row r="1624" spans="1:57" ht="15.75" customHeight="1">
      <c r="A1624" s="1" t="s">
        <v>1950</v>
      </c>
      <c r="B1624" s="1" t="s">
        <v>280</v>
      </c>
      <c r="C1624" s="1" t="s">
        <v>122</v>
      </c>
      <c r="D1624" s="1"/>
      <c r="E1624" s="1"/>
      <c r="F1624" s="23"/>
      <c r="G1624" s="24" t="s">
        <v>280</v>
      </c>
      <c r="H1624" s="24"/>
      <c r="I1624" s="24"/>
      <c r="J1624" s="24"/>
      <c r="K1624" s="132"/>
      <c r="L1624" s="133"/>
      <c r="M1624" s="134"/>
      <c r="N1624" s="134"/>
      <c r="O1624" s="134"/>
      <c r="P1624" s="27"/>
      <c r="Q1624" s="28"/>
      <c r="R1624" s="27">
        <f t="shared" ref="R1624:S1624" si="785">R1625+R1631</f>
        <v>12118300</v>
      </c>
      <c r="S1624" s="27">
        <f t="shared" si="785"/>
        <v>2881275.49</v>
      </c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106"/>
      <c r="AE1624" s="106"/>
      <c r="AF1624" s="106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</row>
    <row r="1625" spans="1:57" ht="15.75" customHeight="1">
      <c r="A1625" s="1" t="s">
        <v>1950</v>
      </c>
      <c r="B1625" s="1" t="s">
        <v>280</v>
      </c>
      <c r="C1625" s="1" t="s">
        <v>713</v>
      </c>
      <c r="D1625" s="1"/>
      <c r="E1625" s="1"/>
      <c r="F1625" s="29"/>
      <c r="G1625" s="30"/>
      <c r="H1625" s="30" t="s">
        <v>713</v>
      </c>
      <c r="I1625" s="30"/>
      <c r="J1625" s="30"/>
      <c r="K1625" s="135"/>
      <c r="L1625" s="136"/>
      <c r="M1625" s="119"/>
      <c r="N1625" s="119"/>
      <c r="O1625" s="119"/>
      <c r="P1625" s="33"/>
      <c r="Q1625" s="34"/>
      <c r="R1625" s="33">
        <f t="shared" ref="R1625:S1625" si="786">R1626</f>
        <v>6955400</v>
      </c>
      <c r="S1625" s="33">
        <f t="shared" si="786"/>
        <v>201530.49</v>
      </c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</row>
    <row r="1626" spans="1:57" ht="15.75" customHeight="1">
      <c r="A1626" s="1" t="s">
        <v>1950</v>
      </c>
      <c r="B1626" s="1" t="s">
        <v>280</v>
      </c>
      <c r="C1626" s="1" t="s">
        <v>713</v>
      </c>
      <c r="D1626" s="1" t="s">
        <v>714</v>
      </c>
      <c r="E1626" s="1"/>
      <c r="F1626" s="35"/>
      <c r="G1626" s="36"/>
      <c r="H1626" s="36"/>
      <c r="I1626" s="36" t="s">
        <v>714</v>
      </c>
      <c r="J1626" s="36"/>
      <c r="K1626" s="137"/>
      <c r="L1626" s="138"/>
      <c r="M1626" s="122"/>
      <c r="N1626" s="122"/>
      <c r="O1626" s="122"/>
      <c r="P1626" s="39"/>
      <c r="Q1626" s="40"/>
      <c r="R1626" s="39">
        <f t="shared" ref="R1626:S1626" si="787">R1627+R1629</f>
        <v>6955400</v>
      </c>
      <c r="S1626" s="39">
        <f t="shared" si="787"/>
        <v>201530.49</v>
      </c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F1626" s="39"/>
      <c r="AG1626" s="39"/>
      <c r="AH1626" s="39"/>
      <c r="AI1626" s="39"/>
      <c r="AJ1626" s="39"/>
      <c r="AK1626" s="39"/>
      <c r="AL1626" s="39"/>
      <c r="AM1626" s="39"/>
      <c r="AN1626" s="39"/>
      <c r="AO1626" s="39"/>
      <c r="AP1626" s="39"/>
      <c r="AQ1626" s="39"/>
      <c r="AR1626" s="39"/>
      <c r="AS1626" s="39"/>
      <c r="AT1626" s="39"/>
      <c r="AU1626" s="39"/>
      <c r="AV1626" s="39"/>
      <c r="AW1626" s="39"/>
      <c r="AX1626" s="39"/>
      <c r="AY1626" s="39"/>
      <c r="AZ1626" s="39"/>
      <c r="BA1626" s="39"/>
      <c r="BB1626" s="39"/>
      <c r="BC1626" s="39"/>
      <c r="BD1626" s="39"/>
      <c r="BE1626" s="39"/>
    </row>
    <row r="1627" spans="1:57" ht="15.75" customHeight="1">
      <c r="A1627" s="1" t="s">
        <v>1950</v>
      </c>
      <c r="B1627" s="1" t="s">
        <v>280</v>
      </c>
      <c r="C1627" s="1" t="s">
        <v>713</v>
      </c>
      <c r="D1627" s="1"/>
      <c r="E1627" s="1" t="s">
        <v>715</v>
      </c>
      <c r="F1627" s="41"/>
      <c r="G1627" s="42"/>
      <c r="H1627" s="42"/>
      <c r="I1627" s="42"/>
      <c r="J1627" s="42" t="s">
        <v>715</v>
      </c>
      <c r="K1627" s="139"/>
      <c r="L1627" s="140"/>
      <c r="M1627" s="127"/>
      <c r="N1627" s="127"/>
      <c r="O1627" s="127"/>
      <c r="P1627" s="45"/>
      <c r="Q1627" s="46"/>
      <c r="R1627" s="45">
        <f t="shared" ref="R1627:S1627" si="788">R1628</f>
        <v>6538900</v>
      </c>
      <c r="S1627" s="45">
        <f t="shared" si="788"/>
        <v>189155.49</v>
      </c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82"/>
      <c r="AE1627" s="82"/>
      <c r="AF1627" s="82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  <c r="AT1627" s="45"/>
      <c r="AU1627" s="45"/>
      <c r="AV1627" s="45"/>
      <c r="AW1627" s="45"/>
      <c r="AX1627" s="45"/>
      <c r="AY1627" s="45"/>
      <c r="AZ1627" s="45"/>
      <c r="BA1627" s="45"/>
      <c r="BB1627" s="45"/>
      <c r="BC1627" s="45"/>
      <c r="BD1627" s="45"/>
      <c r="BE1627" s="45"/>
    </row>
    <row r="1628" spans="1:57" ht="15.75" customHeight="1">
      <c r="A1628" s="1" t="s">
        <v>1950</v>
      </c>
      <c r="B1628" s="1" t="s">
        <v>280</v>
      </c>
      <c r="C1628" s="1" t="s">
        <v>713</v>
      </c>
      <c r="D1628" s="1" t="s">
        <v>714</v>
      </c>
      <c r="E1628" s="1" t="s">
        <v>715</v>
      </c>
      <c r="F1628" s="128"/>
      <c r="G1628" s="129"/>
      <c r="H1628" s="129"/>
      <c r="I1628" s="129"/>
      <c r="J1628" s="129"/>
      <c r="K1628" s="83" t="s">
        <v>739</v>
      </c>
      <c r="L1628" s="84" t="s">
        <v>740</v>
      </c>
      <c r="M1628" s="51" t="s">
        <v>127</v>
      </c>
      <c r="N1628" s="51">
        <v>2</v>
      </c>
      <c r="O1628" s="56" t="e">
        <f>M1628-R1628</f>
        <v>#VALUE!</v>
      </c>
      <c r="P1628" s="53">
        <v>174</v>
      </c>
      <c r="Q1628" s="54" t="s">
        <v>718</v>
      </c>
      <c r="R1628" s="53">
        <v>6538900</v>
      </c>
      <c r="S1628" s="53">
        <f>U1628+X1628+AA1628+AD1628+AG1628+AJ1628+AM1628+AP1628+AS1628+AV1628+AY1628+BB1628</f>
        <v>189155.49</v>
      </c>
      <c r="T1628" s="53"/>
      <c r="U1628" s="53">
        <v>0</v>
      </c>
      <c r="V1628" s="53" t="s">
        <v>129</v>
      </c>
      <c r="W1628" s="53">
        <v>1</v>
      </c>
      <c r="X1628" s="53">
        <v>0</v>
      </c>
      <c r="Y1628" s="53" t="s">
        <v>129</v>
      </c>
      <c r="Z1628" s="53">
        <v>1</v>
      </c>
      <c r="AA1628" s="53">
        <v>0</v>
      </c>
      <c r="AB1628" s="53" t="s">
        <v>130</v>
      </c>
      <c r="AC1628" s="104">
        <v>1</v>
      </c>
      <c r="AD1628" s="53">
        <v>70740</v>
      </c>
      <c r="AE1628" s="53" t="s">
        <v>131</v>
      </c>
      <c r="AF1628" s="53">
        <v>1</v>
      </c>
      <c r="AG1628" s="88">
        <f>189155.49-70740</f>
        <v>118415.48999999999</v>
      </c>
      <c r="AH1628" s="53" t="s">
        <v>131</v>
      </c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  <c r="AT1628" s="53"/>
      <c r="AU1628" s="53"/>
      <c r="AV1628" s="53"/>
      <c r="AW1628" s="53"/>
      <c r="AX1628" s="53"/>
      <c r="AY1628" s="53"/>
      <c r="AZ1628" s="53"/>
      <c r="BA1628" s="53"/>
      <c r="BB1628" s="53"/>
      <c r="BC1628" s="53"/>
      <c r="BD1628" s="53"/>
      <c r="BE1628" s="53"/>
    </row>
    <row r="1629" spans="1:57" ht="15.75" customHeight="1">
      <c r="A1629" s="1" t="s">
        <v>1950</v>
      </c>
      <c r="B1629" s="1" t="s">
        <v>280</v>
      </c>
      <c r="C1629" s="1" t="s">
        <v>713</v>
      </c>
      <c r="D1629" s="1"/>
      <c r="E1629" s="1" t="s">
        <v>778</v>
      </c>
      <c r="F1629" s="41"/>
      <c r="G1629" s="42"/>
      <c r="H1629" s="42"/>
      <c r="I1629" s="42"/>
      <c r="J1629" s="42" t="s">
        <v>778</v>
      </c>
      <c r="K1629" s="139"/>
      <c r="L1629" s="140"/>
      <c r="M1629" s="127"/>
      <c r="N1629" s="127"/>
      <c r="O1629" s="127"/>
      <c r="P1629" s="45"/>
      <c r="Q1629" s="46"/>
      <c r="R1629" s="45">
        <f t="shared" ref="R1629:S1629" si="789">R1630</f>
        <v>416500</v>
      </c>
      <c r="S1629" s="45">
        <f t="shared" si="789"/>
        <v>12375</v>
      </c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91"/>
      <c r="AE1629" s="91"/>
      <c r="AF1629" s="91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  <c r="AT1629" s="45"/>
      <c r="AU1629" s="45"/>
      <c r="AV1629" s="45"/>
      <c r="AW1629" s="45"/>
      <c r="AX1629" s="45"/>
      <c r="AY1629" s="45"/>
      <c r="AZ1629" s="45"/>
      <c r="BA1629" s="45"/>
      <c r="BB1629" s="45"/>
      <c r="BC1629" s="45"/>
      <c r="BD1629" s="45"/>
      <c r="BE1629" s="45"/>
    </row>
    <row r="1630" spans="1:57" ht="15.75" customHeight="1">
      <c r="A1630" s="1" t="s">
        <v>1950</v>
      </c>
      <c r="B1630" s="1" t="s">
        <v>280</v>
      </c>
      <c r="C1630" s="1" t="s">
        <v>713</v>
      </c>
      <c r="D1630" s="1" t="s">
        <v>714</v>
      </c>
      <c r="E1630" s="1" t="s">
        <v>778</v>
      </c>
      <c r="F1630" s="128"/>
      <c r="G1630" s="129"/>
      <c r="H1630" s="129"/>
      <c r="I1630" s="129"/>
      <c r="J1630" s="129"/>
      <c r="K1630" s="83" t="s">
        <v>791</v>
      </c>
      <c r="L1630" s="84" t="s">
        <v>792</v>
      </c>
      <c r="M1630" s="51" t="s">
        <v>127</v>
      </c>
      <c r="N1630" s="51">
        <v>2</v>
      </c>
      <c r="O1630" s="56" t="e">
        <f>M1630-R1630</f>
        <v>#VALUE!</v>
      </c>
      <c r="P1630" s="53">
        <v>3500</v>
      </c>
      <c r="Q1630" s="54" t="s">
        <v>159</v>
      </c>
      <c r="R1630" s="53">
        <v>416500</v>
      </c>
      <c r="S1630" s="53">
        <f>U1630+X1630+AA1630+AD1630+AG1630+AJ1630+AM1630+AP1630+AS1630+AV1630+AY1630+BB1630</f>
        <v>12375</v>
      </c>
      <c r="T1630" s="53"/>
      <c r="U1630" s="53">
        <v>0</v>
      </c>
      <c r="V1630" s="53" t="s">
        <v>129</v>
      </c>
      <c r="W1630" s="53">
        <v>1</v>
      </c>
      <c r="X1630" s="53">
        <v>0</v>
      </c>
      <c r="Y1630" s="53" t="s">
        <v>129</v>
      </c>
      <c r="Z1630" s="53">
        <v>1</v>
      </c>
      <c r="AA1630" s="53">
        <v>4375</v>
      </c>
      <c r="AB1630" s="53" t="s">
        <v>130</v>
      </c>
      <c r="AC1630" s="104">
        <v>1</v>
      </c>
      <c r="AD1630" s="53">
        <v>0</v>
      </c>
      <c r="AE1630" s="53" t="s">
        <v>131</v>
      </c>
      <c r="AF1630" s="53">
        <v>1</v>
      </c>
      <c r="AG1630" s="88">
        <f>12375-4375</f>
        <v>8000</v>
      </c>
      <c r="AH1630" s="53" t="s">
        <v>131</v>
      </c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  <c r="AT1630" s="53"/>
      <c r="AU1630" s="53"/>
      <c r="AV1630" s="53"/>
      <c r="AW1630" s="53"/>
      <c r="AX1630" s="53"/>
      <c r="AY1630" s="53"/>
      <c r="AZ1630" s="53"/>
      <c r="BA1630" s="53"/>
      <c r="BB1630" s="53"/>
      <c r="BC1630" s="53"/>
      <c r="BD1630" s="53"/>
      <c r="BE1630" s="53"/>
    </row>
    <row r="1631" spans="1:57" ht="15.75" customHeight="1">
      <c r="A1631" s="1" t="s">
        <v>1950</v>
      </c>
      <c r="B1631" s="1" t="s">
        <v>280</v>
      </c>
      <c r="C1631" s="1" t="s">
        <v>281</v>
      </c>
      <c r="D1631" s="1"/>
      <c r="E1631" s="1"/>
      <c r="F1631" s="29"/>
      <c r="G1631" s="30"/>
      <c r="H1631" s="30" t="s">
        <v>281</v>
      </c>
      <c r="I1631" s="30"/>
      <c r="J1631" s="30"/>
      <c r="K1631" s="135"/>
      <c r="L1631" s="136"/>
      <c r="M1631" s="119"/>
      <c r="N1631" s="119"/>
      <c r="O1631" s="119"/>
      <c r="P1631" s="33"/>
      <c r="Q1631" s="34"/>
      <c r="R1631" s="33">
        <f t="shared" ref="R1631:S1631" si="790">R1632+R1636+R1646+R1657+R1668</f>
        <v>5162900</v>
      </c>
      <c r="S1631" s="33">
        <f t="shared" si="790"/>
        <v>2679745</v>
      </c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149"/>
      <c r="AE1631" s="149"/>
      <c r="AF1631" s="149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</row>
    <row r="1632" spans="1:57" ht="15.75" customHeight="1">
      <c r="A1632" s="1" t="s">
        <v>1950</v>
      </c>
      <c r="B1632" s="1" t="s">
        <v>280</v>
      </c>
      <c r="C1632" s="1" t="s">
        <v>281</v>
      </c>
      <c r="D1632" s="1" t="s">
        <v>851</v>
      </c>
      <c r="E1632" s="1"/>
      <c r="F1632" s="35"/>
      <c r="G1632" s="36"/>
      <c r="H1632" s="36"/>
      <c r="I1632" s="36" t="s">
        <v>851</v>
      </c>
      <c r="J1632" s="36"/>
      <c r="K1632" s="137"/>
      <c r="L1632" s="138"/>
      <c r="M1632" s="122"/>
      <c r="N1632" s="122"/>
      <c r="O1632" s="122"/>
      <c r="P1632" s="39"/>
      <c r="Q1632" s="40"/>
      <c r="R1632" s="39">
        <f t="shared" ref="R1632:S1632" si="791">R1633</f>
        <v>1248000</v>
      </c>
      <c r="S1632" s="39">
        <f t="shared" si="791"/>
        <v>450000</v>
      </c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F1632" s="39"/>
      <c r="AG1632" s="39"/>
      <c r="AH1632" s="39"/>
      <c r="AI1632" s="39"/>
      <c r="AJ1632" s="39"/>
      <c r="AK1632" s="39"/>
      <c r="AL1632" s="39"/>
      <c r="AM1632" s="39"/>
      <c r="AN1632" s="39"/>
      <c r="AO1632" s="39"/>
      <c r="AP1632" s="39"/>
      <c r="AQ1632" s="39"/>
      <c r="AR1632" s="39"/>
      <c r="AS1632" s="39"/>
      <c r="AT1632" s="39"/>
      <c r="AU1632" s="39"/>
      <c r="AV1632" s="39"/>
      <c r="AW1632" s="39"/>
      <c r="AX1632" s="39"/>
      <c r="AY1632" s="39"/>
      <c r="AZ1632" s="39"/>
      <c r="BA1632" s="39"/>
      <c r="BB1632" s="39"/>
      <c r="BC1632" s="39"/>
      <c r="BD1632" s="39"/>
      <c r="BE1632" s="39"/>
    </row>
    <row r="1633" spans="1:57" ht="15.75" customHeight="1">
      <c r="A1633" s="1" t="s">
        <v>1950</v>
      </c>
      <c r="B1633" s="1" t="s">
        <v>280</v>
      </c>
      <c r="C1633" s="1" t="s">
        <v>281</v>
      </c>
      <c r="D1633" s="1"/>
      <c r="E1633" s="1" t="s">
        <v>852</v>
      </c>
      <c r="F1633" s="41"/>
      <c r="G1633" s="42"/>
      <c r="H1633" s="42"/>
      <c r="I1633" s="42"/>
      <c r="J1633" s="42" t="s">
        <v>852</v>
      </c>
      <c r="K1633" s="139"/>
      <c r="L1633" s="140"/>
      <c r="M1633" s="127"/>
      <c r="N1633" s="127"/>
      <c r="O1633" s="127"/>
      <c r="P1633" s="45"/>
      <c r="Q1633" s="46"/>
      <c r="R1633" s="45">
        <f t="shared" ref="R1633:S1633" si="792">R1634+R1635</f>
        <v>1248000</v>
      </c>
      <c r="S1633" s="45">
        <f t="shared" si="792"/>
        <v>450000</v>
      </c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82"/>
      <c r="AE1633" s="82"/>
      <c r="AF1633" s="82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  <c r="AT1633" s="45"/>
      <c r="AU1633" s="45"/>
      <c r="AV1633" s="45"/>
      <c r="AW1633" s="45"/>
      <c r="AX1633" s="45"/>
      <c r="AY1633" s="45"/>
      <c r="AZ1633" s="45"/>
      <c r="BA1633" s="45"/>
      <c r="BB1633" s="45"/>
      <c r="BC1633" s="45"/>
      <c r="BD1633" s="45"/>
      <c r="BE1633" s="45"/>
    </row>
    <row r="1634" spans="1:57" ht="15.75" customHeight="1">
      <c r="A1634" s="1" t="s">
        <v>1950</v>
      </c>
      <c r="B1634" s="1" t="s">
        <v>280</v>
      </c>
      <c r="C1634" s="1" t="s">
        <v>281</v>
      </c>
      <c r="D1634" s="1" t="s">
        <v>851</v>
      </c>
      <c r="E1634" s="1" t="s">
        <v>852</v>
      </c>
      <c r="F1634" s="128"/>
      <c r="G1634" s="129"/>
      <c r="H1634" s="129"/>
      <c r="I1634" s="129"/>
      <c r="J1634" s="129"/>
      <c r="K1634" s="83" t="s">
        <v>1980</v>
      </c>
      <c r="L1634" s="84" t="s">
        <v>1981</v>
      </c>
      <c r="M1634" s="51" t="s">
        <v>127</v>
      </c>
      <c r="N1634" s="51"/>
      <c r="O1634" s="62" t="e">
        <f t="shared" ref="O1634:O1635" si="793">M1634-R1634</f>
        <v>#VALUE!</v>
      </c>
      <c r="P1634" s="53">
        <v>15</v>
      </c>
      <c r="Q1634" s="54" t="s">
        <v>718</v>
      </c>
      <c r="R1634" s="53">
        <v>450000</v>
      </c>
      <c r="S1634" s="53">
        <f t="shared" ref="S1634:S1635" si="794">U1634+X1634+AA1634+AD1634+AG1634+AJ1634+AM1634+AP1634+AS1634+AV1634+AY1634+BB1634</f>
        <v>450000</v>
      </c>
      <c r="T1634" s="53"/>
      <c r="U1634" s="53">
        <v>0</v>
      </c>
      <c r="V1634" s="53" t="s">
        <v>129</v>
      </c>
      <c r="W1634" s="53">
        <v>1</v>
      </c>
      <c r="X1634" s="53">
        <v>0</v>
      </c>
      <c r="Y1634" s="53" t="s">
        <v>129</v>
      </c>
      <c r="Z1634" s="53">
        <v>1</v>
      </c>
      <c r="AA1634" s="53">
        <v>0</v>
      </c>
      <c r="AB1634" s="53" t="s">
        <v>130</v>
      </c>
      <c r="AC1634" s="104">
        <v>1</v>
      </c>
      <c r="AD1634" s="53">
        <v>0</v>
      </c>
      <c r="AE1634" s="53" t="s">
        <v>131</v>
      </c>
      <c r="AF1634" s="53">
        <v>1</v>
      </c>
      <c r="AG1634" s="88">
        <v>450000</v>
      </c>
      <c r="AH1634" s="53" t="s">
        <v>131</v>
      </c>
      <c r="AI1634" s="53">
        <v>3</v>
      </c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  <c r="AT1634" s="53"/>
      <c r="AU1634" s="53"/>
      <c r="AV1634" s="53"/>
      <c r="AW1634" s="53"/>
      <c r="AX1634" s="53"/>
      <c r="AY1634" s="53"/>
      <c r="AZ1634" s="53"/>
      <c r="BA1634" s="53"/>
      <c r="BB1634" s="53"/>
      <c r="BC1634" s="53"/>
      <c r="BD1634" s="53"/>
      <c r="BE1634" s="53"/>
    </row>
    <row r="1635" spans="1:57" ht="15.75" customHeight="1">
      <c r="A1635" s="1" t="s">
        <v>1950</v>
      </c>
      <c r="B1635" s="1" t="s">
        <v>280</v>
      </c>
      <c r="C1635" s="1" t="s">
        <v>281</v>
      </c>
      <c r="D1635" s="1" t="s">
        <v>851</v>
      </c>
      <c r="E1635" s="1" t="s">
        <v>852</v>
      </c>
      <c r="F1635" s="128"/>
      <c r="G1635" s="129"/>
      <c r="H1635" s="129"/>
      <c r="I1635" s="129"/>
      <c r="J1635" s="129"/>
      <c r="K1635" s="83" t="s">
        <v>1975</v>
      </c>
      <c r="L1635" s="84" t="s">
        <v>1982</v>
      </c>
      <c r="M1635" s="51" t="s">
        <v>127</v>
      </c>
      <c r="N1635" s="51"/>
      <c r="O1635" s="62" t="e">
        <f t="shared" si="793"/>
        <v>#VALUE!</v>
      </c>
      <c r="P1635" s="53">
        <v>150</v>
      </c>
      <c r="Q1635" s="54" t="s">
        <v>400</v>
      </c>
      <c r="R1635" s="53">
        <v>798000</v>
      </c>
      <c r="S1635" s="53">
        <f t="shared" si="794"/>
        <v>0</v>
      </c>
      <c r="T1635" s="53"/>
      <c r="U1635" s="53">
        <v>0</v>
      </c>
      <c r="V1635" s="53" t="s">
        <v>129</v>
      </c>
      <c r="W1635" s="53">
        <v>1</v>
      </c>
      <c r="X1635" s="53">
        <v>0</v>
      </c>
      <c r="Y1635" s="53" t="s">
        <v>129</v>
      </c>
      <c r="Z1635" s="53">
        <v>1</v>
      </c>
      <c r="AA1635" s="53">
        <v>0</v>
      </c>
      <c r="AB1635" s="53" t="s">
        <v>130</v>
      </c>
      <c r="AC1635" s="104">
        <v>1</v>
      </c>
      <c r="AD1635" s="53">
        <v>0</v>
      </c>
      <c r="AE1635" s="53" t="s">
        <v>131</v>
      </c>
      <c r="AF1635" s="53">
        <v>1</v>
      </c>
      <c r="AG1635" s="88"/>
      <c r="AH1635" s="53" t="s">
        <v>131</v>
      </c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  <c r="AT1635" s="53"/>
      <c r="AU1635" s="53"/>
      <c r="AV1635" s="53"/>
      <c r="AW1635" s="53"/>
      <c r="AX1635" s="53"/>
      <c r="AY1635" s="53"/>
      <c r="AZ1635" s="53"/>
      <c r="BA1635" s="53"/>
      <c r="BB1635" s="53"/>
      <c r="BC1635" s="53"/>
      <c r="BD1635" s="53"/>
      <c r="BE1635" s="53"/>
    </row>
    <row r="1636" spans="1:57" ht="15.75" customHeight="1">
      <c r="A1636" s="1" t="s">
        <v>1950</v>
      </c>
      <c r="B1636" s="1" t="s">
        <v>280</v>
      </c>
      <c r="C1636" s="1" t="s">
        <v>281</v>
      </c>
      <c r="D1636" s="1" t="s">
        <v>658</v>
      </c>
      <c r="E1636" s="1"/>
      <c r="F1636" s="35"/>
      <c r="G1636" s="36"/>
      <c r="H1636" s="36"/>
      <c r="I1636" s="36" t="s">
        <v>658</v>
      </c>
      <c r="J1636" s="36"/>
      <c r="K1636" s="137"/>
      <c r="L1636" s="138"/>
      <c r="M1636" s="122"/>
      <c r="N1636" s="122"/>
      <c r="O1636" s="122"/>
      <c r="P1636" s="39"/>
      <c r="Q1636" s="40"/>
      <c r="R1636" s="39">
        <f t="shared" ref="R1636:S1636" si="795">R1637+R1640+R1644</f>
        <v>1948300</v>
      </c>
      <c r="S1636" s="39">
        <f t="shared" si="795"/>
        <v>1114863</v>
      </c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86"/>
      <c r="AE1636" s="86"/>
      <c r="AF1636" s="86"/>
      <c r="AG1636" s="39"/>
      <c r="AH1636" s="39"/>
      <c r="AI1636" s="39"/>
      <c r="AJ1636" s="39"/>
      <c r="AK1636" s="39"/>
      <c r="AL1636" s="39"/>
      <c r="AM1636" s="39"/>
      <c r="AN1636" s="39"/>
      <c r="AO1636" s="39"/>
      <c r="AP1636" s="39"/>
      <c r="AQ1636" s="39"/>
      <c r="AR1636" s="39"/>
      <c r="AS1636" s="39"/>
      <c r="AT1636" s="39"/>
      <c r="AU1636" s="39"/>
      <c r="AV1636" s="39"/>
      <c r="AW1636" s="39"/>
      <c r="AX1636" s="39"/>
      <c r="AY1636" s="39"/>
      <c r="AZ1636" s="39"/>
      <c r="BA1636" s="39"/>
      <c r="BB1636" s="39"/>
      <c r="BC1636" s="39"/>
      <c r="BD1636" s="39"/>
      <c r="BE1636" s="39"/>
    </row>
    <row r="1637" spans="1:57" ht="15.75" customHeight="1">
      <c r="A1637" s="1" t="s">
        <v>1950</v>
      </c>
      <c r="B1637" s="1" t="s">
        <v>280</v>
      </c>
      <c r="C1637" s="1" t="s">
        <v>281</v>
      </c>
      <c r="D1637" s="1"/>
      <c r="E1637" s="1" t="s">
        <v>868</v>
      </c>
      <c r="F1637" s="41"/>
      <c r="G1637" s="42"/>
      <c r="H1637" s="42"/>
      <c r="I1637" s="42"/>
      <c r="J1637" s="42" t="s">
        <v>868</v>
      </c>
      <c r="K1637" s="139"/>
      <c r="L1637" s="140"/>
      <c r="M1637" s="127"/>
      <c r="N1637" s="127"/>
      <c r="O1637" s="127"/>
      <c r="P1637" s="45"/>
      <c r="Q1637" s="46"/>
      <c r="R1637" s="45">
        <f t="shared" ref="R1637:S1637" si="796">R1638+R1639</f>
        <v>495000</v>
      </c>
      <c r="S1637" s="45">
        <f t="shared" si="796"/>
        <v>227670</v>
      </c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82"/>
      <c r="AE1637" s="82"/>
      <c r="AF1637" s="82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  <c r="AT1637" s="45"/>
      <c r="AU1637" s="45"/>
      <c r="AV1637" s="45"/>
      <c r="AW1637" s="45"/>
      <c r="AX1637" s="45"/>
      <c r="AY1637" s="45"/>
      <c r="AZ1637" s="45"/>
      <c r="BA1637" s="45"/>
      <c r="BB1637" s="45"/>
      <c r="BC1637" s="45"/>
      <c r="BD1637" s="45"/>
      <c r="BE1637" s="45"/>
    </row>
    <row r="1638" spans="1:57" ht="15.75" customHeight="1">
      <c r="A1638" s="1" t="s">
        <v>1950</v>
      </c>
      <c r="B1638" s="1" t="s">
        <v>280</v>
      </c>
      <c r="C1638" s="1" t="s">
        <v>281</v>
      </c>
      <c r="D1638" s="1" t="s">
        <v>658</v>
      </c>
      <c r="E1638" s="1" t="s">
        <v>868</v>
      </c>
      <c r="F1638" s="128"/>
      <c r="G1638" s="129"/>
      <c r="H1638" s="129"/>
      <c r="I1638" s="129"/>
      <c r="J1638" s="129"/>
      <c r="K1638" s="83" t="s">
        <v>1969</v>
      </c>
      <c r="L1638" s="84" t="s">
        <v>1983</v>
      </c>
      <c r="M1638" s="51" t="s">
        <v>127</v>
      </c>
      <c r="N1638" s="51"/>
      <c r="O1638" s="62" t="e">
        <f t="shared" ref="O1638:O1639" si="797">M1638-R1638</f>
        <v>#VALUE!</v>
      </c>
      <c r="P1638" s="53">
        <v>150000</v>
      </c>
      <c r="Q1638" s="54" t="s">
        <v>128</v>
      </c>
      <c r="R1638" s="53">
        <v>247500</v>
      </c>
      <c r="S1638" s="53">
        <f t="shared" ref="S1638:S1639" si="798">U1638+X1638+AA1638+AD1638+AG1638+AJ1638+AM1638+AP1638+AS1638+AV1638+AY1638+BB1638</f>
        <v>116300</v>
      </c>
      <c r="T1638" s="53"/>
      <c r="U1638" s="53">
        <v>0</v>
      </c>
      <c r="V1638" s="53" t="s">
        <v>129</v>
      </c>
      <c r="W1638" s="53">
        <v>1</v>
      </c>
      <c r="X1638" s="53">
        <v>0</v>
      </c>
      <c r="Y1638" s="53" t="s">
        <v>129</v>
      </c>
      <c r="Z1638" s="53">
        <v>1</v>
      </c>
      <c r="AA1638" s="53">
        <v>37300</v>
      </c>
      <c r="AB1638" s="53" t="s">
        <v>131</v>
      </c>
      <c r="AC1638" s="104">
        <v>1</v>
      </c>
      <c r="AD1638" s="53">
        <f>109300-37300</f>
        <v>72000</v>
      </c>
      <c r="AE1638" s="53" t="s">
        <v>131</v>
      </c>
      <c r="AF1638" s="53">
        <v>1</v>
      </c>
      <c r="AG1638" s="88">
        <f>116300-37300-72000</f>
        <v>7000</v>
      </c>
      <c r="AH1638" s="53" t="s">
        <v>131</v>
      </c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  <c r="AT1638" s="53"/>
      <c r="AU1638" s="53"/>
      <c r="AV1638" s="53"/>
      <c r="AW1638" s="53"/>
      <c r="AX1638" s="53"/>
      <c r="AY1638" s="53"/>
      <c r="AZ1638" s="53"/>
      <c r="BA1638" s="53"/>
      <c r="BB1638" s="53"/>
      <c r="BC1638" s="53"/>
      <c r="BD1638" s="53"/>
      <c r="BE1638" s="53"/>
    </row>
    <row r="1639" spans="1:57" ht="15.75" customHeight="1">
      <c r="A1639" s="1" t="s">
        <v>1950</v>
      </c>
      <c r="B1639" s="1" t="s">
        <v>280</v>
      </c>
      <c r="C1639" s="1" t="s">
        <v>281</v>
      </c>
      <c r="D1639" s="1" t="s">
        <v>658</v>
      </c>
      <c r="E1639" s="1" t="s">
        <v>868</v>
      </c>
      <c r="F1639" s="128"/>
      <c r="G1639" s="129"/>
      <c r="H1639" s="129"/>
      <c r="I1639" s="129"/>
      <c r="J1639" s="129"/>
      <c r="K1639" s="83" t="s">
        <v>1971</v>
      </c>
      <c r="L1639" s="84" t="s">
        <v>1984</v>
      </c>
      <c r="M1639" s="51" t="s">
        <v>127</v>
      </c>
      <c r="N1639" s="51"/>
      <c r="O1639" s="62" t="e">
        <f t="shared" si="797"/>
        <v>#VALUE!</v>
      </c>
      <c r="P1639" s="53">
        <v>150000</v>
      </c>
      <c r="Q1639" s="54" t="s">
        <v>128</v>
      </c>
      <c r="R1639" s="53">
        <v>247500</v>
      </c>
      <c r="S1639" s="53">
        <f t="shared" si="798"/>
        <v>111370</v>
      </c>
      <c r="T1639" s="53"/>
      <c r="U1639" s="53">
        <v>0</v>
      </c>
      <c r="V1639" s="53" t="s">
        <v>129</v>
      </c>
      <c r="W1639" s="53">
        <v>1</v>
      </c>
      <c r="X1639" s="53">
        <v>0</v>
      </c>
      <c r="Y1639" s="53" t="s">
        <v>129</v>
      </c>
      <c r="Z1639" s="53">
        <v>1</v>
      </c>
      <c r="AA1639" s="53">
        <v>28320</v>
      </c>
      <c r="AB1639" s="53" t="s">
        <v>131</v>
      </c>
      <c r="AC1639" s="104">
        <v>1</v>
      </c>
      <c r="AD1639" s="53">
        <f>111370-28320</f>
        <v>83050</v>
      </c>
      <c r="AE1639" s="53" t="s">
        <v>131</v>
      </c>
      <c r="AF1639" s="53">
        <v>1</v>
      </c>
      <c r="AG1639" s="88"/>
      <c r="AH1639" s="53" t="s">
        <v>131</v>
      </c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  <c r="AT1639" s="53"/>
      <c r="AU1639" s="53"/>
      <c r="AV1639" s="53"/>
      <c r="AW1639" s="53"/>
      <c r="AX1639" s="53"/>
      <c r="AY1639" s="53"/>
      <c r="AZ1639" s="53"/>
      <c r="BA1639" s="53"/>
      <c r="BB1639" s="53"/>
      <c r="BC1639" s="53"/>
      <c r="BD1639" s="53"/>
      <c r="BE1639" s="53"/>
    </row>
    <row r="1640" spans="1:57" ht="15.75" customHeight="1">
      <c r="A1640" s="1" t="s">
        <v>1950</v>
      </c>
      <c r="B1640" s="1" t="s">
        <v>280</v>
      </c>
      <c r="C1640" s="1" t="s">
        <v>281</v>
      </c>
      <c r="D1640" s="1"/>
      <c r="E1640" s="1" t="s">
        <v>659</v>
      </c>
      <c r="F1640" s="41"/>
      <c r="G1640" s="42"/>
      <c r="H1640" s="42"/>
      <c r="I1640" s="42"/>
      <c r="J1640" s="42" t="s">
        <v>659</v>
      </c>
      <c r="K1640" s="139"/>
      <c r="L1640" s="140"/>
      <c r="M1640" s="127"/>
      <c r="N1640" s="127"/>
      <c r="O1640" s="127"/>
      <c r="P1640" s="45"/>
      <c r="Q1640" s="46"/>
      <c r="R1640" s="45">
        <f t="shared" ref="R1640:S1640" si="799">R1641+R1642+R1643</f>
        <v>1272800</v>
      </c>
      <c r="S1640" s="45">
        <f t="shared" si="799"/>
        <v>833643</v>
      </c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91"/>
      <c r="AE1640" s="91"/>
      <c r="AF1640" s="91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  <c r="AT1640" s="45"/>
      <c r="AU1640" s="45"/>
      <c r="AV1640" s="45"/>
      <c r="AW1640" s="45"/>
      <c r="AX1640" s="45"/>
      <c r="AY1640" s="45"/>
      <c r="AZ1640" s="45"/>
      <c r="BA1640" s="45"/>
      <c r="BB1640" s="45"/>
      <c r="BC1640" s="45"/>
      <c r="BD1640" s="45"/>
      <c r="BE1640" s="45"/>
    </row>
    <row r="1641" spans="1:57" ht="15.75" customHeight="1">
      <c r="A1641" s="1" t="s">
        <v>1950</v>
      </c>
      <c r="B1641" s="1" t="s">
        <v>280</v>
      </c>
      <c r="C1641" s="1" t="s">
        <v>281</v>
      </c>
      <c r="D1641" s="1" t="s">
        <v>658</v>
      </c>
      <c r="E1641" s="1" t="s">
        <v>659</v>
      </c>
      <c r="F1641" s="128"/>
      <c r="G1641" s="129"/>
      <c r="H1641" s="129"/>
      <c r="I1641" s="129"/>
      <c r="J1641" s="129"/>
      <c r="K1641" s="83" t="s">
        <v>138</v>
      </c>
      <c r="L1641" s="84" t="s">
        <v>1985</v>
      </c>
      <c r="M1641" s="51" t="s">
        <v>127</v>
      </c>
      <c r="N1641" s="51"/>
      <c r="O1641" s="62" t="e">
        <f t="shared" ref="O1641:O1643" si="800">M1641-R1641</f>
        <v>#VALUE!</v>
      </c>
      <c r="P1641" s="53">
        <v>50000</v>
      </c>
      <c r="Q1641" s="54" t="s">
        <v>128</v>
      </c>
      <c r="R1641" s="53">
        <v>148000</v>
      </c>
      <c r="S1641" s="53">
        <f t="shared" ref="S1641:S1643" si="801">U1641+X1641+AA1641+AD1641+AG1641+AJ1641+AM1641+AP1641+AS1641+AV1641+AY1641+BB1641</f>
        <v>65500</v>
      </c>
      <c r="T1641" s="53"/>
      <c r="U1641" s="53">
        <v>0</v>
      </c>
      <c r="V1641" s="53" t="s">
        <v>129</v>
      </c>
      <c r="W1641" s="53">
        <v>1</v>
      </c>
      <c r="X1641" s="53">
        <v>0</v>
      </c>
      <c r="Y1641" s="53" t="s">
        <v>129</v>
      </c>
      <c r="Z1641" s="53">
        <v>1</v>
      </c>
      <c r="AA1641" s="53">
        <v>0</v>
      </c>
      <c r="AB1641" s="53" t="s">
        <v>130</v>
      </c>
      <c r="AC1641" s="104">
        <v>1</v>
      </c>
      <c r="AD1641" s="53">
        <v>39500</v>
      </c>
      <c r="AE1641" s="53" t="s">
        <v>131</v>
      </c>
      <c r="AF1641" s="53">
        <v>1</v>
      </c>
      <c r="AG1641" s="88">
        <f>65500-39500</f>
        <v>26000</v>
      </c>
      <c r="AH1641" s="53" t="s">
        <v>131</v>
      </c>
      <c r="AI1641" s="53">
        <v>2</v>
      </c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  <c r="AT1641" s="53"/>
      <c r="AU1641" s="53"/>
      <c r="AV1641" s="53"/>
      <c r="AW1641" s="53"/>
      <c r="AX1641" s="53"/>
      <c r="AY1641" s="53"/>
      <c r="AZ1641" s="53"/>
      <c r="BA1641" s="53"/>
      <c r="BB1641" s="53"/>
      <c r="BC1641" s="53"/>
      <c r="BD1641" s="53"/>
      <c r="BE1641" s="53"/>
    </row>
    <row r="1642" spans="1:57" ht="15.75" customHeight="1">
      <c r="A1642" s="1" t="s">
        <v>1950</v>
      </c>
      <c r="B1642" s="1" t="s">
        <v>280</v>
      </c>
      <c r="C1642" s="1" t="s">
        <v>281</v>
      </c>
      <c r="D1642" s="1" t="s">
        <v>658</v>
      </c>
      <c r="E1642" s="1" t="s">
        <v>659</v>
      </c>
      <c r="F1642" s="128"/>
      <c r="G1642" s="129"/>
      <c r="H1642" s="129"/>
      <c r="I1642" s="129"/>
      <c r="J1642" s="129"/>
      <c r="K1642" s="83" t="s">
        <v>1955</v>
      </c>
      <c r="L1642" s="84" t="s">
        <v>1986</v>
      </c>
      <c r="M1642" s="51" t="s">
        <v>127</v>
      </c>
      <c r="N1642" s="51">
        <v>2</v>
      </c>
      <c r="O1642" s="56" t="e">
        <f t="shared" si="800"/>
        <v>#VALUE!</v>
      </c>
      <c r="P1642" s="53">
        <v>180000</v>
      </c>
      <c r="Q1642" s="54" t="s">
        <v>128</v>
      </c>
      <c r="R1642" s="53">
        <v>532800</v>
      </c>
      <c r="S1642" s="53">
        <f t="shared" si="801"/>
        <v>310178</v>
      </c>
      <c r="T1642" s="53"/>
      <c r="U1642" s="53">
        <v>0</v>
      </c>
      <c r="V1642" s="53" t="s">
        <v>129</v>
      </c>
      <c r="W1642" s="53">
        <v>1</v>
      </c>
      <c r="X1642" s="53">
        <v>0</v>
      </c>
      <c r="Y1642" s="53" t="s">
        <v>129</v>
      </c>
      <c r="Z1642" s="53">
        <v>1</v>
      </c>
      <c r="AA1642" s="53">
        <v>141050</v>
      </c>
      <c r="AB1642" s="53" t="s">
        <v>131</v>
      </c>
      <c r="AC1642" s="104">
        <v>2</v>
      </c>
      <c r="AD1642" s="53">
        <f>216290-141050</f>
        <v>75240</v>
      </c>
      <c r="AE1642" s="53" t="s">
        <v>131</v>
      </c>
      <c r="AF1642" s="53">
        <v>1</v>
      </c>
      <c r="AG1642" s="88">
        <f>310178-216290</f>
        <v>93888</v>
      </c>
      <c r="AH1642" s="53" t="s">
        <v>131</v>
      </c>
      <c r="AI1642" s="53">
        <v>3</v>
      </c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  <c r="AT1642" s="53"/>
      <c r="AU1642" s="53"/>
      <c r="AV1642" s="53"/>
      <c r="AW1642" s="53"/>
      <c r="AX1642" s="53"/>
      <c r="AY1642" s="53"/>
      <c r="AZ1642" s="53"/>
      <c r="BA1642" s="53"/>
      <c r="BB1642" s="53"/>
      <c r="BC1642" s="53"/>
      <c r="BD1642" s="53"/>
      <c r="BE1642" s="53"/>
    </row>
    <row r="1643" spans="1:57" ht="15.75" customHeight="1">
      <c r="A1643" s="1" t="s">
        <v>1950</v>
      </c>
      <c r="B1643" s="1" t="s">
        <v>280</v>
      </c>
      <c r="C1643" s="1" t="s">
        <v>281</v>
      </c>
      <c r="D1643" s="1" t="s">
        <v>658</v>
      </c>
      <c r="E1643" s="1" t="s">
        <v>659</v>
      </c>
      <c r="F1643" s="128"/>
      <c r="G1643" s="129"/>
      <c r="H1643" s="129"/>
      <c r="I1643" s="129"/>
      <c r="J1643" s="129"/>
      <c r="K1643" s="83" t="s">
        <v>1957</v>
      </c>
      <c r="L1643" s="84" t="s">
        <v>1987</v>
      </c>
      <c r="M1643" s="51" t="s">
        <v>127</v>
      </c>
      <c r="N1643" s="51"/>
      <c r="O1643" s="62" t="e">
        <f t="shared" si="800"/>
        <v>#VALUE!</v>
      </c>
      <c r="P1643" s="53">
        <v>200000</v>
      </c>
      <c r="Q1643" s="54" t="s">
        <v>128</v>
      </c>
      <c r="R1643" s="53">
        <v>592000</v>
      </c>
      <c r="S1643" s="53">
        <f t="shared" si="801"/>
        <v>457965</v>
      </c>
      <c r="T1643" s="53"/>
      <c r="U1643" s="53">
        <v>0</v>
      </c>
      <c r="V1643" s="53" t="s">
        <v>129</v>
      </c>
      <c r="W1643" s="53">
        <v>1</v>
      </c>
      <c r="X1643" s="53">
        <v>0</v>
      </c>
      <c r="Y1643" s="53" t="s">
        <v>129</v>
      </c>
      <c r="Z1643" s="53">
        <v>1</v>
      </c>
      <c r="AA1643" s="53">
        <v>168120</v>
      </c>
      <c r="AB1643" s="53" t="s">
        <v>131</v>
      </c>
      <c r="AC1643" s="104">
        <v>2</v>
      </c>
      <c r="AD1643" s="53">
        <f>206269-168120</f>
        <v>38149</v>
      </c>
      <c r="AE1643" s="53" t="s">
        <v>131</v>
      </c>
      <c r="AF1643" s="53">
        <v>2</v>
      </c>
      <c r="AG1643" s="88">
        <f>419603-38149-168120+38362</f>
        <v>251696</v>
      </c>
      <c r="AH1643" s="53" t="s">
        <v>131</v>
      </c>
      <c r="AI1643" s="53">
        <v>3</v>
      </c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  <c r="AT1643" s="53"/>
      <c r="AU1643" s="53"/>
      <c r="AV1643" s="53"/>
      <c r="AW1643" s="53"/>
      <c r="AX1643" s="53"/>
      <c r="AY1643" s="53"/>
      <c r="AZ1643" s="53"/>
      <c r="BA1643" s="53"/>
      <c r="BB1643" s="53"/>
      <c r="BC1643" s="53"/>
      <c r="BD1643" s="53"/>
      <c r="BE1643" s="53"/>
    </row>
    <row r="1644" spans="1:57" ht="15.75" customHeight="1">
      <c r="A1644" s="1" t="s">
        <v>1950</v>
      </c>
      <c r="B1644" s="1" t="s">
        <v>280</v>
      </c>
      <c r="C1644" s="1" t="s">
        <v>281</v>
      </c>
      <c r="D1644" s="1"/>
      <c r="E1644" s="1" t="s">
        <v>873</v>
      </c>
      <c r="F1644" s="41"/>
      <c r="G1644" s="42"/>
      <c r="H1644" s="42"/>
      <c r="I1644" s="42"/>
      <c r="J1644" s="42" t="s">
        <v>873</v>
      </c>
      <c r="K1644" s="139"/>
      <c r="L1644" s="140"/>
      <c r="M1644" s="127"/>
      <c r="N1644" s="127"/>
      <c r="O1644" s="127"/>
      <c r="P1644" s="45"/>
      <c r="Q1644" s="46"/>
      <c r="R1644" s="45">
        <f t="shared" ref="R1644:S1644" si="802">R1645</f>
        <v>180500</v>
      </c>
      <c r="S1644" s="45">
        <f t="shared" si="802"/>
        <v>53550</v>
      </c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91"/>
      <c r="AE1644" s="91"/>
      <c r="AF1644" s="91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  <c r="AT1644" s="45"/>
      <c r="AU1644" s="45"/>
      <c r="AV1644" s="45"/>
      <c r="AW1644" s="45"/>
      <c r="AX1644" s="45"/>
      <c r="AY1644" s="45"/>
      <c r="AZ1644" s="45"/>
      <c r="BA1644" s="45"/>
      <c r="BB1644" s="45"/>
      <c r="BC1644" s="45"/>
      <c r="BD1644" s="45"/>
      <c r="BE1644" s="45"/>
    </row>
    <row r="1645" spans="1:57" ht="15.75" customHeight="1">
      <c r="A1645" s="1" t="s">
        <v>1950</v>
      </c>
      <c r="B1645" s="1" t="s">
        <v>280</v>
      </c>
      <c r="C1645" s="1" t="s">
        <v>281</v>
      </c>
      <c r="D1645" s="1" t="s">
        <v>658</v>
      </c>
      <c r="E1645" s="1" t="s">
        <v>873</v>
      </c>
      <c r="F1645" s="128"/>
      <c r="G1645" s="129"/>
      <c r="H1645" s="129"/>
      <c r="I1645" s="129"/>
      <c r="J1645" s="129"/>
      <c r="K1645" s="83" t="s">
        <v>1955</v>
      </c>
      <c r="L1645" s="84" t="s">
        <v>1986</v>
      </c>
      <c r="M1645" s="51" t="s">
        <v>127</v>
      </c>
      <c r="N1645" s="51">
        <v>2</v>
      </c>
      <c r="O1645" s="56" t="e">
        <f>M1645-R1645</f>
        <v>#VALUE!</v>
      </c>
      <c r="P1645" s="53">
        <v>61000</v>
      </c>
      <c r="Q1645" s="54" t="s">
        <v>128</v>
      </c>
      <c r="R1645" s="53">
        <v>180500</v>
      </c>
      <c r="S1645" s="53">
        <f>U1645+X1645+AA1645+AD1645+AG1645+AJ1645+AM1645+AP1645+AS1645+AV1645+AY1645+BB1645</f>
        <v>53550</v>
      </c>
      <c r="T1645" s="53"/>
      <c r="U1645" s="53">
        <v>0</v>
      </c>
      <c r="V1645" s="53" t="s">
        <v>129</v>
      </c>
      <c r="W1645" s="53">
        <v>1</v>
      </c>
      <c r="X1645" s="53">
        <v>0</v>
      </c>
      <c r="Y1645" s="53" t="s">
        <v>129</v>
      </c>
      <c r="Z1645" s="53">
        <v>1</v>
      </c>
      <c r="AA1645" s="53">
        <v>47076</v>
      </c>
      <c r="AB1645" s="53" t="s">
        <v>131</v>
      </c>
      <c r="AC1645" s="104">
        <v>2</v>
      </c>
      <c r="AD1645" s="53">
        <f>53550-47076</f>
        <v>6474</v>
      </c>
      <c r="AE1645" s="53" t="s">
        <v>131</v>
      </c>
      <c r="AF1645" s="53">
        <v>1</v>
      </c>
      <c r="AG1645" s="88"/>
      <c r="AH1645" s="53" t="s">
        <v>131</v>
      </c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  <c r="AT1645" s="53"/>
      <c r="AU1645" s="53"/>
      <c r="AV1645" s="53"/>
      <c r="AW1645" s="53"/>
      <c r="AX1645" s="53"/>
      <c r="AY1645" s="53"/>
      <c r="AZ1645" s="53"/>
      <c r="BA1645" s="53"/>
      <c r="BB1645" s="53"/>
      <c r="BC1645" s="53"/>
      <c r="BD1645" s="53"/>
      <c r="BE1645" s="53"/>
    </row>
    <row r="1646" spans="1:57" ht="15.75" customHeight="1">
      <c r="A1646" s="1" t="s">
        <v>1950</v>
      </c>
      <c r="B1646" s="1" t="s">
        <v>280</v>
      </c>
      <c r="C1646" s="1" t="s">
        <v>281</v>
      </c>
      <c r="D1646" s="1" t="s">
        <v>286</v>
      </c>
      <c r="E1646" s="1"/>
      <c r="F1646" s="35"/>
      <c r="G1646" s="36"/>
      <c r="H1646" s="36"/>
      <c r="I1646" s="36" t="s">
        <v>286</v>
      </c>
      <c r="J1646" s="36"/>
      <c r="K1646" s="137"/>
      <c r="L1646" s="138"/>
      <c r="M1646" s="122"/>
      <c r="N1646" s="122"/>
      <c r="O1646" s="122"/>
      <c r="P1646" s="39"/>
      <c r="Q1646" s="40"/>
      <c r="R1646" s="39">
        <f t="shared" ref="R1646:S1646" si="803">R1647+R1649</f>
        <v>1074000</v>
      </c>
      <c r="S1646" s="39">
        <f t="shared" si="803"/>
        <v>382282</v>
      </c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86"/>
      <c r="AE1646" s="86"/>
      <c r="AF1646" s="86"/>
      <c r="AG1646" s="39"/>
      <c r="AH1646" s="39"/>
      <c r="AI1646" s="39"/>
      <c r="AJ1646" s="39"/>
      <c r="AK1646" s="39"/>
      <c r="AL1646" s="39"/>
      <c r="AM1646" s="39"/>
      <c r="AN1646" s="39"/>
      <c r="AO1646" s="39"/>
      <c r="AP1646" s="39"/>
      <c r="AQ1646" s="39"/>
      <c r="AR1646" s="39"/>
      <c r="AS1646" s="39"/>
      <c r="AT1646" s="39"/>
      <c r="AU1646" s="39"/>
      <c r="AV1646" s="39"/>
      <c r="AW1646" s="39"/>
      <c r="AX1646" s="39"/>
      <c r="AY1646" s="39"/>
      <c r="AZ1646" s="39"/>
      <c r="BA1646" s="39"/>
      <c r="BB1646" s="39"/>
      <c r="BC1646" s="39"/>
      <c r="BD1646" s="39"/>
      <c r="BE1646" s="39"/>
    </row>
    <row r="1647" spans="1:57" ht="15.75" customHeight="1">
      <c r="A1647" s="1" t="s">
        <v>1950</v>
      </c>
      <c r="B1647" s="1" t="s">
        <v>280</v>
      </c>
      <c r="C1647" s="1" t="s">
        <v>281</v>
      </c>
      <c r="D1647" s="1"/>
      <c r="E1647" s="1" t="s">
        <v>874</v>
      </c>
      <c r="F1647" s="41"/>
      <c r="G1647" s="42"/>
      <c r="H1647" s="42"/>
      <c r="I1647" s="42"/>
      <c r="J1647" s="42" t="s">
        <v>874</v>
      </c>
      <c r="K1647" s="139"/>
      <c r="L1647" s="140"/>
      <c r="M1647" s="127"/>
      <c r="N1647" s="127"/>
      <c r="O1647" s="127"/>
      <c r="P1647" s="45"/>
      <c r="Q1647" s="46"/>
      <c r="R1647" s="45">
        <f t="shared" ref="R1647:S1647" si="804">R1648</f>
        <v>210000</v>
      </c>
      <c r="S1647" s="45">
        <f t="shared" si="804"/>
        <v>210000</v>
      </c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82"/>
      <c r="AE1647" s="82"/>
      <c r="AF1647" s="82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  <c r="AT1647" s="45"/>
      <c r="AU1647" s="45"/>
      <c r="AV1647" s="45"/>
      <c r="AW1647" s="45"/>
      <c r="AX1647" s="45"/>
      <c r="AY1647" s="45"/>
      <c r="AZ1647" s="45"/>
      <c r="BA1647" s="45"/>
      <c r="BB1647" s="45"/>
      <c r="BC1647" s="45"/>
      <c r="BD1647" s="45"/>
      <c r="BE1647" s="45"/>
    </row>
    <row r="1648" spans="1:57" ht="15.75" customHeight="1">
      <c r="A1648" s="1" t="s">
        <v>1950</v>
      </c>
      <c r="B1648" s="1" t="s">
        <v>280</v>
      </c>
      <c r="C1648" s="1" t="s">
        <v>281</v>
      </c>
      <c r="D1648" s="1" t="s">
        <v>286</v>
      </c>
      <c r="E1648" s="1" t="s">
        <v>874</v>
      </c>
      <c r="F1648" s="128"/>
      <c r="G1648" s="129"/>
      <c r="H1648" s="129"/>
      <c r="I1648" s="129"/>
      <c r="J1648" s="129"/>
      <c r="K1648" s="83" t="s">
        <v>1988</v>
      </c>
      <c r="L1648" s="84" t="s">
        <v>1989</v>
      </c>
      <c r="M1648" s="51" t="s">
        <v>127</v>
      </c>
      <c r="N1648" s="51"/>
      <c r="O1648" s="62" t="e">
        <f>M1648-R1648</f>
        <v>#VALUE!</v>
      </c>
      <c r="P1648" s="53">
        <v>3</v>
      </c>
      <c r="Q1648" s="54" t="s">
        <v>299</v>
      </c>
      <c r="R1648" s="53">
        <v>210000</v>
      </c>
      <c r="S1648" s="53">
        <f>U1648+X1648+AA1648+AD1648+AG1648+AJ1648+AM1648+AP1648+AS1648+AV1648+AY1648+BB1648</f>
        <v>210000</v>
      </c>
      <c r="T1648" s="53"/>
      <c r="U1648" s="53">
        <v>0</v>
      </c>
      <c r="V1648" s="53" t="s">
        <v>129</v>
      </c>
      <c r="W1648" s="53">
        <v>1</v>
      </c>
      <c r="X1648" s="53">
        <v>0</v>
      </c>
      <c r="Y1648" s="53" t="s">
        <v>130</v>
      </c>
      <c r="Z1648" s="53">
        <v>1</v>
      </c>
      <c r="AA1648" s="53">
        <v>210000</v>
      </c>
      <c r="AB1648" s="53" t="s">
        <v>131</v>
      </c>
      <c r="AC1648" s="104">
        <v>4</v>
      </c>
      <c r="AD1648" s="53">
        <v>0</v>
      </c>
      <c r="AE1648" s="53" t="s">
        <v>131</v>
      </c>
      <c r="AF1648" s="53">
        <v>1</v>
      </c>
      <c r="AG1648" s="88"/>
      <c r="AH1648" s="53" t="s">
        <v>131</v>
      </c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  <c r="AT1648" s="53"/>
      <c r="AU1648" s="53"/>
      <c r="AV1648" s="53"/>
      <c r="AW1648" s="53"/>
      <c r="AX1648" s="53"/>
      <c r="AY1648" s="53"/>
      <c r="AZ1648" s="53"/>
      <c r="BA1648" s="53"/>
      <c r="BB1648" s="53"/>
      <c r="BC1648" s="53"/>
      <c r="BD1648" s="53"/>
      <c r="BE1648" s="53"/>
    </row>
    <row r="1649" spans="1:57" ht="15.75" customHeight="1">
      <c r="A1649" s="1" t="s">
        <v>1950</v>
      </c>
      <c r="B1649" s="1" t="s">
        <v>280</v>
      </c>
      <c r="C1649" s="1" t="s">
        <v>281</v>
      </c>
      <c r="D1649" s="1"/>
      <c r="E1649" s="1" t="s">
        <v>296</v>
      </c>
      <c r="F1649" s="41"/>
      <c r="G1649" s="42"/>
      <c r="H1649" s="42"/>
      <c r="I1649" s="42"/>
      <c r="J1649" s="42" t="s">
        <v>296</v>
      </c>
      <c r="K1649" s="139"/>
      <c r="L1649" s="140"/>
      <c r="M1649" s="127"/>
      <c r="N1649" s="127"/>
      <c r="O1649" s="127"/>
      <c r="P1649" s="45"/>
      <c r="Q1649" s="46"/>
      <c r="R1649" s="45">
        <f t="shared" ref="R1649:S1649" si="805">SUM(R1650:R1656)</f>
        <v>864000</v>
      </c>
      <c r="S1649" s="45">
        <f t="shared" si="805"/>
        <v>172282</v>
      </c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91"/>
      <c r="AE1649" s="91"/>
      <c r="AF1649" s="91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  <c r="AT1649" s="45"/>
      <c r="AU1649" s="45"/>
      <c r="AV1649" s="45"/>
      <c r="AW1649" s="45"/>
      <c r="AX1649" s="45"/>
      <c r="AY1649" s="45"/>
      <c r="AZ1649" s="45"/>
      <c r="BA1649" s="45"/>
      <c r="BB1649" s="45"/>
      <c r="BC1649" s="45"/>
      <c r="BD1649" s="45"/>
      <c r="BE1649" s="45"/>
    </row>
    <row r="1650" spans="1:57" ht="15.75" customHeight="1">
      <c r="A1650" s="1" t="s">
        <v>1950</v>
      </c>
      <c r="B1650" s="1" t="s">
        <v>280</v>
      </c>
      <c r="C1650" s="1" t="s">
        <v>281</v>
      </c>
      <c r="D1650" s="1" t="s">
        <v>286</v>
      </c>
      <c r="E1650" s="1" t="s">
        <v>296</v>
      </c>
      <c r="F1650" s="128"/>
      <c r="G1650" s="129"/>
      <c r="H1650" s="129"/>
      <c r="I1650" s="129"/>
      <c r="J1650" s="129"/>
      <c r="K1650" s="83" t="s">
        <v>322</v>
      </c>
      <c r="L1650" s="84" t="s">
        <v>323</v>
      </c>
      <c r="M1650" s="51" t="s">
        <v>127</v>
      </c>
      <c r="N1650" s="51">
        <v>2</v>
      </c>
      <c r="O1650" s="56" t="e">
        <f t="shared" ref="O1650:O1656" si="806">M1650-R1650</f>
        <v>#VALUE!</v>
      </c>
      <c r="P1650" s="53">
        <v>1</v>
      </c>
      <c r="Q1650" s="54" t="s">
        <v>299</v>
      </c>
      <c r="R1650" s="53">
        <v>15500</v>
      </c>
      <c r="S1650" s="53">
        <f t="shared" ref="S1650:S1656" si="807">U1650+X1650+AA1650+AD1650+AG1650+AJ1650+AM1650+AP1650+AS1650+AV1650+AY1650+BB1650</f>
        <v>3420</v>
      </c>
      <c r="T1650" s="53"/>
      <c r="U1650" s="53">
        <v>0</v>
      </c>
      <c r="V1650" s="53" t="s">
        <v>129</v>
      </c>
      <c r="W1650" s="53">
        <v>1</v>
      </c>
      <c r="X1650" s="53">
        <v>0</v>
      </c>
      <c r="Y1650" s="53" t="s">
        <v>129</v>
      </c>
      <c r="Z1650" s="53">
        <v>1</v>
      </c>
      <c r="AA1650" s="53">
        <v>0</v>
      </c>
      <c r="AB1650" s="53" t="s">
        <v>130</v>
      </c>
      <c r="AC1650" s="104">
        <v>1</v>
      </c>
      <c r="AD1650" s="53">
        <v>0</v>
      </c>
      <c r="AE1650" s="53" t="s">
        <v>131</v>
      </c>
      <c r="AF1650" s="53">
        <v>1</v>
      </c>
      <c r="AG1650" s="88">
        <v>3420</v>
      </c>
      <c r="AH1650" s="53" t="s">
        <v>131</v>
      </c>
      <c r="AI1650" s="53">
        <v>1</v>
      </c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  <c r="AT1650" s="53"/>
      <c r="AU1650" s="53"/>
      <c r="AV1650" s="53"/>
      <c r="AW1650" s="53"/>
      <c r="AX1650" s="53"/>
      <c r="AY1650" s="53"/>
      <c r="AZ1650" s="53"/>
      <c r="BA1650" s="53"/>
      <c r="BB1650" s="53"/>
      <c r="BC1650" s="53"/>
      <c r="BD1650" s="53"/>
      <c r="BE1650" s="53"/>
    </row>
    <row r="1651" spans="1:57" ht="15.75" customHeight="1">
      <c r="A1651" s="1" t="s">
        <v>1950</v>
      </c>
      <c r="B1651" s="1" t="s">
        <v>280</v>
      </c>
      <c r="C1651" s="1" t="s">
        <v>281</v>
      </c>
      <c r="D1651" s="1" t="s">
        <v>286</v>
      </c>
      <c r="E1651" s="1" t="s">
        <v>296</v>
      </c>
      <c r="F1651" s="128"/>
      <c r="G1651" s="129"/>
      <c r="H1651" s="129"/>
      <c r="I1651" s="129"/>
      <c r="J1651" s="129"/>
      <c r="K1651" s="83" t="s">
        <v>334</v>
      </c>
      <c r="L1651" s="84" t="s">
        <v>335</v>
      </c>
      <c r="M1651" s="51" t="s">
        <v>127</v>
      </c>
      <c r="N1651" s="51">
        <v>2</v>
      </c>
      <c r="O1651" s="56" t="e">
        <f t="shared" si="806"/>
        <v>#VALUE!</v>
      </c>
      <c r="P1651" s="53">
        <v>3</v>
      </c>
      <c r="Q1651" s="54" t="s">
        <v>299</v>
      </c>
      <c r="R1651" s="53">
        <v>46500</v>
      </c>
      <c r="S1651" s="53">
        <f t="shared" si="807"/>
        <v>0</v>
      </c>
      <c r="T1651" s="53"/>
      <c r="U1651" s="53">
        <v>0</v>
      </c>
      <c r="V1651" s="53" t="s">
        <v>129</v>
      </c>
      <c r="W1651" s="53">
        <v>1</v>
      </c>
      <c r="X1651" s="53">
        <v>0</v>
      </c>
      <c r="Y1651" s="53" t="s">
        <v>129</v>
      </c>
      <c r="Z1651" s="53">
        <v>1</v>
      </c>
      <c r="AA1651" s="53">
        <v>0</v>
      </c>
      <c r="AB1651" s="53" t="s">
        <v>130</v>
      </c>
      <c r="AC1651" s="104">
        <v>1</v>
      </c>
      <c r="AD1651" s="53">
        <v>0</v>
      </c>
      <c r="AE1651" s="53" t="s">
        <v>131</v>
      </c>
      <c r="AF1651" s="53">
        <v>1</v>
      </c>
      <c r="AG1651" s="88"/>
      <c r="AH1651" s="53" t="s">
        <v>131</v>
      </c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  <c r="AT1651" s="53"/>
      <c r="AU1651" s="53"/>
      <c r="AV1651" s="53"/>
      <c r="AW1651" s="53"/>
      <c r="AX1651" s="53"/>
      <c r="AY1651" s="53"/>
      <c r="AZ1651" s="53"/>
      <c r="BA1651" s="53"/>
      <c r="BB1651" s="53"/>
      <c r="BC1651" s="53"/>
      <c r="BD1651" s="53"/>
      <c r="BE1651" s="53"/>
    </row>
    <row r="1652" spans="1:57" ht="15.75" customHeight="1">
      <c r="A1652" s="1" t="s">
        <v>1950</v>
      </c>
      <c r="B1652" s="1" t="s">
        <v>280</v>
      </c>
      <c r="C1652" s="1" t="s">
        <v>281</v>
      </c>
      <c r="D1652" s="1" t="s">
        <v>286</v>
      </c>
      <c r="E1652" s="1" t="s">
        <v>296</v>
      </c>
      <c r="F1652" s="128"/>
      <c r="G1652" s="129"/>
      <c r="H1652" s="129"/>
      <c r="I1652" s="129"/>
      <c r="J1652" s="129"/>
      <c r="K1652" s="83" t="s">
        <v>423</v>
      </c>
      <c r="L1652" s="84" t="s">
        <v>424</v>
      </c>
      <c r="M1652" s="51" t="s">
        <v>127</v>
      </c>
      <c r="N1652" s="51">
        <v>2</v>
      </c>
      <c r="O1652" s="56" t="e">
        <f t="shared" si="806"/>
        <v>#VALUE!</v>
      </c>
      <c r="P1652" s="53">
        <v>3</v>
      </c>
      <c r="Q1652" s="54" t="s">
        <v>400</v>
      </c>
      <c r="R1652" s="53">
        <v>19800</v>
      </c>
      <c r="S1652" s="53">
        <f t="shared" si="807"/>
        <v>14960</v>
      </c>
      <c r="T1652" s="53"/>
      <c r="U1652" s="53">
        <v>0</v>
      </c>
      <c r="V1652" s="53" t="s">
        <v>129</v>
      </c>
      <c r="W1652" s="53">
        <v>1</v>
      </c>
      <c r="X1652" s="53">
        <v>0</v>
      </c>
      <c r="Y1652" s="53" t="s">
        <v>129</v>
      </c>
      <c r="Z1652" s="53">
        <v>1</v>
      </c>
      <c r="AA1652" s="53">
        <v>0</v>
      </c>
      <c r="AB1652" s="53" t="s">
        <v>130</v>
      </c>
      <c r="AC1652" s="104">
        <v>1</v>
      </c>
      <c r="AD1652" s="53">
        <v>0</v>
      </c>
      <c r="AE1652" s="53" t="s">
        <v>131</v>
      </c>
      <c r="AF1652" s="53">
        <v>1</v>
      </c>
      <c r="AG1652" s="88">
        <v>14960</v>
      </c>
      <c r="AH1652" s="53" t="s">
        <v>131</v>
      </c>
      <c r="AI1652" s="53">
        <v>3</v>
      </c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  <c r="AT1652" s="53"/>
      <c r="AU1652" s="53"/>
      <c r="AV1652" s="53"/>
      <c r="AW1652" s="53"/>
      <c r="AX1652" s="53"/>
      <c r="AY1652" s="53"/>
      <c r="AZ1652" s="53"/>
      <c r="BA1652" s="53"/>
      <c r="BB1652" s="53"/>
      <c r="BC1652" s="53"/>
      <c r="BD1652" s="53"/>
      <c r="BE1652" s="53"/>
    </row>
    <row r="1653" spans="1:57" ht="15.75" customHeight="1">
      <c r="A1653" s="1" t="s">
        <v>1950</v>
      </c>
      <c r="B1653" s="1" t="s">
        <v>280</v>
      </c>
      <c r="C1653" s="1" t="s">
        <v>281</v>
      </c>
      <c r="D1653" s="1" t="s">
        <v>286</v>
      </c>
      <c r="E1653" s="1" t="s">
        <v>296</v>
      </c>
      <c r="F1653" s="128"/>
      <c r="G1653" s="129"/>
      <c r="H1653" s="129"/>
      <c r="I1653" s="129"/>
      <c r="J1653" s="129"/>
      <c r="K1653" s="83" t="s">
        <v>435</v>
      </c>
      <c r="L1653" s="84" t="s">
        <v>436</v>
      </c>
      <c r="M1653" s="51" t="s">
        <v>127</v>
      </c>
      <c r="N1653" s="51">
        <v>2</v>
      </c>
      <c r="O1653" s="56" t="e">
        <f t="shared" si="806"/>
        <v>#VALUE!</v>
      </c>
      <c r="P1653" s="53">
        <v>9</v>
      </c>
      <c r="Q1653" s="54" t="s">
        <v>400</v>
      </c>
      <c r="R1653" s="53">
        <v>59400</v>
      </c>
      <c r="S1653" s="53">
        <f t="shared" si="807"/>
        <v>25964</v>
      </c>
      <c r="T1653" s="53"/>
      <c r="U1653" s="53">
        <v>0</v>
      </c>
      <c r="V1653" s="53" t="s">
        <v>129</v>
      </c>
      <c r="W1653" s="53">
        <v>1</v>
      </c>
      <c r="X1653" s="53">
        <v>0</v>
      </c>
      <c r="Y1653" s="53" t="s">
        <v>129</v>
      </c>
      <c r="Z1653" s="53">
        <v>1</v>
      </c>
      <c r="AA1653" s="53">
        <v>0</v>
      </c>
      <c r="AB1653" s="53" t="s">
        <v>130</v>
      </c>
      <c r="AC1653" s="104">
        <v>1</v>
      </c>
      <c r="AD1653" s="53">
        <v>12000</v>
      </c>
      <c r="AE1653" s="53" t="s">
        <v>131</v>
      </c>
      <c r="AF1653" s="53">
        <v>1</v>
      </c>
      <c r="AG1653" s="88">
        <f>25964-12000</f>
        <v>13964</v>
      </c>
      <c r="AH1653" s="53" t="s">
        <v>131</v>
      </c>
      <c r="AI1653" s="53">
        <v>2</v>
      </c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  <c r="AT1653" s="53"/>
      <c r="AU1653" s="53"/>
      <c r="AV1653" s="53"/>
      <c r="AW1653" s="53"/>
      <c r="AX1653" s="53"/>
      <c r="AY1653" s="53"/>
      <c r="AZ1653" s="53"/>
      <c r="BA1653" s="53"/>
      <c r="BB1653" s="53"/>
      <c r="BC1653" s="53"/>
      <c r="BD1653" s="53"/>
      <c r="BE1653" s="53"/>
    </row>
    <row r="1654" spans="1:57" ht="15.75" customHeight="1">
      <c r="A1654" s="1" t="s">
        <v>1950</v>
      </c>
      <c r="B1654" s="1" t="s">
        <v>280</v>
      </c>
      <c r="C1654" s="1" t="s">
        <v>281</v>
      </c>
      <c r="D1654" s="1" t="s">
        <v>286</v>
      </c>
      <c r="E1654" s="1" t="s">
        <v>296</v>
      </c>
      <c r="F1654" s="128"/>
      <c r="G1654" s="129"/>
      <c r="H1654" s="129"/>
      <c r="I1654" s="129"/>
      <c r="J1654" s="129"/>
      <c r="K1654" s="83" t="s">
        <v>535</v>
      </c>
      <c r="L1654" s="84" t="s">
        <v>536</v>
      </c>
      <c r="M1654" s="51" t="s">
        <v>127</v>
      </c>
      <c r="N1654" s="51">
        <v>2</v>
      </c>
      <c r="O1654" s="56" t="e">
        <f t="shared" si="806"/>
        <v>#VALUE!</v>
      </c>
      <c r="P1654" s="53">
        <v>16</v>
      </c>
      <c r="Q1654" s="54" t="s">
        <v>400</v>
      </c>
      <c r="R1654" s="53">
        <v>222400</v>
      </c>
      <c r="S1654" s="53">
        <f t="shared" si="807"/>
        <v>11284</v>
      </c>
      <c r="T1654" s="53"/>
      <c r="U1654" s="53">
        <v>0</v>
      </c>
      <c r="V1654" s="53" t="s">
        <v>129</v>
      </c>
      <c r="W1654" s="53">
        <v>1</v>
      </c>
      <c r="X1654" s="53">
        <v>0</v>
      </c>
      <c r="Y1654" s="53" t="s">
        <v>129</v>
      </c>
      <c r="Z1654" s="53">
        <v>1</v>
      </c>
      <c r="AA1654" s="53">
        <v>0</v>
      </c>
      <c r="AB1654" s="53" t="s">
        <v>130</v>
      </c>
      <c r="AC1654" s="104">
        <v>1</v>
      </c>
      <c r="AD1654" s="53">
        <v>5084</v>
      </c>
      <c r="AE1654" s="53" t="s">
        <v>131</v>
      </c>
      <c r="AF1654" s="53">
        <v>1</v>
      </c>
      <c r="AG1654" s="88">
        <f>4000+1200+1000</f>
        <v>6200</v>
      </c>
      <c r="AH1654" s="53" t="s">
        <v>131</v>
      </c>
      <c r="AI1654" s="53">
        <v>1</v>
      </c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  <c r="AT1654" s="53"/>
      <c r="AU1654" s="53"/>
      <c r="AV1654" s="53"/>
      <c r="AW1654" s="53"/>
      <c r="AX1654" s="53"/>
      <c r="AY1654" s="53"/>
      <c r="AZ1654" s="53"/>
      <c r="BA1654" s="53"/>
      <c r="BB1654" s="53"/>
      <c r="BC1654" s="53"/>
      <c r="BD1654" s="53"/>
      <c r="BE1654" s="53"/>
    </row>
    <row r="1655" spans="1:57" ht="15.75" customHeight="1">
      <c r="A1655" s="1" t="s">
        <v>1950</v>
      </c>
      <c r="B1655" s="1" t="s">
        <v>280</v>
      </c>
      <c r="C1655" s="1" t="s">
        <v>281</v>
      </c>
      <c r="D1655" s="1" t="s">
        <v>286</v>
      </c>
      <c r="E1655" s="1" t="s">
        <v>296</v>
      </c>
      <c r="F1655" s="128"/>
      <c r="G1655" s="129"/>
      <c r="H1655" s="129"/>
      <c r="I1655" s="129"/>
      <c r="J1655" s="129"/>
      <c r="K1655" s="83" t="s">
        <v>547</v>
      </c>
      <c r="L1655" s="84" t="s">
        <v>548</v>
      </c>
      <c r="M1655" s="51" t="s">
        <v>127</v>
      </c>
      <c r="N1655" s="51">
        <v>2</v>
      </c>
      <c r="O1655" s="56" t="e">
        <f t="shared" si="806"/>
        <v>#VALUE!</v>
      </c>
      <c r="P1655" s="53">
        <v>32</v>
      </c>
      <c r="Q1655" s="54" t="s">
        <v>400</v>
      </c>
      <c r="R1655" s="53">
        <v>444800</v>
      </c>
      <c r="S1655" s="53">
        <f t="shared" si="807"/>
        <v>116654</v>
      </c>
      <c r="T1655" s="53"/>
      <c r="U1655" s="53">
        <v>0</v>
      </c>
      <c r="V1655" s="53" t="s">
        <v>129</v>
      </c>
      <c r="W1655" s="53">
        <v>1</v>
      </c>
      <c r="X1655" s="53">
        <v>0</v>
      </c>
      <c r="Y1655" s="53" t="s">
        <v>129</v>
      </c>
      <c r="Z1655" s="53">
        <v>1</v>
      </c>
      <c r="AA1655" s="53">
        <v>11894</v>
      </c>
      <c r="AB1655" s="53" t="s">
        <v>131</v>
      </c>
      <c r="AC1655" s="104">
        <v>1</v>
      </c>
      <c r="AD1655" s="53">
        <f>38070-11894</f>
        <v>26176</v>
      </c>
      <c r="AE1655" s="53" t="s">
        <v>131</v>
      </c>
      <c r="AF1655" s="53">
        <v>1</v>
      </c>
      <c r="AG1655" s="88">
        <f>116654-38070</f>
        <v>78584</v>
      </c>
      <c r="AH1655" s="53" t="s">
        <v>131</v>
      </c>
      <c r="AI1655" s="53">
        <v>2</v>
      </c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  <c r="AT1655" s="53"/>
      <c r="AU1655" s="53"/>
      <c r="AV1655" s="53"/>
      <c r="AW1655" s="53"/>
      <c r="AX1655" s="53"/>
      <c r="AY1655" s="53"/>
      <c r="AZ1655" s="53"/>
      <c r="BA1655" s="53"/>
      <c r="BB1655" s="53"/>
      <c r="BC1655" s="53"/>
      <c r="BD1655" s="53"/>
      <c r="BE1655" s="53"/>
    </row>
    <row r="1656" spans="1:57" ht="15.75" customHeight="1">
      <c r="A1656" s="1" t="s">
        <v>1950</v>
      </c>
      <c r="B1656" s="1" t="s">
        <v>280</v>
      </c>
      <c r="C1656" s="1" t="s">
        <v>281</v>
      </c>
      <c r="D1656" s="1" t="s">
        <v>286</v>
      </c>
      <c r="E1656" s="1" t="s">
        <v>296</v>
      </c>
      <c r="F1656" s="128"/>
      <c r="G1656" s="129"/>
      <c r="H1656" s="129"/>
      <c r="I1656" s="129"/>
      <c r="J1656" s="129"/>
      <c r="K1656" s="83" t="s">
        <v>567</v>
      </c>
      <c r="L1656" s="84" t="s">
        <v>568</v>
      </c>
      <c r="M1656" s="51" t="s">
        <v>127</v>
      </c>
      <c r="N1656" s="51">
        <v>2</v>
      </c>
      <c r="O1656" s="56" t="e">
        <f t="shared" si="806"/>
        <v>#VALUE!</v>
      </c>
      <c r="P1656" s="53">
        <v>4</v>
      </c>
      <c r="Q1656" s="54" t="s">
        <v>400</v>
      </c>
      <c r="R1656" s="53">
        <v>55600</v>
      </c>
      <c r="S1656" s="53">
        <f t="shared" si="807"/>
        <v>0</v>
      </c>
      <c r="T1656" s="53"/>
      <c r="U1656" s="53">
        <v>0</v>
      </c>
      <c r="V1656" s="53" t="s">
        <v>129</v>
      </c>
      <c r="W1656" s="53">
        <v>1</v>
      </c>
      <c r="X1656" s="53">
        <v>0</v>
      </c>
      <c r="Y1656" s="53" t="s">
        <v>129</v>
      </c>
      <c r="Z1656" s="53">
        <v>1</v>
      </c>
      <c r="AA1656" s="53">
        <v>0</v>
      </c>
      <c r="AB1656" s="53" t="s">
        <v>130</v>
      </c>
      <c r="AC1656" s="104">
        <v>1</v>
      </c>
      <c r="AD1656" s="53">
        <v>0</v>
      </c>
      <c r="AE1656" s="53" t="s">
        <v>131</v>
      </c>
      <c r="AF1656" s="53">
        <v>1</v>
      </c>
      <c r="AG1656" s="88"/>
      <c r="AH1656" s="53" t="s">
        <v>131</v>
      </c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  <c r="AT1656" s="53"/>
      <c r="AU1656" s="53"/>
      <c r="AV1656" s="53"/>
      <c r="AW1656" s="53"/>
      <c r="AX1656" s="53"/>
      <c r="AY1656" s="53"/>
      <c r="AZ1656" s="53"/>
      <c r="BA1656" s="53"/>
      <c r="BB1656" s="53"/>
      <c r="BC1656" s="53"/>
      <c r="BD1656" s="53"/>
      <c r="BE1656" s="53"/>
    </row>
    <row r="1657" spans="1:57" ht="15.75" customHeight="1">
      <c r="A1657" s="1" t="s">
        <v>1950</v>
      </c>
      <c r="B1657" s="1" t="s">
        <v>280</v>
      </c>
      <c r="C1657" s="1" t="s">
        <v>281</v>
      </c>
      <c r="D1657" s="1" t="s">
        <v>697</v>
      </c>
      <c r="E1657" s="1"/>
      <c r="F1657" s="35"/>
      <c r="G1657" s="36"/>
      <c r="H1657" s="36"/>
      <c r="I1657" s="36" t="s">
        <v>697</v>
      </c>
      <c r="J1657" s="36"/>
      <c r="K1657" s="137"/>
      <c r="L1657" s="138"/>
      <c r="M1657" s="122"/>
      <c r="N1657" s="122"/>
      <c r="O1657" s="122"/>
      <c r="P1657" s="39"/>
      <c r="Q1657" s="40"/>
      <c r="R1657" s="39">
        <f t="shared" ref="R1657:S1657" si="808">R1658+R1662</f>
        <v>642600</v>
      </c>
      <c r="S1657" s="39">
        <f t="shared" si="808"/>
        <v>482600</v>
      </c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86"/>
      <c r="AE1657" s="86"/>
      <c r="AF1657" s="86"/>
      <c r="AG1657" s="39"/>
      <c r="AH1657" s="39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</row>
    <row r="1658" spans="1:57" ht="15.75" customHeight="1">
      <c r="A1658" s="1" t="s">
        <v>1950</v>
      </c>
      <c r="B1658" s="1" t="s">
        <v>280</v>
      </c>
      <c r="C1658" s="1" t="s">
        <v>281</v>
      </c>
      <c r="D1658" s="1"/>
      <c r="E1658" s="1" t="s">
        <v>698</v>
      </c>
      <c r="F1658" s="41"/>
      <c r="G1658" s="42"/>
      <c r="H1658" s="42"/>
      <c r="I1658" s="42"/>
      <c r="J1658" s="42" t="s">
        <v>698</v>
      </c>
      <c r="K1658" s="139"/>
      <c r="L1658" s="140"/>
      <c r="M1658" s="127"/>
      <c r="N1658" s="127"/>
      <c r="O1658" s="127"/>
      <c r="P1658" s="45"/>
      <c r="Q1658" s="46"/>
      <c r="R1658" s="45">
        <f t="shared" ref="R1658:S1658" si="809">SUM(R1659:R1661)</f>
        <v>160000</v>
      </c>
      <c r="S1658" s="45">
        <f t="shared" si="809"/>
        <v>0</v>
      </c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82"/>
      <c r="AE1658" s="82"/>
      <c r="AF1658" s="82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  <c r="AT1658" s="45"/>
      <c r="AU1658" s="45"/>
      <c r="AV1658" s="45"/>
      <c r="AW1658" s="45"/>
      <c r="AX1658" s="45"/>
      <c r="AY1658" s="45"/>
      <c r="AZ1658" s="45"/>
      <c r="BA1658" s="45"/>
      <c r="BB1658" s="45"/>
      <c r="BC1658" s="45"/>
      <c r="BD1658" s="45"/>
      <c r="BE1658" s="45"/>
    </row>
    <row r="1659" spans="1:57" ht="15.75" customHeight="1">
      <c r="A1659" s="1" t="s">
        <v>1950</v>
      </c>
      <c r="B1659" s="1" t="s">
        <v>280</v>
      </c>
      <c r="C1659" s="1" t="s">
        <v>281</v>
      </c>
      <c r="D1659" s="1" t="s">
        <v>275</v>
      </c>
      <c r="E1659" s="1" t="s">
        <v>698</v>
      </c>
      <c r="F1659" s="128"/>
      <c r="G1659" s="129"/>
      <c r="H1659" s="129"/>
      <c r="I1659" s="129"/>
      <c r="J1659" s="129"/>
      <c r="K1659" s="83" t="s">
        <v>1990</v>
      </c>
      <c r="L1659" s="84" t="s">
        <v>1991</v>
      </c>
      <c r="M1659" s="51" t="s">
        <v>127</v>
      </c>
      <c r="N1659" s="51"/>
      <c r="O1659" s="62" t="e">
        <f t="shared" ref="O1659:O1661" si="810">M1659-R1659</f>
        <v>#VALUE!</v>
      </c>
      <c r="P1659" s="53">
        <v>50</v>
      </c>
      <c r="Q1659" s="54" t="s">
        <v>159</v>
      </c>
      <c r="R1659" s="53">
        <v>40000</v>
      </c>
      <c r="S1659" s="53">
        <f t="shared" ref="S1659:S1661" si="811">U1659+X1659+AA1659+AD1659+AG1659+AJ1659+AM1659+AP1659+AS1659+AV1659+AY1659+BB1659</f>
        <v>0</v>
      </c>
      <c r="T1659" s="53"/>
      <c r="U1659" s="53">
        <v>0</v>
      </c>
      <c r="V1659" s="53" t="s">
        <v>129</v>
      </c>
      <c r="W1659" s="53">
        <v>1</v>
      </c>
      <c r="X1659" s="53">
        <v>0</v>
      </c>
      <c r="Y1659" s="53" t="s">
        <v>129</v>
      </c>
      <c r="Z1659" s="53">
        <v>1</v>
      </c>
      <c r="AA1659" s="53">
        <v>0</v>
      </c>
      <c r="AB1659" s="53" t="s">
        <v>130</v>
      </c>
      <c r="AC1659" s="104">
        <v>1</v>
      </c>
      <c r="AD1659" s="53">
        <v>0</v>
      </c>
      <c r="AE1659" s="53" t="s">
        <v>131</v>
      </c>
      <c r="AF1659" s="53">
        <v>1</v>
      </c>
      <c r="AG1659" s="88"/>
      <c r="AH1659" s="53" t="s">
        <v>131</v>
      </c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  <c r="AT1659" s="53"/>
      <c r="AU1659" s="53"/>
      <c r="AV1659" s="53"/>
      <c r="AW1659" s="53"/>
      <c r="AX1659" s="53"/>
      <c r="AY1659" s="53"/>
      <c r="AZ1659" s="53"/>
      <c r="BA1659" s="53"/>
      <c r="BB1659" s="53"/>
      <c r="BC1659" s="53"/>
      <c r="BD1659" s="53"/>
      <c r="BE1659" s="53"/>
    </row>
    <row r="1660" spans="1:57" ht="15.75" customHeight="1">
      <c r="A1660" s="1" t="s">
        <v>1950</v>
      </c>
      <c r="B1660" s="1" t="s">
        <v>280</v>
      </c>
      <c r="C1660" s="1" t="s">
        <v>281</v>
      </c>
      <c r="D1660" s="1" t="s">
        <v>275</v>
      </c>
      <c r="E1660" s="1" t="s">
        <v>698</v>
      </c>
      <c r="F1660" s="128"/>
      <c r="G1660" s="129"/>
      <c r="H1660" s="129"/>
      <c r="I1660" s="129"/>
      <c r="J1660" s="129"/>
      <c r="K1660" s="83" t="s">
        <v>1992</v>
      </c>
      <c r="L1660" s="84" t="s">
        <v>1993</v>
      </c>
      <c r="M1660" s="51" t="s">
        <v>127</v>
      </c>
      <c r="N1660" s="51"/>
      <c r="O1660" s="62" t="e">
        <f t="shared" si="810"/>
        <v>#VALUE!</v>
      </c>
      <c r="P1660" s="53">
        <v>100</v>
      </c>
      <c r="Q1660" s="54" t="s">
        <v>159</v>
      </c>
      <c r="R1660" s="53">
        <v>80000</v>
      </c>
      <c r="S1660" s="53">
        <f t="shared" si="811"/>
        <v>0</v>
      </c>
      <c r="T1660" s="53"/>
      <c r="U1660" s="53">
        <v>0</v>
      </c>
      <c r="V1660" s="53" t="s">
        <v>129</v>
      </c>
      <c r="W1660" s="53">
        <v>1</v>
      </c>
      <c r="X1660" s="53">
        <v>0</v>
      </c>
      <c r="Y1660" s="53" t="s">
        <v>129</v>
      </c>
      <c r="Z1660" s="53">
        <v>1</v>
      </c>
      <c r="AA1660" s="53">
        <v>0</v>
      </c>
      <c r="AB1660" s="53" t="s">
        <v>130</v>
      </c>
      <c r="AC1660" s="104">
        <v>1</v>
      </c>
      <c r="AD1660" s="53">
        <v>0</v>
      </c>
      <c r="AE1660" s="53" t="s">
        <v>131</v>
      </c>
      <c r="AF1660" s="53">
        <v>1</v>
      </c>
      <c r="AG1660" s="88"/>
      <c r="AH1660" s="53" t="s">
        <v>131</v>
      </c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  <c r="AT1660" s="53"/>
      <c r="AU1660" s="53"/>
      <c r="AV1660" s="53"/>
      <c r="AW1660" s="53"/>
      <c r="AX1660" s="53"/>
      <c r="AY1660" s="53"/>
      <c r="AZ1660" s="53"/>
      <c r="BA1660" s="53"/>
      <c r="BB1660" s="53"/>
      <c r="BC1660" s="53"/>
      <c r="BD1660" s="53"/>
      <c r="BE1660" s="53"/>
    </row>
    <row r="1661" spans="1:57" ht="15.75" customHeight="1">
      <c r="A1661" s="1" t="s">
        <v>1950</v>
      </c>
      <c r="B1661" s="1" t="s">
        <v>280</v>
      </c>
      <c r="C1661" s="1" t="s">
        <v>281</v>
      </c>
      <c r="D1661" s="1" t="s">
        <v>275</v>
      </c>
      <c r="E1661" s="1" t="s">
        <v>698</v>
      </c>
      <c r="F1661" s="128"/>
      <c r="G1661" s="129"/>
      <c r="H1661" s="129"/>
      <c r="I1661" s="129"/>
      <c r="J1661" s="129"/>
      <c r="K1661" s="83" t="s">
        <v>1994</v>
      </c>
      <c r="L1661" s="84" t="s">
        <v>1995</v>
      </c>
      <c r="M1661" s="51" t="s">
        <v>127</v>
      </c>
      <c r="N1661" s="51"/>
      <c r="O1661" s="62" t="e">
        <f t="shared" si="810"/>
        <v>#VALUE!</v>
      </c>
      <c r="P1661" s="53">
        <v>50</v>
      </c>
      <c r="Q1661" s="54" t="s">
        <v>159</v>
      </c>
      <c r="R1661" s="53">
        <v>40000</v>
      </c>
      <c r="S1661" s="53">
        <f t="shared" si="811"/>
        <v>0</v>
      </c>
      <c r="T1661" s="53"/>
      <c r="U1661" s="53">
        <v>0</v>
      </c>
      <c r="V1661" s="53" t="s">
        <v>129</v>
      </c>
      <c r="W1661" s="53">
        <v>1</v>
      </c>
      <c r="X1661" s="53">
        <v>0</v>
      </c>
      <c r="Y1661" s="53" t="s">
        <v>129</v>
      </c>
      <c r="Z1661" s="53">
        <v>1</v>
      </c>
      <c r="AA1661" s="53">
        <v>0</v>
      </c>
      <c r="AB1661" s="53" t="s">
        <v>130</v>
      </c>
      <c r="AC1661" s="104">
        <v>1</v>
      </c>
      <c r="AD1661" s="53">
        <v>0</v>
      </c>
      <c r="AE1661" s="53" t="s">
        <v>131</v>
      </c>
      <c r="AF1661" s="53">
        <v>1</v>
      </c>
      <c r="AG1661" s="88"/>
      <c r="AH1661" s="53" t="s">
        <v>131</v>
      </c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  <c r="AT1661" s="53"/>
      <c r="AU1661" s="53"/>
      <c r="AV1661" s="53"/>
      <c r="AW1661" s="53"/>
      <c r="AX1661" s="53"/>
      <c r="AY1661" s="53"/>
      <c r="AZ1661" s="53"/>
      <c r="BA1661" s="53"/>
      <c r="BB1661" s="53"/>
      <c r="BC1661" s="53"/>
      <c r="BD1661" s="53"/>
      <c r="BE1661" s="53"/>
    </row>
    <row r="1662" spans="1:57" ht="15.75" customHeight="1">
      <c r="A1662" s="1" t="s">
        <v>1950</v>
      </c>
      <c r="B1662" s="1" t="s">
        <v>280</v>
      </c>
      <c r="C1662" s="1" t="s">
        <v>281</v>
      </c>
      <c r="D1662" s="1"/>
      <c r="E1662" s="1" t="s">
        <v>701</v>
      </c>
      <c r="F1662" s="41"/>
      <c r="G1662" s="42"/>
      <c r="H1662" s="42"/>
      <c r="I1662" s="42"/>
      <c r="J1662" s="42" t="s">
        <v>701</v>
      </c>
      <c r="K1662" s="139"/>
      <c r="L1662" s="140"/>
      <c r="M1662" s="127"/>
      <c r="N1662" s="127"/>
      <c r="O1662" s="127"/>
      <c r="P1662" s="45"/>
      <c r="Q1662" s="46"/>
      <c r="R1662" s="45">
        <f t="shared" ref="R1662:S1662" si="812">SUM(R1663:R1667)</f>
        <v>482600</v>
      </c>
      <c r="S1662" s="45">
        <f t="shared" si="812"/>
        <v>482600</v>
      </c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91"/>
      <c r="AE1662" s="91"/>
      <c r="AF1662" s="91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  <c r="AT1662" s="45"/>
      <c r="AU1662" s="45"/>
      <c r="AV1662" s="45"/>
      <c r="AW1662" s="45"/>
      <c r="AX1662" s="45"/>
      <c r="AY1662" s="45"/>
      <c r="AZ1662" s="45"/>
      <c r="BA1662" s="45"/>
      <c r="BB1662" s="45"/>
      <c r="BC1662" s="45"/>
      <c r="BD1662" s="45"/>
      <c r="BE1662" s="45"/>
    </row>
    <row r="1663" spans="1:57" ht="15.75" customHeight="1">
      <c r="A1663" s="1" t="s">
        <v>1950</v>
      </c>
      <c r="B1663" s="1" t="s">
        <v>280</v>
      </c>
      <c r="C1663" s="1" t="s">
        <v>281</v>
      </c>
      <c r="D1663" s="1" t="s">
        <v>275</v>
      </c>
      <c r="E1663" s="1" t="s">
        <v>701</v>
      </c>
      <c r="F1663" s="128"/>
      <c r="G1663" s="129"/>
      <c r="H1663" s="129"/>
      <c r="I1663" s="129"/>
      <c r="J1663" s="129"/>
      <c r="K1663" s="83" t="s">
        <v>1996</v>
      </c>
      <c r="L1663" s="84" t="s">
        <v>1997</v>
      </c>
      <c r="M1663" s="51" t="s">
        <v>127</v>
      </c>
      <c r="N1663" s="51"/>
      <c r="O1663" s="62" t="e">
        <f t="shared" ref="O1663:O1667" si="813">M1663-R1663</f>
        <v>#VALUE!</v>
      </c>
      <c r="P1663" s="53">
        <v>50</v>
      </c>
      <c r="Q1663" s="54" t="s">
        <v>159</v>
      </c>
      <c r="R1663" s="53">
        <v>50000</v>
      </c>
      <c r="S1663" s="53">
        <f t="shared" ref="S1663:S1667" si="814">U1663+X1663+AA1663+AD1663+AG1663+AJ1663+AM1663+AP1663+AS1663+AV1663+AY1663+BB1663</f>
        <v>50000</v>
      </c>
      <c r="T1663" s="53"/>
      <c r="U1663" s="53">
        <v>0</v>
      </c>
      <c r="V1663" s="53" t="s">
        <v>129</v>
      </c>
      <c r="W1663" s="53">
        <v>1</v>
      </c>
      <c r="X1663" s="53">
        <v>0</v>
      </c>
      <c r="Y1663" s="53" t="s">
        <v>129</v>
      </c>
      <c r="Z1663" s="53">
        <v>1</v>
      </c>
      <c r="AA1663" s="53">
        <v>50000</v>
      </c>
      <c r="AB1663" s="53" t="s">
        <v>131</v>
      </c>
      <c r="AC1663" s="104">
        <v>3</v>
      </c>
      <c r="AD1663" s="53">
        <v>0</v>
      </c>
      <c r="AE1663" s="53" t="s">
        <v>131</v>
      </c>
      <c r="AF1663" s="53">
        <v>1</v>
      </c>
      <c r="AG1663" s="88">
        <v>0</v>
      </c>
      <c r="AH1663" s="53" t="s">
        <v>131</v>
      </c>
      <c r="AI1663" s="53">
        <v>3</v>
      </c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  <c r="AT1663" s="53"/>
      <c r="AU1663" s="53"/>
      <c r="AV1663" s="53"/>
      <c r="AW1663" s="53"/>
      <c r="AX1663" s="53"/>
      <c r="AY1663" s="53"/>
      <c r="AZ1663" s="53"/>
      <c r="BA1663" s="53"/>
      <c r="BB1663" s="53"/>
      <c r="BC1663" s="53"/>
      <c r="BD1663" s="53"/>
      <c r="BE1663" s="53"/>
    </row>
    <row r="1664" spans="1:57" ht="15.75" customHeight="1">
      <c r="A1664" s="1" t="s">
        <v>1950</v>
      </c>
      <c r="B1664" s="1" t="s">
        <v>280</v>
      </c>
      <c r="C1664" s="1" t="s">
        <v>281</v>
      </c>
      <c r="D1664" s="1" t="s">
        <v>275</v>
      </c>
      <c r="E1664" s="1" t="s">
        <v>701</v>
      </c>
      <c r="F1664" s="128"/>
      <c r="G1664" s="129"/>
      <c r="H1664" s="129"/>
      <c r="I1664" s="129"/>
      <c r="J1664" s="129"/>
      <c r="K1664" s="83" t="s">
        <v>1998</v>
      </c>
      <c r="L1664" s="84" t="s">
        <v>1999</v>
      </c>
      <c r="M1664" s="51" t="s">
        <v>127</v>
      </c>
      <c r="N1664" s="51"/>
      <c r="O1664" s="62" t="e">
        <f t="shared" si="813"/>
        <v>#VALUE!</v>
      </c>
      <c r="P1664" s="53">
        <v>190</v>
      </c>
      <c r="Q1664" s="54" t="s">
        <v>159</v>
      </c>
      <c r="R1664" s="53">
        <v>190000</v>
      </c>
      <c r="S1664" s="53">
        <f t="shared" si="814"/>
        <v>190000</v>
      </c>
      <c r="T1664" s="53"/>
      <c r="U1664" s="53">
        <v>0</v>
      </c>
      <c r="V1664" s="53" t="s">
        <v>129</v>
      </c>
      <c r="W1664" s="53">
        <v>1</v>
      </c>
      <c r="X1664" s="53">
        <v>0</v>
      </c>
      <c r="Y1664" s="53" t="s">
        <v>129</v>
      </c>
      <c r="Z1664" s="53">
        <v>1</v>
      </c>
      <c r="AA1664" s="53">
        <v>190000</v>
      </c>
      <c r="AB1664" s="53" t="s">
        <v>131</v>
      </c>
      <c r="AC1664" s="104">
        <v>3</v>
      </c>
      <c r="AD1664" s="53">
        <v>0</v>
      </c>
      <c r="AE1664" s="53" t="s">
        <v>131</v>
      </c>
      <c r="AF1664" s="53">
        <v>1</v>
      </c>
      <c r="AG1664" s="88">
        <v>0</v>
      </c>
      <c r="AH1664" s="53" t="s">
        <v>131</v>
      </c>
      <c r="AI1664" s="53">
        <v>3</v>
      </c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  <c r="AT1664" s="53"/>
      <c r="AU1664" s="53"/>
      <c r="AV1664" s="53"/>
      <c r="AW1664" s="53"/>
      <c r="AX1664" s="53"/>
      <c r="AY1664" s="53"/>
      <c r="AZ1664" s="53"/>
      <c r="BA1664" s="53"/>
      <c r="BB1664" s="53"/>
      <c r="BC1664" s="53"/>
      <c r="BD1664" s="53"/>
      <c r="BE1664" s="53"/>
    </row>
    <row r="1665" spans="1:57" ht="15.75" customHeight="1">
      <c r="A1665" s="1" t="s">
        <v>1950</v>
      </c>
      <c r="B1665" s="1" t="s">
        <v>280</v>
      </c>
      <c r="C1665" s="1" t="s">
        <v>281</v>
      </c>
      <c r="D1665" s="1" t="s">
        <v>275</v>
      </c>
      <c r="E1665" s="1" t="s">
        <v>701</v>
      </c>
      <c r="F1665" s="128"/>
      <c r="G1665" s="129"/>
      <c r="H1665" s="129"/>
      <c r="I1665" s="129"/>
      <c r="J1665" s="129"/>
      <c r="K1665" s="83" t="s">
        <v>2000</v>
      </c>
      <c r="L1665" s="84" t="s">
        <v>2001</v>
      </c>
      <c r="M1665" s="51" t="s">
        <v>127</v>
      </c>
      <c r="N1665" s="51"/>
      <c r="O1665" s="62" t="e">
        <f t="shared" si="813"/>
        <v>#VALUE!</v>
      </c>
      <c r="P1665" s="53">
        <v>50</v>
      </c>
      <c r="Q1665" s="54" t="s">
        <v>159</v>
      </c>
      <c r="R1665" s="53">
        <v>50000</v>
      </c>
      <c r="S1665" s="53">
        <f t="shared" si="814"/>
        <v>50000</v>
      </c>
      <c r="T1665" s="53"/>
      <c r="U1665" s="53">
        <v>0</v>
      </c>
      <c r="V1665" s="53" t="s">
        <v>129</v>
      </c>
      <c r="W1665" s="53">
        <v>1</v>
      </c>
      <c r="X1665" s="53">
        <v>0</v>
      </c>
      <c r="Y1665" s="53" t="s">
        <v>129</v>
      </c>
      <c r="Z1665" s="53">
        <v>1</v>
      </c>
      <c r="AA1665" s="53">
        <v>50000</v>
      </c>
      <c r="AB1665" s="53" t="s">
        <v>131</v>
      </c>
      <c r="AC1665" s="104">
        <v>3</v>
      </c>
      <c r="AD1665" s="53">
        <v>0</v>
      </c>
      <c r="AE1665" s="53" t="s">
        <v>131</v>
      </c>
      <c r="AF1665" s="53">
        <v>1</v>
      </c>
      <c r="AG1665" s="88">
        <v>0</v>
      </c>
      <c r="AH1665" s="53" t="s">
        <v>131</v>
      </c>
      <c r="AI1665" s="53">
        <v>3</v>
      </c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  <c r="AT1665" s="53"/>
      <c r="AU1665" s="53"/>
      <c r="AV1665" s="53"/>
      <c r="AW1665" s="53"/>
      <c r="AX1665" s="53"/>
      <c r="AY1665" s="53"/>
      <c r="AZ1665" s="53"/>
      <c r="BA1665" s="53"/>
      <c r="BB1665" s="53"/>
      <c r="BC1665" s="53"/>
      <c r="BD1665" s="53"/>
      <c r="BE1665" s="53"/>
    </row>
    <row r="1666" spans="1:57" ht="15.75" customHeight="1">
      <c r="A1666" s="1" t="s">
        <v>1950</v>
      </c>
      <c r="B1666" s="1" t="s">
        <v>280</v>
      </c>
      <c r="C1666" s="1" t="s">
        <v>281</v>
      </c>
      <c r="D1666" s="1" t="s">
        <v>275</v>
      </c>
      <c r="E1666" s="1" t="s">
        <v>701</v>
      </c>
      <c r="F1666" s="128"/>
      <c r="G1666" s="129"/>
      <c r="H1666" s="129"/>
      <c r="I1666" s="129"/>
      <c r="J1666" s="129"/>
      <c r="K1666" s="83" t="s">
        <v>2002</v>
      </c>
      <c r="L1666" s="84" t="s">
        <v>2003</v>
      </c>
      <c r="M1666" s="51" t="s">
        <v>127</v>
      </c>
      <c r="N1666" s="51"/>
      <c r="O1666" s="62" t="e">
        <f t="shared" si="813"/>
        <v>#VALUE!</v>
      </c>
      <c r="P1666" s="53">
        <v>180</v>
      </c>
      <c r="Q1666" s="54" t="s">
        <v>159</v>
      </c>
      <c r="R1666" s="53">
        <v>162000</v>
      </c>
      <c r="S1666" s="53">
        <f t="shared" si="814"/>
        <v>162000</v>
      </c>
      <c r="T1666" s="53"/>
      <c r="U1666" s="53">
        <v>0</v>
      </c>
      <c r="V1666" s="53" t="s">
        <v>129</v>
      </c>
      <c r="W1666" s="53">
        <v>1</v>
      </c>
      <c r="X1666" s="53">
        <v>0</v>
      </c>
      <c r="Y1666" s="53" t="s">
        <v>129</v>
      </c>
      <c r="Z1666" s="53">
        <v>1</v>
      </c>
      <c r="AA1666" s="53">
        <v>162000</v>
      </c>
      <c r="AB1666" s="53" t="s">
        <v>131</v>
      </c>
      <c r="AC1666" s="104">
        <v>3</v>
      </c>
      <c r="AD1666" s="53">
        <v>0</v>
      </c>
      <c r="AE1666" s="53" t="s">
        <v>131</v>
      </c>
      <c r="AF1666" s="53">
        <v>1</v>
      </c>
      <c r="AG1666" s="88">
        <v>0</v>
      </c>
      <c r="AH1666" s="53" t="s">
        <v>131</v>
      </c>
      <c r="AI1666" s="53">
        <v>3</v>
      </c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  <c r="AT1666" s="53"/>
      <c r="AU1666" s="53"/>
      <c r="AV1666" s="53"/>
      <c r="AW1666" s="53"/>
      <c r="AX1666" s="53"/>
      <c r="AY1666" s="53"/>
      <c r="AZ1666" s="53"/>
      <c r="BA1666" s="53"/>
      <c r="BB1666" s="53"/>
      <c r="BC1666" s="53"/>
      <c r="BD1666" s="53"/>
      <c r="BE1666" s="53"/>
    </row>
    <row r="1667" spans="1:57" ht="15.75" customHeight="1">
      <c r="A1667" s="1" t="s">
        <v>1950</v>
      </c>
      <c r="B1667" s="1" t="s">
        <v>280</v>
      </c>
      <c r="C1667" s="1" t="s">
        <v>281</v>
      </c>
      <c r="D1667" s="1" t="s">
        <v>275</v>
      </c>
      <c r="E1667" s="1" t="s">
        <v>701</v>
      </c>
      <c r="F1667" s="128"/>
      <c r="G1667" s="129"/>
      <c r="H1667" s="129"/>
      <c r="I1667" s="129"/>
      <c r="J1667" s="129"/>
      <c r="K1667" s="83" t="s">
        <v>2004</v>
      </c>
      <c r="L1667" s="84" t="s">
        <v>2005</v>
      </c>
      <c r="M1667" s="51" t="s">
        <v>127</v>
      </c>
      <c r="N1667" s="51"/>
      <c r="O1667" s="62" t="e">
        <f t="shared" si="813"/>
        <v>#VALUE!</v>
      </c>
      <c r="P1667" s="53">
        <v>34</v>
      </c>
      <c r="Q1667" s="54" t="s">
        <v>159</v>
      </c>
      <c r="R1667" s="53">
        <v>30600</v>
      </c>
      <c r="S1667" s="53">
        <f t="shared" si="814"/>
        <v>30600</v>
      </c>
      <c r="T1667" s="53"/>
      <c r="U1667" s="53">
        <v>0</v>
      </c>
      <c r="V1667" s="53" t="s">
        <v>129</v>
      </c>
      <c r="W1667" s="53">
        <v>1</v>
      </c>
      <c r="X1667" s="53">
        <v>0</v>
      </c>
      <c r="Y1667" s="53" t="s">
        <v>129</v>
      </c>
      <c r="Z1667" s="53">
        <v>1</v>
      </c>
      <c r="AA1667" s="53">
        <v>30600</v>
      </c>
      <c r="AB1667" s="53" t="s">
        <v>131</v>
      </c>
      <c r="AC1667" s="104">
        <v>3</v>
      </c>
      <c r="AD1667" s="53">
        <v>0</v>
      </c>
      <c r="AE1667" s="53" t="s">
        <v>131</v>
      </c>
      <c r="AF1667" s="53">
        <v>1</v>
      </c>
      <c r="AG1667" s="88">
        <v>0</v>
      </c>
      <c r="AH1667" s="53" t="s">
        <v>131</v>
      </c>
      <c r="AI1667" s="53">
        <v>3</v>
      </c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  <c r="AT1667" s="53"/>
      <c r="AU1667" s="53"/>
      <c r="AV1667" s="53"/>
      <c r="AW1667" s="53"/>
      <c r="AX1667" s="53"/>
      <c r="AY1667" s="53"/>
      <c r="AZ1667" s="53"/>
      <c r="BA1667" s="53"/>
      <c r="BB1667" s="53"/>
      <c r="BC1667" s="53"/>
      <c r="BD1667" s="53"/>
      <c r="BE1667" s="53"/>
    </row>
    <row r="1668" spans="1:57" ht="15.75" customHeight="1">
      <c r="A1668" s="1" t="s">
        <v>1950</v>
      </c>
      <c r="B1668" s="1" t="s">
        <v>280</v>
      </c>
      <c r="C1668" s="1" t="s">
        <v>281</v>
      </c>
      <c r="D1668" s="1" t="s">
        <v>899</v>
      </c>
      <c r="E1668" s="1"/>
      <c r="F1668" s="35"/>
      <c r="G1668" s="36"/>
      <c r="H1668" s="36"/>
      <c r="I1668" s="36" t="s">
        <v>899</v>
      </c>
      <c r="J1668" s="36"/>
      <c r="K1668" s="137"/>
      <c r="L1668" s="138"/>
      <c r="M1668" s="122"/>
      <c r="N1668" s="122"/>
      <c r="O1668" s="122"/>
      <c r="P1668" s="39"/>
      <c r="Q1668" s="40"/>
      <c r="R1668" s="39">
        <f t="shared" ref="R1668:S1668" si="815">R1669+R1673</f>
        <v>250000</v>
      </c>
      <c r="S1668" s="39">
        <f t="shared" si="815"/>
        <v>250000</v>
      </c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86"/>
      <c r="AE1668" s="86"/>
      <c r="AF1668" s="86"/>
      <c r="AG1668" s="39"/>
      <c r="AH1668" s="39"/>
      <c r="AI1668" s="39"/>
      <c r="AJ1668" s="39"/>
      <c r="AK1668" s="39"/>
      <c r="AL1668" s="39"/>
      <c r="AM1668" s="39"/>
      <c r="AN1668" s="39"/>
      <c r="AO1668" s="39"/>
      <c r="AP1668" s="39"/>
      <c r="AQ1668" s="39"/>
      <c r="AR1668" s="39"/>
      <c r="AS1668" s="39"/>
      <c r="AT1668" s="39"/>
      <c r="AU1668" s="39"/>
      <c r="AV1668" s="39"/>
      <c r="AW1668" s="39"/>
      <c r="AX1668" s="39"/>
      <c r="AY1668" s="39"/>
      <c r="AZ1668" s="39"/>
      <c r="BA1668" s="39"/>
      <c r="BB1668" s="39"/>
      <c r="BC1668" s="39"/>
      <c r="BD1668" s="39"/>
      <c r="BE1668" s="39"/>
    </row>
    <row r="1669" spans="1:57" ht="15.75" customHeight="1">
      <c r="A1669" s="1" t="s">
        <v>1950</v>
      </c>
      <c r="B1669" s="1" t="s">
        <v>280</v>
      </c>
      <c r="C1669" s="1" t="s">
        <v>281</v>
      </c>
      <c r="D1669" s="1"/>
      <c r="E1669" s="1" t="s">
        <v>900</v>
      </c>
      <c r="F1669" s="41"/>
      <c r="G1669" s="42"/>
      <c r="H1669" s="42"/>
      <c r="I1669" s="42"/>
      <c r="J1669" s="42" t="s">
        <v>900</v>
      </c>
      <c r="K1669" s="139"/>
      <c r="L1669" s="140"/>
      <c r="M1669" s="127"/>
      <c r="N1669" s="127"/>
      <c r="O1669" s="127"/>
      <c r="P1669" s="45"/>
      <c r="Q1669" s="46"/>
      <c r="R1669" s="45">
        <f t="shared" ref="R1669:S1669" si="816">SUM(R1670:R1672)</f>
        <v>150000</v>
      </c>
      <c r="S1669" s="45">
        <f t="shared" si="816"/>
        <v>150000</v>
      </c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82"/>
      <c r="AE1669" s="82"/>
      <c r="AF1669" s="82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  <c r="AT1669" s="45"/>
      <c r="AU1669" s="45"/>
      <c r="AV1669" s="45"/>
      <c r="AW1669" s="45"/>
      <c r="AX1669" s="45"/>
      <c r="AY1669" s="45"/>
      <c r="AZ1669" s="45"/>
      <c r="BA1669" s="45"/>
      <c r="BB1669" s="45"/>
      <c r="BC1669" s="45"/>
      <c r="BD1669" s="45"/>
      <c r="BE1669" s="45"/>
    </row>
    <row r="1670" spans="1:57" ht="15.75" customHeight="1">
      <c r="A1670" s="1" t="s">
        <v>1950</v>
      </c>
      <c r="B1670" s="1" t="s">
        <v>280</v>
      </c>
      <c r="C1670" s="1" t="s">
        <v>281</v>
      </c>
      <c r="D1670" s="1" t="s">
        <v>899</v>
      </c>
      <c r="E1670" s="1" t="s">
        <v>900</v>
      </c>
      <c r="F1670" s="128"/>
      <c r="G1670" s="129"/>
      <c r="H1670" s="129"/>
      <c r="I1670" s="129"/>
      <c r="J1670" s="129"/>
      <c r="K1670" s="83" t="s">
        <v>2006</v>
      </c>
      <c r="L1670" s="84" t="s">
        <v>2007</v>
      </c>
      <c r="M1670" s="51" t="s">
        <v>127</v>
      </c>
      <c r="N1670" s="51"/>
      <c r="O1670" s="62" t="e">
        <f t="shared" ref="O1670:O1672" si="817">M1670-R1670</f>
        <v>#VALUE!</v>
      </c>
      <c r="P1670" s="53">
        <v>1</v>
      </c>
      <c r="Q1670" s="54" t="s">
        <v>718</v>
      </c>
      <c r="R1670" s="53">
        <v>50000</v>
      </c>
      <c r="S1670" s="53">
        <f t="shared" ref="S1670:S1672" si="818">U1670+X1670+AA1670+AD1670+AG1670+AJ1670+AM1670+AP1670+AS1670+AV1670+AY1670+BB1670</f>
        <v>50000</v>
      </c>
      <c r="T1670" s="53"/>
      <c r="U1670" s="53">
        <v>0</v>
      </c>
      <c r="V1670" s="53" t="s">
        <v>129</v>
      </c>
      <c r="W1670" s="53">
        <v>1</v>
      </c>
      <c r="X1670" s="53">
        <v>0</v>
      </c>
      <c r="Y1670" s="53" t="s">
        <v>129</v>
      </c>
      <c r="Z1670" s="53">
        <v>1</v>
      </c>
      <c r="AA1670" s="53">
        <v>50000</v>
      </c>
      <c r="AB1670" s="53" t="s">
        <v>131</v>
      </c>
      <c r="AC1670" s="104">
        <v>3</v>
      </c>
      <c r="AD1670" s="53">
        <v>0</v>
      </c>
      <c r="AE1670" s="53" t="s">
        <v>131</v>
      </c>
      <c r="AF1670" s="53">
        <v>3</v>
      </c>
      <c r="AG1670" s="88">
        <v>0</v>
      </c>
      <c r="AH1670" s="53" t="s">
        <v>131</v>
      </c>
      <c r="AI1670" s="53">
        <v>3</v>
      </c>
      <c r="AJ1670" s="53"/>
      <c r="AK1670" s="53"/>
      <c r="AL1670" s="53"/>
      <c r="AM1670" s="53"/>
      <c r="AN1670" s="53"/>
      <c r="AO1670" s="53"/>
      <c r="AP1670" s="53"/>
      <c r="AQ1670" s="53"/>
      <c r="AR1670" s="53"/>
      <c r="AS1670" s="53"/>
      <c r="AT1670" s="53"/>
      <c r="AU1670" s="53"/>
      <c r="AV1670" s="53"/>
      <c r="AW1670" s="53"/>
      <c r="AX1670" s="53"/>
      <c r="AY1670" s="53"/>
      <c r="AZ1670" s="53"/>
      <c r="BA1670" s="53"/>
      <c r="BB1670" s="53"/>
      <c r="BC1670" s="53"/>
      <c r="BD1670" s="53"/>
      <c r="BE1670" s="53"/>
    </row>
    <row r="1671" spans="1:57" ht="15.75" customHeight="1">
      <c r="A1671" s="1" t="s">
        <v>1950</v>
      </c>
      <c r="B1671" s="1" t="s">
        <v>280</v>
      </c>
      <c r="C1671" s="1" t="s">
        <v>281</v>
      </c>
      <c r="D1671" s="1" t="s">
        <v>899</v>
      </c>
      <c r="E1671" s="1" t="s">
        <v>900</v>
      </c>
      <c r="F1671" s="128"/>
      <c r="G1671" s="129"/>
      <c r="H1671" s="129"/>
      <c r="I1671" s="129"/>
      <c r="J1671" s="129"/>
      <c r="K1671" s="83" t="s">
        <v>2008</v>
      </c>
      <c r="L1671" s="84" t="s">
        <v>2009</v>
      </c>
      <c r="M1671" s="51" t="s">
        <v>127</v>
      </c>
      <c r="N1671" s="51"/>
      <c r="O1671" s="62" t="e">
        <f t="shared" si="817"/>
        <v>#VALUE!</v>
      </c>
      <c r="P1671" s="53">
        <v>1</v>
      </c>
      <c r="Q1671" s="54" t="s">
        <v>718</v>
      </c>
      <c r="R1671" s="53">
        <v>50000</v>
      </c>
      <c r="S1671" s="53">
        <f t="shared" si="818"/>
        <v>50000</v>
      </c>
      <c r="T1671" s="53"/>
      <c r="U1671" s="53">
        <v>0</v>
      </c>
      <c r="V1671" s="53" t="s">
        <v>129</v>
      </c>
      <c r="W1671" s="53">
        <v>1</v>
      </c>
      <c r="X1671" s="53">
        <v>0</v>
      </c>
      <c r="Y1671" s="53" t="s">
        <v>129</v>
      </c>
      <c r="Z1671" s="53">
        <v>1</v>
      </c>
      <c r="AA1671" s="53">
        <v>50000</v>
      </c>
      <c r="AB1671" s="53" t="s">
        <v>131</v>
      </c>
      <c r="AC1671" s="104">
        <v>3</v>
      </c>
      <c r="AD1671" s="53">
        <v>0</v>
      </c>
      <c r="AE1671" s="53" t="s">
        <v>131</v>
      </c>
      <c r="AF1671" s="53">
        <v>3</v>
      </c>
      <c r="AG1671" s="88">
        <v>0</v>
      </c>
      <c r="AH1671" s="53" t="s">
        <v>131</v>
      </c>
      <c r="AI1671" s="53">
        <v>3</v>
      </c>
      <c r="AJ1671" s="53"/>
      <c r="AK1671" s="53"/>
      <c r="AL1671" s="53"/>
      <c r="AM1671" s="53"/>
      <c r="AN1671" s="53"/>
      <c r="AO1671" s="53"/>
      <c r="AP1671" s="53"/>
      <c r="AQ1671" s="53"/>
      <c r="AR1671" s="53"/>
      <c r="AS1671" s="53"/>
      <c r="AT1671" s="53"/>
      <c r="AU1671" s="53"/>
      <c r="AV1671" s="53"/>
      <c r="AW1671" s="53"/>
      <c r="AX1671" s="53"/>
      <c r="AY1671" s="53"/>
      <c r="AZ1671" s="53"/>
      <c r="BA1671" s="53"/>
      <c r="BB1671" s="53"/>
      <c r="BC1671" s="53"/>
      <c r="BD1671" s="53"/>
      <c r="BE1671" s="53"/>
    </row>
    <row r="1672" spans="1:57" ht="15.75" customHeight="1">
      <c r="A1672" s="1" t="s">
        <v>1950</v>
      </c>
      <c r="B1672" s="1" t="s">
        <v>280</v>
      </c>
      <c r="C1672" s="1" t="s">
        <v>281</v>
      </c>
      <c r="D1672" s="1" t="s">
        <v>899</v>
      </c>
      <c r="E1672" s="1" t="s">
        <v>900</v>
      </c>
      <c r="F1672" s="128"/>
      <c r="G1672" s="129"/>
      <c r="H1672" s="129"/>
      <c r="I1672" s="129"/>
      <c r="J1672" s="129"/>
      <c r="K1672" s="83" t="s">
        <v>2010</v>
      </c>
      <c r="L1672" s="84" t="s">
        <v>2011</v>
      </c>
      <c r="M1672" s="51" t="s">
        <v>127</v>
      </c>
      <c r="N1672" s="51"/>
      <c r="O1672" s="62" t="e">
        <f t="shared" si="817"/>
        <v>#VALUE!</v>
      </c>
      <c r="P1672" s="53">
        <v>1</v>
      </c>
      <c r="Q1672" s="54" t="s">
        <v>718</v>
      </c>
      <c r="R1672" s="53">
        <v>50000</v>
      </c>
      <c r="S1672" s="53">
        <f t="shared" si="818"/>
        <v>50000</v>
      </c>
      <c r="T1672" s="53"/>
      <c r="U1672" s="53">
        <v>0</v>
      </c>
      <c r="V1672" s="53" t="s">
        <v>129</v>
      </c>
      <c r="W1672" s="53">
        <v>1</v>
      </c>
      <c r="X1672" s="53">
        <v>0</v>
      </c>
      <c r="Y1672" s="53" t="s">
        <v>129</v>
      </c>
      <c r="Z1672" s="53">
        <v>1</v>
      </c>
      <c r="AA1672" s="53">
        <v>50000</v>
      </c>
      <c r="AB1672" s="53" t="s">
        <v>131</v>
      </c>
      <c r="AC1672" s="104">
        <v>3</v>
      </c>
      <c r="AD1672" s="53">
        <v>0</v>
      </c>
      <c r="AE1672" s="53" t="s">
        <v>131</v>
      </c>
      <c r="AF1672" s="53">
        <v>3</v>
      </c>
      <c r="AG1672" s="88">
        <v>0</v>
      </c>
      <c r="AH1672" s="53" t="s">
        <v>131</v>
      </c>
      <c r="AI1672" s="53">
        <v>3</v>
      </c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  <c r="AT1672" s="53"/>
      <c r="AU1672" s="53"/>
      <c r="AV1672" s="53"/>
      <c r="AW1672" s="53"/>
      <c r="AX1672" s="53"/>
      <c r="AY1672" s="53"/>
      <c r="AZ1672" s="53"/>
      <c r="BA1672" s="53"/>
      <c r="BB1672" s="53"/>
      <c r="BC1672" s="53"/>
      <c r="BD1672" s="53"/>
      <c r="BE1672" s="53"/>
    </row>
    <row r="1673" spans="1:57" ht="15.75" customHeight="1">
      <c r="A1673" s="1" t="s">
        <v>1950</v>
      </c>
      <c r="B1673" s="1" t="s">
        <v>280</v>
      </c>
      <c r="C1673" s="1" t="s">
        <v>281</v>
      </c>
      <c r="D1673" s="1"/>
      <c r="E1673" s="1" t="s">
        <v>905</v>
      </c>
      <c r="F1673" s="41"/>
      <c r="G1673" s="42"/>
      <c r="H1673" s="42"/>
      <c r="I1673" s="42"/>
      <c r="J1673" s="42" t="s">
        <v>905</v>
      </c>
      <c r="K1673" s="139"/>
      <c r="L1673" s="140"/>
      <c r="M1673" s="127"/>
      <c r="N1673" s="127"/>
      <c r="O1673" s="127"/>
      <c r="P1673" s="45"/>
      <c r="Q1673" s="46"/>
      <c r="R1673" s="45">
        <f t="shared" ref="R1673:S1673" si="819">R1674</f>
        <v>100000</v>
      </c>
      <c r="S1673" s="45">
        <f t="shared" si="819"/>
        <v>100000</v>
      </c>
      <c r="T1673" s="45"/>
      <c r="U1673" s="193"/>
      <c r="V1673" s="193"/>
      <c r="W1673" s="193"/>
      <c r="X1673" s="193"/>
      <c r="Y1673" s="193"/>
      <c r="Z1673" s="193"/>
      <c r="AA1673" s="193"/>
      <c r="AB1673" s="193"/>
      <c r="AC1673" s="193"/>
      <c r="AD1673" s="91"/>
      <c r="AE1673" s="91"/>
      <c r="AF1673" s="91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  <c r="AT1673" s="45"/>
      <c r="AU1673" s="45"/>
      <c r="AV1673" s="45"/>
      <c r="AW1673" s="45"/>
      <c r="AX1673" s="45"/>
      <c r="AY1673" s="45"/>
      <c r="AZ1673" s="45"/>
      <c r="BA1673" s="45"/>
      <c r="BB1673" s="45"/>
      <c r="BC1673" s="45"/>
      <c r="BD1673" s="45"/>
      <c r="BE1673" s="45"/>
    </row>
    <row r="1674" spans="1:57" ht="15.75" customHeight="1">
      <c r="A1674" s="1" t="s">
        <v>1950</v>
      </c>
      <c r="B1674" s="1" t="s">
        <v>280</v>
      </c>
      <c r="C1674" s="1" t="s">
        <v>281</v>
      </c>
      <c r="D1674" s="1" t="s">
        <v>899</v>
      </c>
      <c r="E1674" s="1" t="s">
        <v>905</v>
      </c>
      <c r="F1674" s="128"/>
      <c r="G1674" s="129"/>
      <c r="H1674" s="129"/>
      <c r="I1674" s="129"/>
      <c r="J1674" s="129"/>
      <c r="K1674" s="83" t="s">
        <v>2012</v>
      </c>
      <c r="L1674" s="84" t="s">
        <v>2013</v>
      </c>
      <c r="M1674" s="51" t="s">
        <v>127</v>
      </c>
      <c r="N1674" s="51"/>
      <c r="O1674" s="62" t="e">
        <f>M1674-R1674</f>
        <v>#VALUE!</v>
      </c>
      <c r="P1674" s="53">
        <v>2</v>
      </c>
      <c r="Q1674" s="54" t="s">
        <v>908</v>
      </c>
      <c r="R1674" s="53">
        <v>100000</v>
      </c>
      <c r="S1674" s="53">
        <f>U1674+X1674+AA1674+AD1674+AG1674+AJ1674+AM1674+AP1674+AS1674+AV1674+AY1674+BB1674</f>
        <v>100000</v>
      </c>
      <c r="T1674" s="53"/>
      <c r="U1674" s="53">
        <v>0</v>
      </c>
      <c r="V1674" s="53" t="s">
        <v>129</v>
      </c>
      <c r="W1674" s="53">
        <v>1</v>
      </c>
      <c r="X1674" s="53">
        <v>0</v>
      </c>
      <c r="Y1674" s="53" t="s">
        <v>129</v>
      </c>
      <c r="Z1674" s="53">
        <v>1</v>
      </c>
      <c r="AA1674" s="53">
        <v>100000</v>
      </c>
      <c r="AB1674" s="53" t="s">
        <v>131</v>
      </c>
      <c r="AC1674" s="104">
        <v>3</v>
      </c>
      <c r="AD1674" s="53">
        <v>0</v>
      </c>
      <c r="AE1674" s="53" t="s">
        <v>131</v>
      </c>
      <c r="AF1674" s="53">
        <v>3</v>
      </c>
      <c r="AG1674" s="88">
        <v>0</v>
      </c>
      <c r="AH1674" s="53" t="s">
        <v>131</v>
      </c>
      <c r="AI1674" s="53">
        <v>3</v>
      </c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  <c r="AT1674" s="53"/>
      <c r="AU1674" s="53"/>
      <c r="AV1674" s="53"/>
      <c r="AW1674" s="53"/>
      <c r="AX1674" s="53"/>
      <c r="AY1674" s="53"/>
      <c r="AZ1674" s="53"/>
      <c r="BA1674" s="53"/>
      <c r="BB1674" s="53"/>
      <c r="BC1674" s="53"/>
      <c r="BD1674" s="53"/>
      <c r="BE1674" s="53"/>
    </row>
    <row r="1675" spans="1:57" ht="15.75" customHeight="1">
      <c r="A1675" s="1" t="s">
        <v>2014</v>
      </c>
      <c r="B1675" s="1" t="s">
        <v>280</v>
      </c>
      <c r="C1675" s="1" t="s">
        <v>281</v>
      </c>
      <c r="D1675" s="1"/>
      <c r="E1675" s="1"/>
      <c r="F1675" s="15" t="s">
        <v>2014</v>
      </c>
      <c r="G1675" s="16"/>
      <c r="H1675" s="16"/>
      <c r="I1675" s="16"/>
      <c r="J1675" s="16"/>
      <c r="K1675" s="151"/>
      <c r="L1675" s="109"/>
      <c r="M1675" s="110"/>
      <c r="N1675" s="110"/>
      <c r="O1675" s="110"/>
      <c r="P1675" s="21"/>
      <c r="Q1675" s="22"/>
      <c r="R1675" s="21">
        <f t="shared" ref="R1675:S1675" si="820">R1676+R1715</f>
        <v>14801100</v>
      </c>
      <c r="S1675" s="21">
        <f t="shared" si="820"/>
        <v>4289620.0999999996</v>
      </c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97"/>
      <c r="AE1675" s="97"/>
      <c r="AF1675" s="97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</row>
    <row r="1676" spans="1:57" ht="15.75" customHeight="1">
      <c r="A1676" s="1" t="s">
        <v>2014</v>
      </c>
      <c r="B1676" s="1" t="s">
        <v>121</v>
      </c>
      <c r="C1676" s="1" t="s">
        <v>281</v>
      </c>
      <c r="D1676" s="1"/>
      <c r="E1676" s="1"/>
      <c r="F1676" s="23"/>
      <c r="G1676" s="24" t="s">
        <v>121</v>
      </c>
      <c r="H1676" s="24"/>
      <c r="I1676" s="24"/>
      <c r="J1676" s="24"/>
      <c r="K1676" s="152"/>
      <c r="L1676" s="114"/>
      <c r="M1676" s="134"/>
      <c r="N1676" s="134"/>
      <c r="O1676" s="134"/>
      <c r="P1676" s="27"/>
      <c r="Q1676" s="28"/>
      <c r="R1676" s="27">
        <f t="shared" ref="R1676:S1676" si="821">R1677</f>
        <v>6510900</v>
      </c>
      <c r="S1676" s="27">
        <f t="shared" si="821"/>
        <v>3538126.4299999997</v>
      </c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</row>
    <row r="1677" spans="1:57" ht="15.75" customHeight="1">
      <c r="A1677" s="1" t="s">
        <v>2014</v>
      </c>
      <c r="B1677" s="1" t="s">
        <v>121</v>
      </c>
      <c r="C1677" s="1" t="s">
        <v>122</v>
      </c>
      <c r="D1677" s="1"/>
      <c r="E1677" s="1"/>
      <c r="F1677" s="29"/>
      <c r="G1677" s="30"/>
      <c r="H1677" s="30" t="s">
        <v>122</v>
      </c>
      <c r="I1677" s="30"/>
      <c r="J1677" s="30"/>
      <c r="K1677" s="117"/>
      <c r="L1677" s="118"/>
      <c r="M1677" s="119"/>
      <c r="N1677" s="119"/>
      <c r="O1677" s="119"/>
      <c r="P1677" s="33"/>
      <c r="Q1677" s="34"/>
      <c r="R1677" s="33">
        <f t="shared" ref="R1677:S1677" si="822">R1678+R1681+R1712</f>
        <v>6510900</v>
      </c>
      <c r="S1677" s="33">
        <f t="shared" si="822"/>
        <v>3538126.4299999997</v>
      </c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</row>
    <row r="1678" spans="1:57" ht="15.75" customHeight="1">
      <c r="A1678" s="1" t="s">
        <v>2014</v>
      </c>
      <c r="B1678" s="1" t="s">
        <v>121</v>
      </c>
      <c r="C1678" s="1" t="s">
        <v>122</v>
      </c>
      <c r="D1678" s="1" t="s">
        <v>808</v>
      </c>
      <c r="E1678" s="1"/>
      <c r="F1678" s="35"/>
      <c r="G1678" s="36"/>
      <c r="H1678" s="36"/>
      <c r="I1678" s="36" t="s">
        <v>808</v>
      </c>
      <c r="J1678" s="36"/>
      <c r="K1678" s="120"/>
      <c r="L1678" s="121"/>
      <c r="M1678" s="122"/>
      <c r="N1678" s="122"/>
      <c r="O1678" s="122"/>
      <c r="P1678" s="39"/>
      <c r="Q1678" s="40"/>
      <c r="R1678" s="39">
        <f t="shared" ref="R1678:S1678" si="823">R1679</f>
        <v>21300</v>
      </c>
      <c r="S1678" s="39">
        <f t="shared" si="823"/>
        <v>0</v>
      </c>
      <c r="T1678" s="39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F1678" s="39"/>
      <c r="AG1678" s="39"/>
      <c r="AH1678" s="39"/>
      <c r="AI1678" s="39"/>
      <c r="AJ1678" s="39"/>
      <c r="AK1678" s="39"/>
      <c r="AL1678" s="39"/>
      <c r="AM1678" s="39"/>
      <c r="AN1678" s="39"/>
      <c r="AO1678" s="39"/>
      <c r="AP1678" s="39"/>
      <c r="AQ1678" s="39"/>
      <c r="AR1678" s="39"/>
      <c r="AS1678" s="39"/>
      <c r="AT1678" s="39"/>
      <c r="AU1678" s="39"/>
      <c r="AV1678" s="39"/>
      <c r="AW1678" s="39"/>
      <c r="AX1678" s="39"/>
      <c r="AY1678" s="39"/>
      <c r="AZ1678" s="39"/>
      <c r="BA1678" s="39"/>
      <c r="BB1678" s="39"/>
      <c r="BC1678" s="39"/>
      <c r="BD1678" s="39"/>
      <c r="BE1678" s="39"/>
    </row>
    <row r="1679" spans="1:57" ht="15.75" customHeight="1">
      <c r="A1679" s="1" t="s">
        <v>2014</v>
      </c>
      <c r="B1679" s="1" t="s">
        <v>121</v>
      </c>
      <c r="C1679" s="1" t="s">
        <v>122</v>
      </c>
      <c r="D1679" s="1"/>
      <c r="E1679" s="1" t="s">
        <v>809</v>
      </c>
      <c r="F1679" s="41"/>
      <c r="G1679" s="42"/>
      <c r="H1679" s="42"/>
      <c r="I1679" s="42"/>
      <c r="J1679" s="42" t="s">
        <v>809</v>
      </c>
      <c r="K1679" s="130"/>
      <c r="L1679" s="126"/>
      <c r="M1679" s="127"/>
      <c r="N1679" s="127"/>
      <c r="O1679" s="127"/>
      <c r="P1679" s="45"/>
      <c r="Q1679" s="46"/>
      <c r="R1679" s="45">
        <f t="shared" ref="R1679:S1679" si="824">R1680</f>
        <v>21300</v>
      </c>
      <c r="S1679" s="45">
        <f t="shared" si="824"/>
        <v>0</v>
      </c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82"/>
      <c r="AE1679" s="82"/>
      <c r="AF1679" s="82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  <c r="AT1679" s="45"/>
      <c r="AU1679" s="45"/>
      <c r="AV1679" s="45"/>
      <c r="AW1679" s="45"/>
      <c r="AX1679" s="45"/>
      <c r="AY1679" s="45"/>
      <c r="AZ1679" s="45"/>
      <c r="BA1679" s="45"/>
      <c r="BB1679" s="45"/>
      <c r="BC1679" s="45"/>
      <c r="BD1679" s="45"/>
      <c r="BE1679" s="45"/>
    </row>
    <row r="1680" spans="1:57" ht="15.75" customHeight="1">
      <c r="A1680" s="1" t="s">
        <v>2014</v>
      </c>
      <c r="B1680" s="1" t="s">
        <v>121</v>
      </c>
      <c r="C1680" s="1" t="s">
        <v>122</v>
      </c>
      <c r="D1680" s="1" t="s">
        <v>808</v>
      </c>
      <c r="E1680" s="1" t="s">
        <v>809</v>
      </c>
      <c r="F1680" s="128"/>
      <c r="G1680" s="129"/>
      <c r="H1680" s="129"/>
      <c r="I1680" s="129"/>
      <c r="J1680" s="129"/>
      <c r="K1680" s="49" t="s">
        <v>2015</v>
      </c>
      <c r="L1680" s="61" t="s">
        <v>2016</v>
      </c>
      <c r="M1680" s="51" t="s">
        <v>127</v>
      </c>
      <c r="N1680" s="51"/>
      <c r="O1680" s="62" t="e">
        <f>M1680-R1680</f>
        <v>#VALUE!</v>
      </c>
      <c r="P1680" s="53">
        <v>4</v>
      </c>
      <c r="Q1680" s="54" t="s">
        <v>400</v>
      </c>
      <c r="R1680" s="53">
        <v>21300</v>
      </c>
      <c r="S1680" s="53">
        <f>U1680+X1680+AA1680+AD1680+AG1680+AJ1680+AM1680+AP1680+AS1680+AV1680+AY1680+BB1680</f>
        <v>0</v>
      </c>
      <c r="T1680" s="53"/>
      <c r="U1680" s="53">
        <v>0</v>
      </c>
      <c r="V1680" s="53" t="s">
        <v>129</v>
      </c>
      <c r="W1680" s="55">
        <v>0.01</v>
      </c>
      <c r="X1680" s="53">
        <v>0</v>
      </c>
      <c r="Y1680" s="53" t="s">
        <v>129</v>
      </c>
      <c r="Z1680" s="55">
        <v>0.05</v>
      </c>
      <c r="AA1680" s="53">
        <v>0</v>
      </c>
      <c r="AB1680" s="53" t="s">
        <v>129</v>
      </c>
      <c r="AC1680" s="85">
        <v>0.05</v>
      </c>
      <c r="AD1680" s="53">
        <v>0</v>
      </c>
      <c r="AE1680" s="53" t="s">
        <v>129</v>
      </c>
      <c r="AF1680" s="55">
        <v>0.05</v>
      </c>
      <c r="AG1680" s="88">
        <v>0</v>
      </c>
      <c r="AH1680" s="53" t="s">
        <v>129</v>
      </c>
      <c r="AI1680" s="55">
        <v>0.05</v>
      </c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  <c r="AT1680" s="53"/>
      <c r="AU1680" s="53"/>
      <c r="AV1680" s="53"/>
      <c r="AW1680" s="53"/>
      <c r="AX1680" s="53"/>
      <c r="AY1680" s="53"/>
      <c r="AZ1680" s="53"/>
      <c r="BA1680" s="53"/>
      <c r="BB1680" s="53"/>
      <c r="BC1680" s="53"/>
      <c r="BD1680" s="53"/>
      <c r="BE1680" s="53"/>
    </row>
    <row r="1681" spans="1:57" ht="15.75" customHeight="1">
      <c r="A1681" s="1" t="s">
        <v>2014</v>
      </c>
      <c r="B1681" s="1" t="s">
        <v>121</v>
      </c>
      <c r="C1681" s="1" t="s">
        <v>122</v>
      </c>
      <c r="D1681" s="1" t="s">
        <v>123</v>
      </c>
      <c r="E1681" s="1"/>
      <c r="F1681" s="35"/>
      <c r="G1681" s="36"/>
      <c r="H1681" s="36"/>
      <c r="I1681" s="36" t="s">
        <v>123</v>
      </c>
      <c r="J1681" s="36"/>
      <c r="K1681" s="120"/>
      <c r="L1681" s="121"/>
      <c r="M1681" s="122"/>
      <c r="N1681" s="122"/>
      <c r="O1681" s="122"/>
      <c r="P1681" s="39"/>
      <c r="Q1681" s="40"/>
      <c r="R1681" s="39">
        <f t="shared" ref="R1681:S1681" si="825">R1682+R1690+R1696+R1698+R1700+R1702+R1705</f>
        <v>6436400</v>
      </c>
      <c r="S1681" s="39">
        <f t="shared" si="825"/>
        <v>3484998.4299999997</v>
      </c>
      <c r="T1681" s="39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86"/>
      <c r="AE1681" s="86"/>
      <c r="AF1681" s="86"/>
      <c r="AG1681" s="39"/>
      <c r="AH1681" s="39"/>
      <c r="AI1681" s="39"/>
      <c r="AJ1681" s="39"/>
      <c r="AK1681" s="39"/>
      <c r="AL1681" s="39"/>
      <c r="AM1681" s="39"/>
      <c r="AN1681" s="39"/>
      <c r="AO1681" s="39"/>
      <c r="AP1681" s="39"/>
      <c r="AQ1681" s="39"/>
      <c r="AR1681" s="39"/>
      <c r="AS1681" s="39"/>
      <c r="AT1681" s="39"/>
      <c r="AU1681" s="39"/>
      <c r="AV1681" s="39"/>
      <c r="AW1681" s="39"/>
      <c r="AX1681" s="39"/>
      <c r="AY1681" s="39"/>
      <c r="AZ1681" s="39"/>
      <c r="BA1681" s="39"/>
      <c r="BB1681" s="39"/>
      <c r="BC1681" s="39"/>
      <c r="BD1681" s="39"/>
      <c r="BE1681" s="39"/>
    </row>
    <row r="1682" spans="1:57" ht="15.75" customHeight="1">
      <c r="A1682" s="1" t="s">
        <v>2014</v>
      </c>
      <c r="B1682" s="1" t="s">
        <v>121</v>
      </c>
      <c r="C1682" s="1" t="s">
        <v>122</v>
      </c>
      <c r="D1682" s="1"/>
      <c r="E1682" s="1" t="s">
        <v>632</v>
      </c>
      <c r="F1682" s="41"/>
      <c r="G1682" s="42"/>
      <c r="H1682" s="42"/>
      <c r="I1682" s="42"/>
      <c r="J1682" s="42" t="s">
        <v>632</v>
      </c>
      <c r="K1682" s="130"/>
      <c r="L1682" s="126"/>
      <c r="M1682" s="127"/>
      <c r="N1682" s="127"/>
      <c r="O1682" s="127"/>
      <c r="P1682" s="45"/>
      <c r="Q1682" s="46"/>
      <c r="R1682" s="45">
        <f t="shared" ref="R1682:S1682" si="826">SUM(R1683:R1689)</f>
        <v>4394300</v>
      </c>
      <c r="S1682" s="45">
        <f t="shared" si="826"/>
        <v>2299993.5</v>
      </c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82"/>
      <c r="AE1682" s="82"/>
      <c r="AF1682" s="82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  <c r="AT1682" s="45"/>
      <c r="AU1682" s="45"/>
      <c r="AV1682" s="45"/>
      <c r="AW1682" s="45"/>
      <c r="AX1682" s="45"/>
      <c r="AY1682" s="45"/>
      <c r="AZ1682" s="45"/>
      <c r="BA1682" s="45"/>
      <c r="BB1682" s="45"/>
      <c r="BC1682" s="45"/>
      <c r="BD1682" s="45"/>
      <c r="BE1682" s="45"/>
    </row>
    <row r="1683" spans="1:57" ht="15.75" customHeight="1">
      <c r="A1683" s="1" t="s">
        <v>2014</v>
      </c>
      <c r="B1683" s="1" t="s">
        <v>121</v>
      </c>
      <c r="C1683" s="1" t="s">
        <v>122</v>
      </c>
      <c r="D1683" s="1" t="s">
        <v>123</v>
      </c>
      <c r="E1683" s="1" t="s">
        <v>632</v>
      </c>
      <c r="F1683" s="128"/>
      <c r="G1683" s="129"/>
      <c r="H1683" s="129"/>
      <c r="I1683" s="129"/>
      <c r="J1683" s="129"/>
      <c r="K1683" s="49" t="s">
        <v>2017</v>
      </c>
      <c r="L1683" s="61" t="s">
        <v>2018</v>
      </c>
      <c r="M1683" s="51" t="s">
        <v>127</v>
      </c>
      <c r="N1683" s="51"/>
      <c r="O1683" s="62" t="e">
        <f t="shared" ref="O1683:O1689" si="827">M1683-R1683</f>
        <v>#VALUE!</v>
      </c>
      <c r="P1683" s="53">
        <v>26400</v>
      </c>
      <c r="Q1683" s="54" t="s">
        <v>128</v>
      </c>
      <c r="R1683" s="53">
        <v>57500</v>
      </c>
      <c r="S1683" s="53">
        <f t="shared" ref="S1683:S1689" si="828">U1683+X1683+AA1683+AD1683+AG1683+AJ1683+AM1683+AP1683+AS1683+AV1683+AY1683+BB1683</f>
        <v>57500</v>
      </c>
      <c r="T1683" s="53"/>
      <c r="U1683" s="53">
        <v>0</v>
      </c>
      <c r="V1683" s="53" t="s">
        <v>129</v>
      </c>
      <c r="W1683" s="55">
        <v>0.01</v>
      </c>
      <c r="X1683" s="53">
        <v>0</v>
      </c>
      <c r="Y1683" s="53" t="s">
        <v>129</v>
      </c>
      <c r="Z1683" s="55">
        <v>0.05</v>
      </c>
      <c r="AA1683" s="53">
        <v>57500</v>
      </c>
      <c r="AB1683" s="53" t="s">
        <v>130</v>
      </c>
      <c r="AC1683" s="85">
        <v>1</v>
      </c>
      <c r="AD1683" s="53">
        <v>0</v>
      </c>
      <c r="AE1683" s="53" t="s">
        <v>130</v>
      </c>
      <c r="AF1683" s="85">
        <v>1</v>
      </c>
      <c r="AG1683" s="88">
        <v>0</v>
      </c>
      <c r="AH1683" s="53" t="s">
        <v>130</v>
      </c>
      <c r="AI1683" s="55">
        <v>1</v>
      </c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  <c r="AT1683" s="53"/>
      <c r="AU1683" s="53"/>
      <c r="AV1683" s="53"/>
      <c r="AW1683" s="53"/>
      <c r="AX1683" s="53"/>
      <c r="AY1683" s="53"/>
      <c r="AZ1683" s="53"/>
      <c r="BA1683" s="53"/>
      <c r="BB1683" s="53"/>
      <c r="BC1683" s="53"/>
      <c r="BD1683" s="53"/>
      <c r="BE1683" s="53"/>
    </row>
    <row r="1684" spans="1:57" ht="15.75" customHeight="1">
      <c r="A1684" s="1" t="s">
        <v>2014</v>
      </c>
      <c r="B1684" s="1" t="s">
        <v>121</v>
      </c>
      <c r="C1684" s="1" t="s">
        <v>122</v>
      </c>
      <c r="D1684" s="1" t="s">
        <v>123</v>
      </c>
      <c r="E1684" s="1" t="s">
        <v>632</v>
      </c>
      <c r="F1684" s="128"/>
      <c r="G1684" s="129"/>
      <c r="H1684" s="129"/>
      <c r="I1684" s="129"/>
      <c r="J1684" s="129"/>
      <c r="K1684" s="49" t="s">
        <v>2019</v>
      </c>
      <c r="L1684" s="61" t="s">
        <v>2020</v>
      </c>
      <c r="M1684" s="51" t="s">
        <v>127</v>
      </c>
      <c r="N1684" s="51">
        <v>2</v>
      </c>
      <c r="O1684" s="105" t="e">
        <f t="shared" si="827"/>
        <v>#VALUE!</v>
      </c>
      <c r="P1684" s="53">
        <v>262500</v>
      </c>
      <c r="Q1684" s="54" t="s">
        <v>128</v>
      </c>
      <c r="R1684" s="53">
        <v>777000</v>
      </c>
      <c r="S1684" s="53">
        <f t="shared" si="828"/>
        <v>0</v>
      </c>
      <c r="T1684" s="53"/>
      <c r="U1684" s="53">
        <v>0</v>
      </c>
      <c r="V1684" s="53" t="s">
        <v>129</v>
      </c>
      <c r="W1684" s="55">
        <v>0.01</v>
      </c>
      <c r="X1684" s="53">
        <v>0</v>
      </c>
      <c r="Y1684" s="53" t="s">
        <v>129</v>
      </c>
      <c r="Z1684" s="55">
        <v>0.05</v>
      </c>
      <c r="AA1684" s="53">
        <v>0</v>
      </c>
      <c r="AB1684" s="53" t="s">
        <v>129</v>
      </c>
      <c r="AC1684" s="85">
        <v>0.05</v>
      </c>
      <c r="AD1684" s="100"/>
      <c r="AE1684" s="100"/>
      <c r="AF1684" s="100"/>
      <c r="AG1684" s="102"/>
      <c r="AH1684" s="100"/>
      <c r="AI1684" s="100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  <c r="AT1684" s="53"/>
      <c r="AU1684" s="53"/>
      <c r="AV1684" s="53"/>
      <c r="AW1684" s="53"/>
      <c r="AX1684" s="53"/>
      <c r="AY1684" s="53"/>
      <c r="AZ1684" s="53"/>
      <c r="BA1684" s="53"/>
      <c r="BB1684" s="53"/>
      <c r="BC1684" s="53"/>
      <c r="BD1684" s="53"/>
      <c r="BE1684" s="53"/>
    </row>
    <row r="1685" spans="1:57" ht="15.75" customHeight="1">
      <c r="A1685" s="1" t="s">
        <v>2014</v>
      </c>
      <c r="B1685" s="1" t="s">
        <v>121</v>
      </c>
      <c r="C1685" s="1" t="s">
        <v>122</v>
      </c>
      <c r="D1685" s="1" t="s">
        <v>123</v>
      </c>
      <c r="E1685" s="1" t="s">
        <v>632</v>
      </c>
      <c r="F1685" s="128"/>
      <c r="G1685" s="129"/>
      <c r="H1685" s="129"/>
      <c r="I1685" s="129"/>
      <c r="J1685" s="129"/>
      <c r="K1685" s="49" t="s">
        <v>2021</v>
      </c>
      <c r="L1685" s="61" t="s">
        <v>2022</v>
      </c>
      <c r="M1685" s="51" t="s">
        <v>127</v>
      </c>
      <c r="N1685" s="51">
        <v>3</v>
      </c>
      <c r="O1685" s="52" t="e">
        <f t="shared" si="827"/>
        <v>#VALUE!</v>
      </c>
      <c r="P1685" s="53">
        <v>445000</v>
      </c>
      <c r="Q1685" s="54" t="s">
        <v>128</v>
      </c>
      <c r="R1685" s="53">
        <v>1317200</v>
      </c>
      <c r="S1685" s="53">
        <f t="shared" si="828"/>
        <v>0</v>
      </c>
      <c r="T1685" s="53"/>
      <c r="U1685" s="53">
        <v>0</v>
      </c>
      <c r="V1685" s="53" t="s">
        <v>129</v>
      </c>
      <c r="W1685" s="55">
        <v>0.01</v>
      </c>
      <c r="X1685" s="53">
        <v>0</v>
      </c>
      <c r="Y1685" s="53" t="s">
        <v>129</v>
      </c>
      <c r="Z1685" s="55">
        <v>0.05</v>
      </c>
      <c r="AA1685" s="53">
        <v>0</v>
      </c>
      <c r="AB1685" s="53" t="s">
        <v>129</v>
      </c>
      <c r="AC1685" s="85">
        <v>0.05</v>
      </c>
      <c r="AD1685" s="100"/>
      <c r="AE1685" s="100"/>
      <c r="AF1685" s="100"/>
      <c r="AG1685" s="102"/>
      <c r="AH1685" s="100"/>
      <c r="AI1685" s="100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  <c r="AT1685" s="53"/>
      <c r="AU1685" s="53"/>
      <c r="AV1685" s="53"/>
      <c r="AW1685" s="53"/>
      <c r="AX1685" s="53"/>
      <c r="AY1685" s="53"/>
      <c r="AZ1685" s="53"/>
      <c r="BA1685" s="53"/>
      <c r="BB1685" s="53"/>
      <c r="BC1685" s="53"/>
      <c r="BD1685" s="53"/>
      <c r="BE1685" s="53"/>
    </row>
    <row r="1686" spans="1:57" ht="15.75" customHeight="1">
      <c r="A1686" s="1" t="s">
        <v>2014</v>
      </c>
      <c r="B1686" s="1" t="s">
        <v>121</v>
      </c>
      <c r="C1686" s="1" t="s">
        <v>122</v>
      </c>
      <c r="D1686" s="1" t="s">
        <v>123</v>
      </c>
      <c r="E1686" s="1" t="s">
        <v>632</v>
      </c>
      <c r="F1686" s="128"/>
      <c r="G1686" s="129"/>
      <c r="H1686" s="129"/>
      <c r="I1686" s="129"/>
      <c r="J1686" s="129"/>
      <c r="K1686" s="49" t="s">
        <v>2023</v>
      </c>
      <c r="L1686" s="61" t="s">
        <v>2024</v>
      </c>
      <c r="M1686" s="51" t="s">
        <v>127</v>
      </c>
      <c r="N1686" s="51"/>
      <c r="O1686" s="62" t="e">
        <f t="shared" si="827"/>
        <v>#VALUE!</v>
      </c>
      <c r="P1686" s="53">
        <v>262500</v>
      </c>
      <c r="Q1686" s="54" t="s">
        <v>128</v>
      </c>
      <c r="R1686" s="53">
        <v>777000</v>
      </c>
      <c r="S1686" s="53">
        <f t="shared" si="828"/>
        <v>776913.3</v>
      </c>
      <c r="T1686" s="53"/>
      <c r="U1686" s="53">
        <v>0</v>
      </c>
      <c r="V1686" s="53" t="s">
        <v>129</v>
      </c>
      <c r="W1686" s="55">
        <v>0.01</v>
      </c>
      <c r="X1686" s="53">
        <v>0</v>
      </c>
      <c r="Y1686" s="53" t="s">
        <v>129</v>
      </c>
      <c r="Z1686" s="55">
        <v>0.05</v>
      </c>
      <c r="AA1686" s="95">
        <v>776913.3</v>
      </c>
      <c r="AB1686" s="53" t="s">
        <v>130</v>
      </c>
      <c r="AC1686" s="85">
        <v>1</v>
      </c>
      <c r="AD1686" s="53">
        <v>0</v>
      </c>
      <c r="AE1686" s="53" t="s">
        <v>130</v>
      </c>
      <c r="AF1686" s="85">
        <v>1</v>
      </c>
      <c r="AG1686" s="88">
        <v>0</v>
      </c>
      <c r="AH1686" s="53" t="s">
        <v>130</v>
      </c>
      <c r="AI1686" s="55">
        <v>1</v>
      </c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  <c r="AT1686" s="53"/>
      <c r="AU1686" s="53"/>
      <c r="AV1686" s="53"/>
      <c r="AW1686" s="53"/>
      <c r="AX1686" s="53"/>
      <c r="AY1686" s="53"/>
      <c r="AZ1686" s="53"/>
      <c r="BA1686" s="53"/>
      <c r="BB1686" s="53"/>
      <c r="BC1686" s="53"/>
      <c r="BD1686" s="53"/>
      <c r="BE1686" s="53"/>
    </row>
    <row r="1687" spans="1:57" ht="15.75" customHeight="1">
      <c r="A1687" s="1" t="s">
        <v>2014</v>
      </c>
      <c r="B1687" s="1" t="s">
        <v>121</v>
      </c>
      <c r="C1687" s="1" t="s">
        <v>122</v>
      </c>
      <c r="D1687" s="1" t="s">
        <v>123</v>
      </c>
      <c r="E1687" s="1" t="s">
        <v>632</v>
      </c>
      <c r="F1687" s="128"/>
      <c r="G1687" s="129"/>
      <c r="H1687" s="129"/>
      <c r="I1687" s="129"/>
      <c r="J1687" s="129"/>
      <c r="K1687" s="49" t="s">
        <v>2025</v>
      </c>
      <c r="L1687" s="61" t="s">
        <v>2026</v>
      </c>
      <c r="M1687" s="51" t="s">
        <v>127</v>
      </c>
      <c r="N1687" s="51"/>
      <c r="O1687" s="62" t="e">
        <f t="shared" si="827"/>
        <v>#VALUE!</v>
      </c>
      <c r="P1687" s="53">
        <v>38000</v>
      </c>
      <c r="Q1687" s="54" t="s">
        <v>128</v>
      </c>
      <c r="R1687" s="53">
        <v>299400</v>
      </c>
      <c r="S1687" s="53">
        <f t="shared" si="828"/>
        <v>299400</v>
      </c>
      <c r="T1687" s="53"/>
      <c r="U1687" s="53">
        <v>0</v>
      </c>
      <c r="V1687" s="53" t="s">
        <v>129</v>
      </c>
      <c r="W1687" s="55">
        <v>0.01</v>
      </c>
      <c r="X1687" s="53">
        <v>0</v>
      </c>
      <c r="Y1687" s="53" t="s">
        <v>129</v>
      </c>
      <c r="Z1687" s="55">
        <v>0.05</v>
      </c>
      <c r="AA1687" s="53">
        <v>299400</v>
      </c>
      <c r="AB1687" s="53" t="s">
        <v>130</v>
      </c>
      <c r="AC1687" s="85">
        <v>1</v>
      </c>
      <c r="AD1687" s="53">
        <v>0</v>
      </c>
      <c r="AE1687" s="53" t="s">
        <v>130</v>
      </c>
      <c r="AF1687" s="85">
        <v>1</v>
      </c>
      <c r="AG1687" s="88">
        <v>0</v>
      </c>
      <c r="AH1687" s="53" t="s">
        <v>130</v>
      </c>
      <c r="AI1687" s="55">
        <v>1</v>
      </c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  <c r="AT1687" s="53"/>
      <c r="AU1687" s="53"/>
      <c r="AV1687" s="53"/>
      <c r="AW1687" s="53"/>
      <c r="AX1687" s="53"/>
      <c r="AY1687" s="53"/>
      <c r="AZ1687" s="53"/>
      <c r="BA1687" s="53"/>
      <c r="BB1687" s="53"/>
      <c r="BC1687" s="53"/>
      <c r="BD1687" s="53"/>
      <c r="BE1687" s="53"/>
    </row>
    <row r="1688" spans="1:57" ht="15.75" customHeight="1">
      <c r="A1688" s="1" t="s">
        <v>2014</v>
      </c>
      <c r="B1688" s="1" t="s">
        <v>121</v>
      </c>
      <c r="C1688" s="1" t="s">
        <v>122</v>
      </c>
      <c r="D1688" s="1" t="s">
        <v>123</v>
      </c>
      <c r="E1688" s="1" t="s">
        <v>632</v>
      </c>
      <c r="F1688" s="128"/>
      <c r="G1688" s="129"/>
      <c r="H1688" s="129"/>
      <c r="I1688" s="129"/>
      <c r="J1688" s="129"/>
      <c r="K1688" s="49" t="s">
        <v>2027</v>
      </c>
      <c r="L1688" s="61" t="s">
        <v>2028</v>
      </c>
      <c r="M1688" s="51" t="s">
        <v>127</v>
      </c>
      <c r="N1688" s="51"/>
      <c r="O1688" s="62" t="e">
        <f t="shared" si="827"/>
        <v>#VALUE!</v>
      </c>
      <c r="P1688" s="53">
        <v>110000</v>
      </c>
      <c r="Q1688" s="54" t="s">
        <v>128</v>
      </c>
      <c r="R1688" s="53">
        <v>866800</v>
      </c>
      <c r="S1688" s="53">
        <f t="shared" si="828"/>
        <v>866800</v>
      </c>
      <c r="T1688" s="53"/>
      <c r="U1688" s="53">
        <v>0</v>
      </c>
      <c r="V1688" s="53" t="s">
        <v>129</v>
      </c>
      <c r="W1688" s="55">
        <v>0.01</v>
      </c>
      <c r="X1688" s="53">
        <v>0</v>
      </c>
      <c r="Y1688" s="53" t="s">
        <v>129</v>
      </c>
      <c r="Z1688" s="55">
        <v>0.05</v>
      </c>
      <c r="AA1688" s="53">
        <v>866800</v>
      </c>
      <c r="AB1688" s="53" t="s">
        <v>130</v>
      </c>
      <c r="AC1688" s="85">
        <v>1</v>
      </c>
      <c r="AD1688" s="53">
        <v>0</v>
      </c>
      <c r="AE1688" s="53" t="s">
        <v>130</v>
      </c>
      <c r="AF1688" s="85">
        <v>1</v>
      </c>
      <c r="AG1688" s="88">
        <v>0</v>
      </c>
      <c r="AH1688" s="53" t="s">
        <v>130</v>
      </c>
      <c r="AI1688" s="55">
        <v>1</v>
      </c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  <c r="AT1688" s="53"/>
      <c r="AU1688" s="53"/>
      <c r="AV1688" s="53"/>
      <c r="AW1688" s="53"/>
      <c r="AX1688" s="53"/>
      <c r="AY1688" s="53"/>
      <c r="AZ1688" s="53"/>
      <c r="BA1688" s="53"/>
      <c r="BB1688" s="53"/>
      <c r="BC1688" s="53"/>
      <c r="BD1688" s="53"/>
      <c r="BE1688" s="53"/>
    </row>
    <row r="1689" spans="1:57" ht="15.75" customHeight="1">
      <c r="A1689" s="1" t="s">
        <v>2014</v>
      </c>
      <c r="B1689" s="1" t="s">
        <v>121</v>
      </c>
      <c r="C1689" s="1" t="s">
        <v>122</v>
      </c>
      <c r="D1689" s="1" t="s">
        <v>123</v>
      </c>
      <c r="E1689" s="1" t="s">
        <v>632</v>
      </c>
      <c r="F1689" s="128"/>
      <c r="G1689" s="129"/>
      <c r="H1689" s="129"/>
      <c r="I1689" s="129"/>
      <c r="J1689" s="129"/>
      <c r="K1689" s="49" t="s">
        <v>2029</v>
      </c>
      <c r="L1689" s="61" t="s">
        <v>2030</v>
      </c>
      <c r="M1689" s="51" t="s">
        <v>127</v>
      </c>
      <c r="N1689" s="51"/>
      <c r="O1689" s="62" t="e">
        <f t="shared" si="827"/>
        <v>#VALUE!</v>
      </c>
      <c r="P1689" s="53">
        <v>38000</v>
      </c>
      <c r="Q1689" s="54" t="s">
        <v>128</v>
      </c>
      <c r="R1689" s="53">
        <v>299400</v>
      </c>
      <c r="S1689" s="53">
        <f t="shared" si="828"/>
        <v>299380.2</v>
      </c>
      <c r="T1689" s="53"/>
      <c r="U1689" s="53">
        <v>0</v>
      </c>
      <c r="V1689" s="53" t="s">
        <v>129</v>
      </c>
      <c r="W1689" s="55">
        <v>0.01</v>
      </c>
      <c r="X1689" s="53">
        <v>0</v>
      </c>
      <c r="Y1689" s="53" t="s">
        <v>129</v>
      </c>
      <c r="Z1689" s="55">
        <v>0.05</v>
      </c>
      <c r="AA1689" s="95">
        <v>299380.2</v>
      </c>
      <c r="AB1689" s="53" t="s">
        <v>130</v>
      </c>
      <c r="AC1689" s="85">
        <v>1</v>
      </c>
      <c r="AD1689" s="53">
        <v>0</v>
      </c>
      <c r="AE1689" s="53" t="s">
        <v>130</v>
      </c>
      <c r="AF1689" s="85">
        <v>1</v>
      </c>
      <c r="AG1689" s="88">
        <v>0</v>
      </c>
      <c r="AH1689" s="53" t="s">
        <v>130</v>
      </c>
      <c r="AI1689" s="55">
        <v>1</v>
      </c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  <c r="AT1689" s="53"/>
      <c r="AU1689" s="53"/>
      <c r="AV1689" s="53"/>
      <c r="AW1689" s="53"/>
      <c r="AX1689" s="53"/>
      <c r="AY1689" s="53"/>
      <c r="AZ1689" s="53"/>
      <c r="BA1689" s="53"/>
      <c r="BB1689" s="53"/>
      <c r="BC1689" s="53"/>
      <c r="BD1689" s="53"/>
      <c r="BE1689" s="53"/>
    </row>
    <row r="1690" spans="1:57" ht="15.75" customHeight="1">
      <c r="A1690" s="1" t="s">
        <v>2014</v>
      </c>
      <c r="B1690" s="1" t="s">
        <v>121</v>
      </c>
      <c r="C1690" s="1" t="s">
        <v>122</v>
      </c>
      <c r="D1690" s="1"/>
      <c r="E1690" s="1" t="s">
        <v>822</v>
      </c>
      <c r="F1690" s="41"/>
      <c r="G1690" s="42"/>
      <c r="H1690" s="42"/>
      <c r="I1690" s="42"/>
      <c r="J1690" s="42" t="s">
        <v>822</v>
      </c>
      <c r="K1690" s="130"/>
      <c r="L1690" s="126"/>
      <c r="M1690" s="127"/>
      <c r="N1690" s="127"/>
      <c r="O1690" s="127"/>
      <c r="P1690" s="45"/>
      <c r="Q1690" s="46"/>
      <c r="R1690" s="45">
        <f t="shared" ref="R1690:S1690" si="829">SUM(R1691:R1695)</f>
        <v>940100</v>
      </c>
      <c r="S1690" s="45">
        <f t="shared" si="829"/>
        <v>456400</v>
      </c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91"/>
      <c r="AE1690" s="91"/>
      <c r="AF1690" s="91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  <c r="AT1690" s="45"/>
      <c r="AU1690" s="45"/>
      <c r="AV1690" s="45"/>
      <c r="AW1690" s="45"/>
      <c r="AX1690" s="45"/>
      <c r="AY1690" s="45"/>
      <c r="AZ1690" s="45"/>
      <c r="BA1690" s="45"/>
      <c r="BB1690" s="45"/>
      <c r="BC1690" s="45"/>
      <c r="BD1690" s="45"/>
      <c r="BE1690" s="45"/>
    </row>
    <row r="1691" spans="1:57" ht="15.75" customHeight="1">
      <c r="A1691" s="1" t="s">
        <v>2014</v>
      </c>
      <c r="B1691" s="1" t="s">
        <v>121</v>
      </c>
      <c r="C1691" s="1" t="s">
        <v>122</v>
      </c>
      <c r="D1691" s="1" t="s">
        <v>123</v>
      </c>
      <c r="E1691" s="1" t="s">
        <v>822</v>
      </c>
      <c r="F1691" s="128"/>
      <c r="G1691" s="129"/>
      <c r="H1691" s="129"/>
      <c r="I1691" s="129"/>
      <c r="J1691" s="129"/>
      <c r="K1691" s="49" t="s">
        <v>2019</v>
      </c>
      <c r="L1691" s="61" t="s">
        <v>2020</v>
      </c>
      <c r="M1691" s="51" t="s">
        <v>127</v>
      </c>
      <c r="N1691" s="51">
        <v>2</v>
      </c>
      <c r="O1691" s="105" t="e">
        <f t="shared" ref="O1691:O1695" si="830">M1691-R1691</f>
        <v>#VALUE!</v>
      </c>
      <c r="P1691" s="53">
        <v>50000</v>
      </c>
      <c r="Q1691" s="54" t="s">
        <v>128</v>
      </c>
      <c r="R1691" s="53">
        <v>148000</v>
      </c>
      <c r="S1691" s="53">
        <f t="shared" ref="S1691:S1695" si="831">U1691+X1691+AA1691+AD1691+AG1691+AJ1691+AM1691+AP1691+AS1691+AV1691+AY1691+BB1691</f>
        <v>0</v>
      </c>
      <c r="T1691" s="53"/>
      <c r="U1691" s="53">
        <v>0</v>
      </c>
      <c r="V1691" s="53" t="s">
        <v>129</v>
      </c>
      <c r="W1691" s="55">
        <v>0.01</v>
      </c>
      <c r="X1691" s="53">
        <v>0</v>
      </c>
      <c r="Y1691" s="53" t="s">
        <v>129</v>
      </c>
      <c r="Z1691" s="55">
        <v>0.05</v>
      </c>
      <c r="AA1691" s="53">
        <v>0</v>
      </c>
      <c r="AB1691" s="53" t="s">
        <v>129</v>
      </c>
      <c r="AC1691" s="85">
        <v>0.05</v>
      </c>
      <c r="AD1691" s="100"/>
      <c r="AE1691" s="100"/>
      <c r="AF1691" s="100"/>
      <c r="AG1691" s="102"/>
      <c r="AH1691" s="100"/>
      <c r="AI1691" s="100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  <c r="AT1691" s="53"/>
      <c r="AU1691" s="53"/>
      <c r="AV1691" s="53"/>
      <c r="AW1691" s="53"/>
      <c r="AX1691" s="53"/>
      <c r="AY1691" s="53"/>
      <c r="AZ1691" s="53"/>
      <c r="BA1691" s="53"/>
      <c r="BB1691" s="53"/>
      <c r="BC1691" s="53"/>
      <c r="BD1691" s="53"/>
      <c r="BE1691" s="53"/>
    </row>
    <row r="1692" spans="1:57" ht="15.75" customHeight="1">
      <c r="A1692" s="1" t="s">
        <v>2014</v>
      </c>
      <c r="B1692" s="1" t="s">
        <v>121</v>
      </c>
      <c r="C1692" s="1" t="s">
        <v>122</v>
      </c>
      <c r="D1692" s="1" t="s">
        <v>123</v>
      </c>
      <c r="E1692" s="1" t="s">
        <v>822</v>
      </c>
      <c r="F1692" s="128"/>
      <c r="G1692" s="129"/>
      <c r="H1692" s="129"/>
      <c r="I1692" s="129"/>
      <c r="J1692" s="129"/>
      <c r="K1692" s="49" t="s">
        <v>2021</v>
      </c>
      <c r="L1692" s="61" t="s">
        <v>2022</v>
      </c>
      <c r="M1692" s="51" t="s">
        <v>127</v>
      </c>
      <c r="N1692" s="51">
        <v>3</v>
      </c>
      <c r="O1692" s="52" t="e">
        <f t="shared" si="830"/>
        <v>#VALUE!</v>
      </c>
      <c r="P1692" s="53">
        <v>80000</v>
      </c>
      <c r="Q1692" s="54" t="s">
        <v>128</v>
      </c>
      <c r="R1692" s="53">
        <v>236800</v>
      </c>
      <c r="S1692" s="53">
        <f t="shared" si="831"/>
        <v>0</v>
      </c>
      <c r="T1692" s="53"/>
      <c r="U1692" s="53">
        <v>0</v>
      </c>
      <c r="V1692" s="53" t="s">
        <v>129</v>
      </c>
      <c r="W1692" s="55">
        <v>0.01</v>
      </c>
      <c r="X1692" s="53">
        <v>0</v>
      </c>
      <c r="Y1692" s="53" t="s">
        <v>129</v>
      </c>
      <c r="Z1692" s="55">
        <v>0.05</v>
      </c>
      <c r="AA1692" s="53">
        <v>0</v>
      </c>
      <c r="AB1692" s="53" t="s">
        <v>129</v>
      </c>
      <c r="AC1692" s="85">
        <v>0.05</v>
      </c>
      <c r="AD1692" s="100"/>
      <c r="AE1692" s="100"/>
      <c r="AF1692" s="100"/>
      <c r="AG1692" s="102"/>
      <c r="AH1692" s="100"/>
      <c r="AI1692" s="100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  <c r="AT1692" s="53"/>
      <c r="AU1692" s="53"/>
      <c r="AV1692" s="53"/>
      <c r="AW1692" s="53"/>
      <c r="AX1692" s="53"/>
      <c r="AY1692" s="53"/>
      <c r="AZ1692" s="53"/>
      <c r="BA1692" s="53"/>
      <c r="BB1692" s="53"/>
      <c r="BC1692" s="53"/>
      <c r="BD1692" s="53"/>
      <c r="BE1692" s="53"/>
    </row>
    <row r="1693" spans="1:57" ht="15.75" customHeight="1">
      <c r="A1693" s="1" t="s">
        <v>2014</v>
      </c>
      <c r="B1693" s="1" t="s">
        <v>121</v>
      </c>
      <c r="C1693" s="1" t="s">
        <v>122</v>
      </c>
      <c r="D1693" s="1" t="s">
        <v>123</v>
      </c>
      <c r="E1693" s="1" t="s">
        <v>822</v>
      </c>
      <c r="F1693" s="128"/>
      <c r="G1693" s="129"/>
      <c r="H1693" s="129"/>
      <c r="I1693" s="129"/>
      <c r="J1693" s="129"/>
      <c r="K1693" s="49" t="s">
        <v>2031</v>
      </c>
      <c r="L1693" s="61" t="s">
        <v>2032</v>
      </c>
      <c r="M1693" s="51" t="s">
        <v>127</v>
      </c>
      <c r="N1693" s="51"/>
      <c r="O1693" s="62" t="e">
        <f t="shared" si="830"/>
        <v>#VALUE!</v>
      </c>
      <c r="P1693" s="53">
        <v>30000</v>
      </c>
      <c r="Q1693" s="54" t="s">
        <v>128</v>
      </c>
      <c r="R1693" s="53">
        <v>236400</v>
      </c>
      <c r="S1693" s="53">
        <f t="shared" si="831"/>
        <v>236400</v>
      </c>
      <c r="T1693" s="53"/>
      <c r="U1693" s="53">
        <v>0</v>
      </c>
      <c r="V1693" s="53" t="s">
        <v>129</v>
      </c>
      <c r="W1693" s="55">
        <v>0.01</v>
      </c>
      <c r="X1693" s="53">
        <v>0</v>
      </c>
      <c r="Y1693" s="53" t="s">
        <v>129</v>
      </c>
      <c r="Z1693" s="55">
        <v>0.05</v>
      </c>
      <c r="AA1693" s="53">
        <v>236400</v>
      </c>
      <c r="AB1693" s="53" t="s">
        <v>130</v>
      </c>
      <c r="AC1693" s="85">
        <v>1</v>
      </c>
      <c r="AD1693" s="53">
        <v>0</v>
      </c>
      <c r="AE1693" s="53" t="s">
        <v>130</v>
      </c>
      <c r="AF1693" s="85">
        <v>1</v>
      </c>
      <c r="AG1693" s="88">
        <v>0</v>
      </c>
      <c r="AH1693" s="53" t="s">
        <v>130</v>
      </c>
      <c r="AI1693" s="55">
        <v>1</v>
      </c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  <c r="AT1693" s="53"/>
      <c r="AU1693" s="53"/>
      <c r="AV1693" s="53"/>
      <c r="AW1693" s="53"/>
      <c r="AX1693" s="53"/>
      <c r="AY1693" s="53"/>
      <c r="AZ1693" s="53"/>
      <c r="BA1693" s="53"/>
      <c r="BB1693" s="53"/>
      <c r="BC1693" s="53"/>
      <c r="BD1693" s="53"/>
      <c r="BE1693" s="53"/>
    </row>
    <row r="1694" spans="1:57" ht="15.75" customHeight="1">
      <c r="A1694" s="1" t="s">
        <v>2014</v>
      </c>
      <c r="B1694" s="1" t="s">
        <v>121</v>
      </c>
      <c r="C1694" s="1" t="s">
        <v>122</v>
      </c>
      <c r="D1694" s="1" t="s">
        <v>123</v>
      </c>
      <c r="E1694" s="1" t="s">
        <v>822</v>
      </c>
      <c r="F1694" s="128"/>
      <c r="G1694" s="129"/>
      <c r="H1694" s="129"/>
      <c r="I1694" s="129"/>
      <c r="J1694" s="129"/>
      <c r="K1694" s="49" t="s">
        <v>2033</v>
      </c>
      <c r="L1694" s="61" t="s">
        <v>2034</v>
      </c>
      <c r="M1694" s="51" t="s">
        <v>127</v>
      </c>
      <c r="N1694" s="51"/>
      <c r="O1694" s="62" t="e">
        <f t="shared" si="830"/>
        <v>#VALUE!</v>
      </c>
      <c r="P1694" s="53">
        <v>30000</v>
      </c>
      <c r="Q1694" s="54" t="s">
        <v>128</v>
      </c>
      <c r="R1694" s="53">
        <v>236400</v>
      </c>
      <c r="S1694" s="53">
        <f t="shared" si="831"/>
        <v>149600</v>
      </c>
      <c r="T1694" s="53"/>
      <c r="U1694" s="53">
        <v>0</v>
      </c>
      <c r="V1694" s="53" t="s">
        <v>129</v>
      </c>
      <c r="W1694" s="55">
        <v>0.01</v>
      </c>
      <c r="X1694" s="53">
        <v>0</v>
      </c>
      <c r="Y1694" s="53" t="s">
        <v>129</v>
      </c>
      <c r="Z1694" s="55">
        <v>0.05</v>
      </c>
      <c r="AA1694" s="53">
        <v>59600</v>
      </c>
      <c r="AB1694" s="53" t="s">
        <v>130</v>
      </c>
      <c r="AC1694" s="85">
        <v>0.4</v>
      </c>
      <c r="AD1694" s="53">
        <v>0</v>
      </c>
      <c r="AE1694" s="53" t="s">
        <v>130</v>
      </c>
      <c r="AF1694" s="85">
        <v>0.4</v>
      </c>
      <c r="AG1694" s="88">
        <v>90000</v>
      </c>
      <c r="AH1694" s="53" t="s">
        <v>130</v>
      </c>
      <c r="AI1694" s="55">
        <v>0.8</v>
      </c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  <c r="AT1694" s="53"/>
      <c r="AU1694" s="53"/>
      <c r="AV1694" s="53"/>
      <c r="AW1694" s="53"/>
      <c r="AX1694" s="53"/>
      <c r="AY1694" s="53"/>
      <c r="AZ1694" s="53"/>
      <c r="BA1694" s="53"/>
      <c r="BB1694" s="53"/>
      <c r="BC1694" s="53"/>
      <c r="BD1694" s="53"/>
      <c r="BE1694" s="53"/>
    </row>
    <row r="1695" spans="1:57" ht="15.75" customHeight="1">
      <c r="A1695" s="1" t="s">
        <v>2014</v>
      </c>
      <c r="B1695" s="1" t="s">
        <v>121</v>
      </c>
      <c r="C1695" s="1" t="s">
        <v>122</v>
      </c>
      <c r="D1695" s="1" t="s">
        <v>123</v>
      </c>
      <c r="E1695" s="1" t="s">
        <v>822</v>
      </c>
      <c r="F1695" s="128"/>
      <c r="G1695" s="129"/>
      <c r="H1695" s="129"/>
      <c r="I1695" s="129"/>
      <c r="J1695" s="129"/>
      <c r="K1695" s="49" t="s">
        <v>2035</v>
      </c>
      <c r="L1695" s="61" t="s">
        <v>2036</v>
      </c>
      <c r="M1695" s="51" t="s">
        <v>127</v>
      </c>
      <c r="N1695" s="51"/>
      <c r="O1695" s="62" t="e">
        <f t="shared" si="830"/>
        <v>#VALUE!</v>
      </c>
      <c r="P1695" s="53">
        <v>50000</v>
      </c>
      <c r="Q1695" s="54" t="s">
        <v>128</v>
      </c>
      <c r="R1695" s="53">
        <v>82500</v>
      </c>
      <c r="S1695" s="53">
        <f t="shared" si="831"/>
        <v>70400</v>
      </c>
      <c r="T1695" s="53"/>
      <c r="U1695" s="53">
        <v>0</v>
      </c>
      <c r="V1695" s="53" t="s">
        <v>129</v>
      </c>
      <c r="W1695" s="55">
        <v>0.01</v>
      </c>
      <c r="X1695" s="53">
        <v>0</v>
      </c>
      <c r="Y1695" s="53" t="s">
        <v>129</v>
      </c>
      <c r="Z1695" s="55">
        <v>0.05</v>
      </c>
      <c r="AA1695" s="53">
        <v>43000</v>
      </c>
      <c r="AB1695" s="53" t="s">
        <v>130</v>
      </c>
      <c r="AC1695" s="85">
        <v>0.5</v>
      </c>
      <c r="AD1695" s="53">
        <v>0</v>
      </c>
      <c r="AE1695" s="53" t="s">
        <v>130</v>
      </c>
      <c r="AF1695" s="85">
        <v>0.5</v>
      </c>
      <c r="AG1695" s="88">
        <v>27400</v>
      </c>
      <c r="AH1695" s="53" t="s">
        <v>130</v>
      </c>
      <c r="AI1695" s="55">
        <v>0.8</v>
      </c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  <c r="AT1695" s="53"/>
      <c r="AU1695" s="53"/>
      <c r="AV1695" s="53"/>
      <c r="AW1695" s="53"/>
      <c r="AX1695" s="53"/>
      <c r="AY1695" s="53"/>
      <c r="AZ1695" s="53"/>
      <c r="BA1695" s="53"/>
      <c r="BB1695" s="53"/>
      <c r="BC1695" s="53"/>
      <c r="BD1695" s="53"/>
      <c r="BE1695" s="53"/>
    </row>
    <row r="1696" spans="1:57" ht="15.75" customHeight="1">
      <c r="A1696" s="1" t="s">
        <v>2014</v>
      </c>
      <c r="B1696" s="1" t="s">
        <v>121</v>
      </c>
      <c r="C1696" s="1" t="s">
        <v>122</v>
      </c>
      <c r="D1696" s="1"/>
      <c r="E1696" s="1" t="s">
        <v>935</v>
      </c>
      <c r="F1696" s="41"/>
      <c r="G1696" s="42"/>
      <c r="H1696" s="42"/>
      <c r="I1696" s="42"/>
      <c r="J1696" s="42" t="s">
        <v>935</v>
      </c>
      <c r="K1696" s="130"/>
      <c r="L1696" s="126"/>
      <c r="M1696" s="127"/>
      <c r="N1696" s="127"/>
      <c r="O1696" s="127"/>
      <c r="P1696" s="45"/>
      <c r="Q1696" s="46"/>
      <c r="R1696" s="45">
        <f t="shared" ref="R1696:S1696" si="832">R1697</f>
        <v>44400</v>
      </c>
      <c r="S1696" s="45">
        <f t="shared" si="832"/>
        <v>0</v>
      </c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91"/>
      <c r="AE1696" s="91"/>
      <c r="AF1696" s="91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  <c r="AT1696" s="45"/>
      <c r="AU1696" s="45"/>
      <c r="AV1696" s="45"/>
      <c r="AW1696" s="45"/>
      <c r="AX1696" s="45"/>
      <c r="AY1696" s="45"/>
      <c r="AZ1696" s="45"/>
      <c r="BA1696" s="45"/>
      <c r="BB1696" s="45"/>
      <c r="BC1696" s="45"/>
      <c r="BD1696" s="45"/>
      <c r="BE1696" s="45"/>
    </row>
    <row r="1697" spans="1:57" ht="15.75" customHeight="1">
      <c r="A1697" s="1" t="s">
        <v>2014</v>
      </c>
      <c r="B1697" s="1" t="s">
        <v>121</v>
      </c>
      <c r="C1697" s="1" t="s">
        <v>122</v>
      </c>
      <c r="D1697" s="1" t="s">
        <v>123</v>
      </c>
      <c r="E1697" s="1" t="s">
        <v>935</v>
      </c>
      <c r="F1697" s="128"/>
      <c r="G1697" s="129"/>
      <c r="H1697" s="129"/>
      <c r="I1697" s="129"/>
      <c r="J1697" s="129"/>
      <c r="K1697" s="49" t="s">
        <v>2021</v>
      </c>
      <c r="L1697" s="61" t="s">
        <v>2022</v>
      </c>
      <c r="M1697" s="51" t="s">
        <v>127</v>
      </c>
      <c r="N1697" s="51">
        <v>3</v>
      </c>
      <c r="O1697" s="52" t="e">
        <f>M1697-R1697</f>
        <v>#VALUE!</v>
      </c>
      <c r="P1697" s="53">
        <v>15000</v>
      </c>
      <c r="Q1697" s="54" t="s">
        <v>128</v>
      </c>
      <c r="R1697" s="53">
        <v>44400</v>
      </c>
      <c r="S1697" s="53">
        <f>U1697+X1697+AA1697+AD1697+AG1697+AJ1697+AM1697+AP1697+AS1697+AV1697+AY1697+BB1697</f>
        <v>0</v>
      </c>
      <c r="T1697" s="53"/>
      <c r="U1697" s="53">
        <v>0</v>
      </c>
      <c r="V1697" s="53" t="s">
        <v>129</v>
      </c>
      <c r="W1697" s="55">
        <v>0.01</v>
      </c>
      <c r="X1697" s="53">
        <v>0</v>
      </c>
      <c r="Y1697" s="53" t="s">
        <v>129</v>
      </c>
      <c r="Z1697" s="54" t="s">
        <v>2037</v>
      </c>
      <c r="AA1697" s="53">
        <v>0</v>
      </c>
      <c r="AB1697" s="53" t="s">
        <v>129</v>
      </c>
      <c r="AC1697" s="85">
        <v>0.05</v>
      </c>
      <c r="AD1697" s="53">
        <v>0</v>
      </c>
      <c r="AE1697" s="53" t="s">
        <v>129</v>
      </c>
      <c r="AF1697" s="85">
        <v>0.05</v>
      </c>
      <c r="AG1697" s="102"/>
      <c r="AH1697" s="100"/>
      <c r="AI1697" s="100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  <c r="AT1697" s="53"/>
      <c r="AU1697" s="53"/>
      <c r="AV1697" s="53"/>
      <c r="AW1697" s="53"/>
      <c r="AX1697" s="53"/>
      <c r="AY1697" s="53"/>
      <c r="AZ1697" s="53"/>
      <c r="BA1697" s="53"/>
      <c r="BB1697" s="53"/>
      <c r="BC1697" s="53"/>
      <c r="BD1697" s="53"/>
      <c r="BE1697" s="53"/>
    </row>
    <row r="1698" spans="1:57" ht="15.75" customHeight="1">
      <c r="A1698" s="1" t="s">
        <v>2014</v>
      </c>
      <c r="B1698" s="1" t="s">
        <v>121</v>
      </c>
      <c r="C1698" s="1" t="s">
        <v>122</v>
      </c>
      <c r="D1698" s="1"/>
      <c r="E1698" s="1" t="s">
        <v>1018</v>
      </c>
      <c r="F1698" s="41"/>
      <c r="G1698" s="42"/>
      <c r="H1698" s="42"/>
      <c r="I1698" s="42"/>
      <c r="J1698" s="42" t="s">
        <v>1018</v>
      </c>
      <c r="K1698" s="130"/>
      <c r="L1698" s="126"/>
      <c r="M1698" s="127"/>
      <c r="N1698" s="127"/>
      <c r="O1698" s="127"/>
      <c r="P1698" s="45"/>
      <c r="Q1698" s="46"/>
      <c r="R1698" s="45">
        <f t="shared" ref="R1698:S1698" si="833">R1699</f>
        <v>165500</v>
      </c>
      <c r="S1698" s="45">
        <f t="shared" si="833"/>
        <v>1</v>
      </c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91"/>
      <c r="AE1698" s="91"/>
      <c r="AF1698" s="91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  <c r="AT1698" s="45"/>
      <c r="AU1698" s="45"/>
      <c r="AV1698" s="45"/>
      <c r="AW1698" s="45"/>
      <c r="AX1698" s="45"/>
      <c r="AY1698" s="45"/>
      <c r="AZ1698" s="45"/>
      <c r="BA1698" s="45"/>
      <c r="BB1698" s="45"/>
      <c r="BC1698" s="45"/>
      <c r="BD1698" s="45"/>
      <c r="BE1698" s="45"/>
    </row>
    <row r="1699" spans="1:57" ht="15.75" customHeight="1">
      <c r="A1699" s="1" t="s">
        <v>2014</v>
      </c>
      <c r="B1699" s="1" t="s">
        <v>121</v>
      </c>
      <c r="C1699" s="1" t="s">
        <v>122</v>
      </c>
      <c r="D1699" s="1" t="s">
        <v>123</v>
      </c>
      <c r="E1699" s="1" t="s">
        <v>1018</v>
      </c>
      <c r="F1699" s="128"/>
      <c r="G1699" s="129"/>
      <c r="H1699" s="129"/>
      <c r="I1699" s="129"/>
      <c r="J1699" s="129"/>
      <c r="K1699" s="49" t="s">
        <v>2038</v>
      </c>
      <c r="L1699" s="61" t="s">
        <v>2039</v>
      </c>
      <c r="M1699" s="51" t="s">
        <v>127</v>
      </c>
      <c r="N1699" s="51"/>
      <c r="O1699" s="62" t="e">
        <f>M1699-R1699</f>
        <v>#VALUE!</v>
      </c>
      <c r="P1699" s="53">
        <v>21000</v>
      </c>
      <c r="Q1699" s="54" t="s">
        <v>128</v>
      </c>
      <c r="R1699" s="53">
        <v>165500</v>
      </c>
      <c r="S1699" s="53">
        <f>U1699+X1699+AA1699+AD1699+AG1699+AJ1699+AM1699+AP1699+AS1699+AV1699+AY1699+BB1699</f>
        <v>1</v>
      </c>
      <c r="T1699" s="53"/>
      <c r="U1699" s="53">
        <v>0</v>
      </c>
      <c r="V1699" s="53" t="s">
        <v>129</v>
      </c>
      <c r="W1699" s="55">
        <v>0.01</v>
      </c>
      <c r="X1699" s="53">
        <v>0</v>
      </c>
      <c r="Y1699" s="53" t="s">
        <v>129</v>
      </c>
      <c r="Z1699" s="55">
        <v>0.05</v>
      </c>
      <c r="AA1699" s="53">
        <v>0</v>
      </c>
      <c r="AB1699" s="53" t="s">
        <v>129</v>
      </c>
      <c r="AC1699" s="85">
        <v>0.05</v>
      </c>
      <c r="AD1699" s="53">
        <v>0</v>
      </c>
      <c r="AE1699" s="53" t="s">
        <v>129</v>
      </c>
      <c r="AF1699" s="55">
        <v>0.05</v>
      </c>
      <c r="AG1699" s="53">
        <v>1</v>
      </c>
      <c r="AH1699" s="53" t="s">
        <v>129</v>
      </c>
      <c r="AI1699" s="55">
        <v>0.05</v>
      </c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  <c r="AT1699" s="53"/>
      <c r="AU1699" s="53"/>
      <c r="AV1699" s="53"/>
      <c r="AW1699" s="53"/>
      <c r="AX1699" s="53"/>
      <c r="AY1699" s="53"/>
      <c r="AZ1699" s="53"/>
      <c r="BA1699" s="53"/>
      <c r="BB1699" s="53"/>
      <c r="BC1699" s="53"/>
      <c r="BD1699" s="53"/>
      <c r="BE1699" s="53"/>
    </row>
    <row r="1700" spans="1:57" ht="15.75" customHeight="1">
      <c r="A1700" s="1" t="s">
        <v>2014</v>
      </c>
      <c r="B1700" s="1" t="s">
        <v>121</v>
      </c>
      <c r="C1700" s="1" t="s">
        <v>122</v>
      </c>
      <c r="D1700" s="1"/>
      <c r="E1700" s="1" t="s">
        <v>831</v>
      </c>
      <c r="F1700" s="41"/>
      <c r="G1700" s="42"/>
      <c r="H1700" s="42"/>
      <c r="I1700" s="42"/>
      <c r="J1700" s="42" t="s">
        <v>831</v>
      </c>
      <c r="K1700" s="130"/>
      <c r="L1700" s="126"/>
      <c r="M1700" s="127"/>
      <c r="N1700" s="127"/>
      <c r="O1700" s="127"/>
      <c r="P1700" s="45"/>
      <c r="Q1700" s="46"/>
      <c r="R1700" s="45">
        <f t="shared" ref="R1700:S1700" si="834">R1701</f>
        <v>49000</v>
      </c>
      <c r="S1700" s="45">
        <f t="shared" si="834"/>
        <v>48920</v>
      </c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91"/>
      <c r="AE1700" s="91"/>
      <c r="AF1700" s="91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  <c r="AT1700" s="45"/>
      <c r="AU1700" s="45"/>
      <c r="AV1700" s="45"/>
      <c r="AW1700" s="45"/>
      <c r="AX1700" s="45"/>
      <c r="AY1700" s="45"/>
      <c r="AZ1700" s="45"/>
      <c r="BA1700" s="45"/>
      <c r="BB1700" s="45"/>
      <c r="BC1700" s="45"/>
      <c r="BD1700" s="45"/>
      <c r="BE1700" s="45"/>
    </row>
    <row r="1701" spans="1:57" ht="15.75" customHeight="1">
      <c r="A1701" s="1" t="s">
        <v>2014</v>
      </c>
      <c r="B1701" s="1" t="s">
        <v>121</v>
      </c>
      <c r="C1701" s="1" t="s">
        <v>122</v>
      </c>
      <c r="D1701" s="1" t="s">
        <v>123</v>
      </c>
      <c r="E1701" s="1" t="s">
        <v>831</v>
      </c>
      <c r="F1701" s="128"/>
      <c r="G1701" s="129"/>
      <c r="H1701" s="129"/>
      <c r="I1701" s="129"/>
      <c r="J1701" s="129"/>
      <c r="K1701" s="49" t="s">
        <v>2040</v>
      </c>
      <c r="L1701" s="61" t="s">
        <v>2041</v>
      </c>
      <c r="M1701" s="51" t="s">
        <v>127</v>
      </c>
      <c r="N1701" s="51"/>
      <c r="O1701" s="62" t="e">
        <f>M1701-R1701</f>
        <v>#VALUE!</v>
      </c>
      <c r="P1701" s="53">
        <v>50</v>
      </c>
      <c r="Q1701" s="54" t="s">
        <v>159</v>
      </c>
      <c r="R1701" s="53">
        <v>49000</v>
      </c>
      <c r="S1701" s="53">
        <f>U1701+X1701+AA1701+AD1701+AG1701+AJ1701+AM1701+AP1701+AS1701+AV1701+AY1701+BB1701</f>
        <v>48920</v>
      </c>
      <c r="T1701" s="53"/>
      <c r="U1701" s="53">
        <v>0</v>
      </c>
      <c r="V1701" s="53" t="s">
        <v>129</v>
      </c>
      <c r="W1701" s="55">
        <v>0.01</v>
      </c>
      <c r="X1701" s="53">
        <v>0</v>
      </c>
      <c r="Y1701" s="53" t="s">
        <v>129</v>
      </c>
      <c r="Z1701" s="55">
        <v>0.05</v>
      </c>
      <c r="AA1701" s="53">
        <v>48920</v>
      </c>
      <c r="AB1701" s="53" t="s">
        <v>130</v>
      </c>
      <c r="AC1701" s="85">
        <v>1</v>
      </c>
      <c r="AD1701" s="53">
        <v>0</v>
      </c>
      <c r="AE1701" s="53" t="s">
        <v>130</v>
      </c>
      <c r="AF1701" s="85">
        <v>1</v>
      </c>
      <c r="AG1701" s="88">
        <v>0</v>
      </c>
      <c r="AH1701" s="53" t="s">
        <v>130</v>
      </c>
      <c r="AI1701" s="55">
        <v>1</v>
      </c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  <c r="AT1701" s="53"/>
      <c r="AU1701" s="53"/>
      <c r="AV1701" s="53"/>
      <c r="AW1701" s="53"/>
      <c r="AX1701" s="53"/>
      <c r="AY1701" s="53"/>
      <c r="AZ1701" s="53"/>
      <c r="BA1701" s="53"/>
      <c r="BB1701" s="53"/>
      <c r="BC1701" s="53"/>
      <c r="BD1701" s="53"/>
      <c r="BE1701" s="53"/>
    </row>
    <row r="1702" spans="1:57" ht="15.75" customHeight="1">
      <c r="A1702" s="1" t="s">
        <v>2014</v>
      </c>
      <c r="B1702" s="1" t="s">
        <v>121</v>
      </c>
      <c r="C1702" s="1" t="s">
        <v>122</v>
      </c>
      <c r="D1702" s="1"/>
      <c r="E1702" s="1" t="s">
        <v>838</v>
      </c>
      <c r="F1702" s="41"/>
      <c r="G1702" s="42"/>
      <c r="H1702" s="42"/>
      <c r="I1702" s="42"/>
      <c r="J1702" s="42" t="s">
        <v>838</v>
      </c>
      <c r="K1702" s="130"/>
      <c r="L1702" s="126"/>
      <c r="M1702" s="127"/>
      <c r="N1702" s="127"/>
      <c r="O1702" s="127"/>
      <c r="P1702" s="45"/>
      <c r="Q1702" s="46"/>
      <c r="R1702" s="45">
        <f t="shared" ref="R1702:S1702" si="835">R1703+R1704</f>
        <v>160800</v>
      </c>
      <c r="S1702" s="45">
        <f t="shared" si="835"/>
        <v>0</v>
      </c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91"/>
      <c r="AE1702" s="91"/>
      <c r="AF1702" s="91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  <c r="AT1702" s="45"/>
      <c r="AU1702" s="45"/>
      <c r="AV1702" s="45"/>
      <c r="AW1702" s="45"/>
      <c r="AX1702" s="45"/>
      <c r="AY1702" s="45"/>
      <c r="AZ1702" s="45"/>
      <c r="BA1702" s="45"/>
      <c r="BB1702" s="45"/>
      <c r="BC1702" s="45"/>
      <c r="BD1702" s="45"/>
      <c r="BE1702" s="45"/>
    </row>
    <row r="1703" spans="1:57" ht="15.75" customHeight="1">
      <c r="A1703" s="1" t="s">
        <v>2014</v>
      </c>
      <c r="B1703" s="1" t="s">
        <v>121</v>
      </c>
      <c r="C1703" s="1" t="s">
        <v>122</v>
      </c>
      <c r="D1703" s="1" t="s">
        <v>123</v>
      </c>
      <c r="E1703" s="1" t="s">
        <v>838</v>
      </c>
      <c r="F1703" s="128"/>
      <c r="G1703" s="129"/>
      <c r="H1703" s="129"/>
      <c r="I1703" s="129"/>
      <c r="J1703" s="129"/>
      <c r="K1703" s="49" t="s">
        <v>2042</v>
      </c>
      <c r="L1703" s="61" t="s">
        <v>2043</v>
      </c>
      <c r="M1703" s="51" t="s">
        <v>127</v>
      </c>
      <c r="N1703" s="51"/>
      <c r="O1703" s="62" t="e">
        <f t="shared" ref="O1703:O1704" si="836">M1703-R1703</f>
        <v>#VALUE!</v>
      </c>
      <c r="P1703" s="53">
        <v>257</v>
      </c>
      <c r="Q1703" s="54" t="s">
        <v>159</v>
      </c>
      <c r="R1703" s="53">
        <v>151600</v>
      </c>
      <c r="S1703" s="53">
        <f t="shared" ref="S1703:S1704" si="837">U1703+X1703+AA1703+AD1703+AG1703+AJ1703+AM1703+AP1703+AS1703+AV1703+AY1703+BB1703</f>
        <v>0</v>
      </c>
      <c r="T1703" s="53"/>
      <c r="U1703" s="53">
        <v>0</v>
      </c>
      <c r="V1703" s="53" t="s">
        <v>129</v>
      </c>
      <c r="W1703" s="55">
        <v>0.01</v>
      </c>
      <c r="X1703" s="53">
        <v>0</v>
      </c>
      <c r="Y1703" s="53" t="s">
        <v>129</v>
      </c>
      <c r="Z1703" s="55">
        <v>0.05</v>
      </c>
      <c r="AA1703" s="53">
        <v>0</v>
      </c>
      <c r="AB1703" s="53" t="s">
        <v>129</v>
      </c>
      <c r="AC1703" s="85">
        <v>0.05</v>
      </c>
      <c r="AD1703" s="53">
        <v>0</v>
      </c>
      <c r="AE1703" s="53" t="s">
        <v>129</v>
      </c>
      <c r="AF1703" s="55">
        <v>0.05</v>
      </c>
      <c r="AG1703" s="88">
        <v>0</v>
      </c>
      <c r="AH1703" s="53" t="s">
        <v>129</v>
      </c>
      <c r="AI1703" s="55">
        <v>0.05</v>
      </c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  <c r="AT1703" s="53"/>
      <c r="AU1703" s="53"/>
      <c r="AV1703" s="53"/>
      <c r="AW1703" s="53"/>
      <c r="AX1703" s="53"/>
      <c r="AY1703" s="53"/>
      <c r="AZ1703" s="53"/>
      <c r="BA1703" s="53"/>
      <c r="BB1703" s="53"/>
      <c r="BC1703" s="53"/>
      <c r="BD1703" s="53"/>
      <c r="BE1703" s="53"/>
    </row>
    <row r="1704" spans="1:57" ht="15.75" customHeight="1">
      <c r="A1704" s="1" t="s">
        <v>2014</v>
      </c>
      <c r="B1704" s="1" t="s">
        <v>121</v>
      </c>
      <c r="C1704" s="1" t="s">
        <v>122</v>
      </c>
      <c r="D1704" s="1" t="s">
        <v>123</v>
      </c>
      <c r="E1704" s="1" t="s">
        <v>838</v>
      </c>
      <c r="F1704" s="128"/>
      <c r="G1704" s="129"/>
      <c r="H1704" s="129"/>
      <c r="I1704" s="129"/>
      <c r="J1704" s="129"/>
      <c r="K1704" s="49" t="s">
        <v>1831</v>
      </c>
      <c r="L1704" s="61" t="s">
        <v>1832</v>
      </c>
      <c r="M1704" s="51" t="s">
        <v>127</v>
      </c>
      <c r="N1704" s="51">
        <v>2</v>
      </c>
      <c r="O1704" s="56" t="e">
        <f t="shared" si="836"/>
        <v>#VALUE!</v>
      </c>
      <c r="P1704" s="53">
        <v>18</v>
      </c>
      <c r="Q1704" s="54" t="s">
        <v>159</v>
      </c>
      <c r="R1704" s="53">
        <v>9200</v>
      </c>
      <c r="S1704" s="53">
        <f t="shared" si="837"/>
        <v>0</v>
      </c>
      <c r="T1704" s="53"/>
      <c r="U1704" s="53">
        <v>0</v>
      </c>
      <c r="V1704" s="53" t="s">
        <v>129</v>
      </c>
      <c r="W1704" s="55">
        <v>0.01</v>
      </c>
      <c r="X1704" s="53">
        <v>0</v>
      </c>
      <c r="Y1704" s="53" t="s">
        <v>129</v>
      </c>
      <c r="Z1704" s="55">
        <v>0.05</v>
      </c>
      <c r="AA1704" s="53">
        <v>0</v>
      </c>
      <c r="AB1704" s="53" t="s">
        <v>129</v>
      </c>
      <c r="AC1704" s="85">
        <v>0.05</v>
      </c>
      <c r="AD1704" s="100"/>
      <c r="AE1704" s="100"/>
      <c r="AF1704" s="100"/>
      <c r="AG1704" s="102"/>
      <c r="AH1704" s="100"/>
      <c r="AI1704" s="100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  <c r="AT1704" s="53"/>
      <c r="AU1704" s="53"/>
      <c r="AV1704" s="53"/>
      <c r="AW1704" s="53"/>
      <c r="AX1704" s="53"/>
      <c r="AY1704" s="53"/>
      <c r="AZ1704" s="53"/>
      <c r="BA1704" s="53"/>
      <c r="BB1704" s="53"/>
      <c r="BC1704" s="53"/>
      <c r="BD1704" s="53"/>
      <c r="BE1704" s="53"/>
    </row>
    <row r="1705" spans="1:57" ht="15.75" customHeight="1">
      <c r="A1705" s="1" t="s">
        <v>2014</v>
      </c>
      <c r="B1705" s="1" t="s">
        <v>121</v>
      </c>
      <c r="C1705" s="1" t="s">
        <v>122</v>
      </c>
      <c r="D1705" s="1"/>
      <c r="E1705" s="1" t="s">
        <v>841</v>
      </c>
      <c r="F1705" s="41"/>
      <c r="G1705" s="42"/>
      <c r="H1705" s="42"/>
      <c r="I1705" s="42"/>
      <c r="J1705" s="42" t="s">
        <v>841</v>
      </c>
      <c r="K1705" s="130"/>
      <c r="L1705" s="126"/>
      <c r="M1705" s="127"/>
      <c r="N1705" s="127"/>
      <c r="O1705" s="127"/>
      <c r="P1705" s="45"/>
      <c r="Q1705" s="46"/>
      <c r="R1705" s="45">
        <f t="shared" ref="R1705:S1705" si="838">SUM(R1706:R1711)</f>
        <v>682300</v>
      </c>
      <c r="S1705" s="45">
        <f t="shared" si="838"/>
        <v>679683.92999999993</v>
      </c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91"/>
      <c r="AE1705" s="91"/>
      <c r="AF1705" s="91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  <c r="AT1705" s="45"/>
      <c r="AU1705" s="45"/>
      <c r="AV1705" s="45"/>
      <c r="AW1705" s="45"/>
      <c r="AX1705" s="45"/>
      <c r="AY1705" s="45"/>
      <c r="AZ1705" s="45"/>
      <c r="BA1705" s="45"/>
      <c r="BB1705" s="45"/>
      <c r="BC1705" s="45"/>
      <c r="BD1705" s="45"/>
      <c r="BE1705" s="45"/>
    </row>
    <row r="1706" spans="1:57" ht="15.75" customHeight="1">
      <c r="A1706" s="1" t="s">
        <v>2014</v>
      </c>
      <c r="B1706" s="1" t="s">
        <v>121</v>
      </c>
      <c r="C1706" s="1" t="s">
        <v>122</v>
      </c>
      <c r="D1706" s="1" t="s">
        <v>123</v>
      </c>
      <c r="E1706" s="1" t="s">
        <v>841</v>
      </c>
      <c r="F1706" s="128"/>
      <c r="G1706" s="129"/>
      <c r="H1706" s="129"/>
      <c r="I1706" s="129"/>
      <c r="J1706" s="129"/>
      <c r="K1706" s="49" t="s">
        <v>2015</v>
      </c>
      <c r="L1706" s="57" t="s">
        <v>2044</v>
      </c>
      <c r="M1706" s="51" t="s">
        <v>127</v>
      </c>
      <c r="N1706" s="51"/>
      <c r="O1706" s="62" t="e">
        <f t="shared" ref="O1706:O1711" si="839">M1706-R1706</f>
        <v>#VALUE!</v>
      </c>
      <c r="P1706" s="53">
        <v>3</v>
      </c>
      <c r="Q1706" s="54" t="s">
        <v>400</v>
      </c>
      <c r="R1706" s="53">
        <v>16000</v>
      </c>
      <c r="S1706" s="53">
        <f t="shared" ref="S1706:S1711" si="840">U1706+X1706+AA1706+AD1706+AG1706+AJ1706+AM1706+AP1706+AS1706+AV1706+AY1706+BB1706</f>
        <v>15602.19</v>
      </c>
      <c r="T1706" s="53"/>
      <c r="U1706" s="53">
        <v>0</v>
      </c>
      <c r="V1706" s="53" t="s">
        <v>129</v>
      </c>
      <c r="W1706" s="55">
        <v>0.01</v>
      </c>
      <c r="X1706" s="53">
        <v>0</v>
      </c>
      <c r="Y1706" s="53" t="s">
        <v>129</v>
      </c>
      <c r="Z1706" s="55">
        <v>0.05</v>
      </c>
      <c r="AA1706" s="95">
        <v>15602.19</v>
      </c>
      <c r="AB1706" s="53" t="s">
        <v>130</v>
      </c>
      <c r="AC1706" s="85">
        <v>0.9</v>
      </c>
      <c r="AD1706" s="53">
        <v>0</v>
      </c>
      <c r="AE1706" s="53" t="s">
        <v>130</v>
      </c>
      <c r="AF1706" s="85">
        <v>0.9</v>
      </c>
      <c r="AG1706" s="88">
        <v>0</v>
      </c>
      <c r="AH1706" s="53" t="s">
        <v>130</v>
      </c>
      <c r="AI1706" s="55">
        <v>0.9</v>
      </c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  <c r="AT1706" s="53"/>
      <c r="AU1706" s="53"/>
      <c r="AV1706" s="53"/>
      <c r="AW1706" s="53"/>
      <c r="AX1706" s="53"/>
      <c r="AY1706" s="53"/>
      <c r="AZ1706" s="53"/>
      <c r="BA1706" s="53"/>
      <c r="BB1706" s="53"/>
      <c r="BC1706" s="53"/>
      <c r="BD1706" s="53"/>
      <c r="BE1706" s="53"/>
    </row>
    <row r="1707" spans="1:57" ht="15.75" customHeight="1">
      <c r="A1707" s="1" t="s">
        <v>2014</v>
      </c>
      <c r="B1707" s="1" t="s">
        <v>121</v>
      </c>
      <c r="C1707" s="1" t="s">
        <v>122</v>
      </c>
      <c r="D1707" s="1" t="s">
        <v>123</v>
      </c>
      <c r="E1707" s="1" t="s">
        <v>841</v>
      </c>
      <c r="F1707" s="128"/>
      <c r="G1707" s="129"/>
      <c r="H1707" s="129"/>
      <c r="I1707" s="129"/>
      <c r="J1707" s="129"/>
      <c r="K1707" s="49" t="s">
        <v>2045</v>
      </c>
      <c r="L1707" s="61" t="s">
        <v>2046</v>
      </c>
      <c r="M1707" s="51" t="s">
        <v>127</v>
      </c>
      <c r="N1707" s="51"/>
      <c r="O1707" s="62" t="e">
        <f t="shared" si="839"/>
        <v>#VALUE!</v>
      </c>
      <c r="P1707" s="53">
        <v>3</v>
      </c>
      <c r="Q1707" s="54" t="s">
        <v>400</v>
      </c>
      <c r="R1707" s="53">
        <v>16000</v>
      </c>
      <c r="S1707" s="53">
        <f t="shared" si="840"/>
        <v>15602.19</v>
      </c>
      <c r="T1707" s="53"/>
      <c r="U1707" s="53">
        <v>0</v>
      </c>
      <c r="V1707" s="53" t="s">
        <v>129</v>
      </c>
      <c r="W1707" s="55">
        <v>0.01</v>
      </c>
      <c r="X1707" s="53">
        <v>0</v>
      </c>
      <c r="Y1707" s="53" t="s">
        <v>129</v>
      </c>
      <c r="Z1707" s="55">
        <v>0.05</v>
      </c>
      <c r="AA1707" s="95">
        <v>15602.19</v>
      </c>
      <c r="AB1707" s="53" t="s">
        <v>130</v>
      </c>
      <c r="AC1707" s="85">
        <v>1</v>
      </c>
      <c r="AD1707" s="53">
        <v>0</v>
      </c>
      <c r="AE1707" s="53" t="s">
        <v>130</v>
      </c>
      <c r="AF1707" s="85">
        <v>1</v>
      </c>
      <c r="AG1707" s="88">
        <v>0</v>
      </c>
      <c r="AH1707" s="53" t="s">
        <v>130</v>
      </c>
      <c r="AI1707" s="55">
        <v>1</v>
      </c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  <c r="AT1707" s="53"/>
      <c r="AU1707" s="53"/>
      <c r="AV1707" s="53"/>
      <c r="AW1707" s="53"/>
      <c r="AX1707" s="53"/>
      <c r="AY1707" s="53"/>
      <c r="AZ1707" s="53"/>
      <c r="BA1707" s="53"/>
      <c r="BB1707" s="53"/>
      <c r="BC1707" s="53"/>
      <c r="BD1707" s="53"/>
      <c r="BE1707" s="53"/>
    </row>
    <row r="1708" spans="1:57" ht="15.75" customHeight="1">
      <c r="A1708" s="1" t="s">
        <v>2014</v>
      </c>
      <c r="B1708" s="1" t="s">
        <v>121</v>
      </c>
      <c r="C1708" s="1" t="s">
        <v>122</v>
      </c>
      <c r="D1708" s="1" t="s">
        <v>123</v>
      </c>
      <c r="E1708" s="1" t="s">
        <v>841</v>
      </c>
      <c r="F1708" s="128"/>
      <c r="G1708" s="129"/>
      <c r="H1708" s="129"/>
      <c r="I1708" s="129"/>
      <c r="J1708" s="129"/>
      <c r="K1708" s="49" t="s">
        <v>2047</v>
      </c>
      <c r="L1708" s="61" t="s">
        <v>2048</v>
      </c>
      <c r="M1708" s="51" t="s">
        <v>127</v>
      </c>
      <c r="N1708" s="51"/>
      <c r="O1708" s="62" t="e">
        <f t="shared" si="839"/>
        <v>#VALUE!</v>
      </c>
      <c r="P1708" s="53">
        <v>300</v>
      </c>
      <c r="Q1708" s="54" t="s">
        <v>159</v>
      </c>
      <c r="R1708" s="53">
        <v>318000</v>
      </c>
      <c r="S1708" s="53">
        <f t="shared" si="840"/>
        <v>317096.8</v>
      </c>
      <c r="T1708" s="53"/>
      <c r="U1708" s="53">
        <v>0</v>
      </c>
      <c r="V1708" s="53" t="s">
        <v>129</v>
      </c>
      <c r="W1708" s="55">
        <v>0.01</v>
      </c>
      <c r="X1708" s="53">
        <v>0</v>
      </c>
      <c r="Y1708" s="53" t="s">
        <v>129</v>
      </c>
      <c r="Z1708" s="55">
        <v>0.05</v>
      </c>
      <c r="AA1708" s="95">
        <v>317096.8</v>
      </c>
      <c r="AB1708" s="53" t="s">
        <v>130</v>
      </c>
      <c r="AC1708" s="85">
        <v>0.95</v>
      </c>
      <c r="AD1708" s="53">
        <v>0</v>
      </c>
      <c r="AE1708" s="53" t="s">
        <v>130</v>
      </c>
      <c r="AF1708" s="85">
        <v>0.95</v>
      </c>
      <c r="AG1708" s="88">
        <v>0</v>
      </c>
      <c r="AH1708" s="53" t="s">
        <v>130</v>
      </c>
      <c r="AI1708" s="55">
        <v>0.95</v>
      </c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  <c r="AT1708" s="53"/>
      <c r="AU1708" s="53"/>
      <c r="AV1708" s="53"/>
      <c r="AW1708" s="53"/>
      <c r="AX1708" s="53"/>
      <c r="AY1708" s="53"/>
      <c r="AZ1708" s="53"/>
      <c r="BA1708" s="53"/>
      <c r="BB1708" s="53"/>
      <c r="BC1708" s="53"/>
      <c r="BD1708" s="53"/>
      <c r="BE1708" s="53"/>
    </row>
    <row r="1709" spans="1:57" ht="15.75" customHeight="1">
      <c r="A1709" s="1" t="s">
        <v>2014</v>
      </c>
      <c r="B1709" s="1" t="s">
        <v>121</v>
      </c>
      <c r="C1709" s="1" t="s">
        <v>122</v>
      </c>
      <c r="D1709" s="1" t="s">
        <v>123</v>
      </c>
      <c r="E1709" s="1" t="s">
        <v>841</v>
      </c>
      <c r="F1709" s="128"/>
      <c r="G1709" s="129"/>
      <c r="H1709" s="129"/>
      <c r="I1709" s="129"/>
      <c r="J1709" s="129"/>
      <c r="K1709" s="49" t="s">
        <v>2049</v>
      </c>
      <c r="L1709" s="61" t="s">
        <v>2050</v>
      </c>
      <c r="M1709" s="51" t="s">
        <v>127</v>
      </c>
      <c r="N1709" s="51"/>
      <c r="O1709" s="62" t="e">
        <f t="shared" si="839"/>
        <v>#VALUE!</v>
      </c>
      <c r="P1709" s="53">
        <v>300</v>
      </c>
      <c r="Q1709" s="54" t="s">
        <v>159</v>
      </c>
      <c r="R1709" s="53">
        <v>318000</v>
      </c>
      <c r="S1709" s="53">
        <f t="shared" si="840"/>
        <v>317294.75</v>
      </c>
      <c r="T1709" s="53"/>
      <c r="U1709" s="53">
        <v>0</v>
      </c>
      <c r="V1709" s="53" t="s">
        <v>129</v>
      </c>
      <c r="W1709" s="55">
        <v>0.01</v>
      </c>
      <c r="X1709" s="53">
        <v>0</v>
      </c>
      <c r="Y1709" s="53" t="s">
        <v>129</v>
      </c>
      <c r="Z1709" s="55">
        <v>0.05</v>
      </c>
      <c r="AA1709" s="95">
        <v>317294.75</v>
      </c>
      <c r="AB1709" s="53" t="s">
        <v>130</v>
      </c>
      <c r="AC1709" s="85">
        <v>0.95</v>
      </c>
      <c r="AD1709" s="53">
        <v>0</v>
      </c>
      <c r="AE1709" s="53" t="s">
        <v>130</v>
      </c>
      <c r="AF1709" s="85">
        <v>0.95</v>
      </c>
      <c r="AG1709" s="88">
        <v>0</v>
      </c>
      <c r="AH1709" s="53" t="s">
        <v>130</v>
      </c>
      <c r="AI1709" s="55">
        <v>0.95</v>
      </c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  <c r="AT1709" s="53"/>
      <c r="AU1709" s="53"/>
      <c r="AV1709" s="53"/>
      <c r="AW1709" s="53"/>
      <c r="AX1709" s="53"/>
      <c r="AY1709" s="53"/>
      <c r="AZ1709" s="53"/>
      <c r="BA1709" s="53"/>
      <c r="BB1709" s="53"/>
      <c r="BC1709" s="53"/>
      <c r="BD1709" s="53"/>
      <c r="BE1709" s="53"/>
    </row>
    <row r="1710" spans="1:57" ht="15.75" customHeight="1">
      <c r="A1710" s="1" t="s">
        <v>2014</v>
      </c>
      <c r="B1710" s="1" t="s">
        <v>121</v>
      </c>
      <c r="C1710" s="1" t="s">
        <v>122</v>
      </c>
      <c r="D1710" s="1" t="s">
        <v>123</v>
      </c>
      <c r="E1710" s="1" t="s">
        <v>841</v>
      </c>
      <c r="F1710" s="128"/>
      <c r="G1710" s="129"/>
      <c r="H1710" s="129"/>
      <c r="I1710" s="129"/>
      <c r="J1710" s="129"/>
      <c r="K1710" s="49" t="s">
        <v>839</v>
      </c>
      <c r="L1710" s="61" t="s">
        <v>840</v>
      </c>
      <c r="M1710" s="51" t="s">
        <v>127</v>
      </c>
      <c r="N1710" s="51">
        <v>2</v>
      </c>
      <c r="O1710" s="56" t="e">
        <f t="shared" si="839"/>
        <v>#VALUE!</v>
      </c>
      <c r="P1710" s="53">
        <v>25</v>
      </c>
      <c r="Q1710" s="54" t="s">
        <v>159</v>
      </c>
      <c r="R1710" s="53">
        <v>12800</v>
      </c>
      <c r="S1710" s="53">
        <f t="shared" si="840"/>
        <v>12600</v>
      </c>
      <c r="T1710" s="53"/>
      <c r="U1710" s="53">
        <v>0</v>
      </c>
      <c r="V1710" s="53" t="s">
        <v>129</v>
      </c>
      <c r="W1710" s="55">
        <v>0.01</v>
      </c>
      <c r="X1710" s="53">
        <v>0</v>
      </c>
      <c r="Y1710" s="53" t="s">
        <v>129</v>
      </c>
      <c r="Z1710" s="55">
        <v>0.05</v>
      </c>
      <c r="AA1710" s="53">
        <v>12600</v>
      </c>
      <c r="AB1710" s="53" t="s">
        <v>130</v>
      </c>
      <c r="AC1710" s="85">
        <v>0.95</v>
      </c>
      <c r="AD1710" s="53">
        <v>0</v>
      </c>
      <c r="AE1710" s="53" t="s">
        <v>130</v>
      </c>
      <c r="AF1710" s="85">
        <v>0.95</v>
      </c>
      <c r="AG1710" s="88">
        <v>0</v>
      </c>
      <c r="AH1710" s="53" t="s">
        <v>130</v>
      </c>
      <c r="AI1710" s="55">
        <v>0.95</v>
      </c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  <c r="AT1710" s="53"/>
      <c r="AU1710" s="53"/>
      <c r="AV1710" s="53"/>
      <c r="AW1710" s="53"/>
      <c r="AX1710" s="53"/>
      <c r="AY1710" s="53"/>
      <c r="AZ1710" s="53"/>
      <c r="BA1710" s="53"/>
      <c r="BB1710" s="53"/>
      <c r="BC1710" s="53"/>
      <c r="BD1710" s="53"/>
      <c r="BE1710" s="53"/>
    </row>
    <row r="1711" spans="1:57" ht="15.75" customHeight="1">
      <c r="A1711" s="1" t="s">
        <v>2014</v>
      </c>
      <c r="B1711" s="1" t="s">
        <v>121</v>
      </c>
      <c r="C1711" s="1" t="s">
        <v>122</v>
      </c>
      <c r="D1711" s="1" t="s">
        <v>123</v>
      </c>
      <c r="E1711" s="1" t="s">
        <v>841</v>
      </c>
      <c r="F1711" s="128"/>
      <c r="G1711" s="129"/>
      <c r="H1711" s="129"/>
      <c r="I1711" s="129"/>
      <c r="J1711" s="129"/>
      <c r="K1711" s="49" t="s">
        <v>2051</v>
      </c>
      <c r="L1711" s="61" t="s">
        <v>2052</v>
      </c>
      <c r="M1711" s="51" t="s">
        <v>127</v>
      </c>
      <c r="N1711" s="51"/>
      <c r="O1711" s="62" t="e">
        <f t="shared" si="839"/>
        <v>#VALUE!</v>
      </c>
      <c r="P1711" s="53">
        <v>3</v>
      </c>
      <c r="Q1711" s="54" t="s">
        <v>159</v>
      </c>
      <c r="R1711" s="53">
        <v>1500</v>
      </c>
      <c r="S1711" s="53">
        <f t="shared" si="840"/>
        <v>1488</v>
      </c>
      <c r="T1711" s="53"/>
      <c r="U1711" s="53">
        <v>0</v>
      </c>
      <c r="V1711" s="53" t="s">
        <v>129</v>
      </c>
      <c r="W1711" s="55">
        <v>0.01</v>
      </c>
      <c r="X1711" s="53">
        <v>0</v>
      </c>
      <c r="Y1711" s="53" t="s">
        <v>129</v>
      </c>
      <c r="Z1711" s="55">
        <v>0.05</v>
      </c>
      <c r="AA1711" s="53">
        <v>1488</v>
      </c>
      <c r="AB1711" s="53" t="s">
        <v>130</v>
      </c>
      <c r="AC1711" s="85">
        <v>1</v>
      </c>
      <c r="AD1711" s="53">
        <v>0</v>
      </c>
      <c r="AE1711" s="53" t="s">
        <v>130</v>
      </c>
      <c r="AF1711" s="85">
        <v>1</v>
      </c>
      <c r="AG1711" s="88">
        <v>0</v>
      </c>
      <c r="AH1711" s="53" t="s">
        <v>130</v>
      </c>
      <c r="AI1711" s="55">
        <v>1</v>
      </c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  <c r="AT1711" s="53"/>
      <c r="AU1711" s="53"/>
      <c r="AV1711" s="53"/>
      <c r="AW1711" s="53"/>
      <c r="AX1711" s="53"/>
      <c r="AY1711" s="53"/>
      <c r="AZ1711" s="53"/>
      <c r="BA1711" s="53"/>
      <c r="BB1711" s="53"/>
      <c r="BC1711" s="53"/>
      <c r="BD1711" s="53"/>
      <c r="BE1711" s="53"/>
    </row>
    <row r="1712" spans="1:57" ht="15.75" customHeight="1">
      <c r="A1712" s="1" t="s">
        <v>2014</v>
      </c>
      <c r="B1712" s="1" t="s">
        <v>121</v>
      </c>
      <c r="C1712" s="1" t="s">
        <v>122</v>
      </c>
      <c r="D1712" s="1" t="s">
        <v>241</v>
      </c>
      <c r="E1712" s="1"/>
      <c r="F1712" s="35"/>
      <c r="G1712" s="36"/>
      <c r="H1712" s="36"/>
      <c r="I1712" s="36" t="s">
        <v>241</v>
      </c>
      <c r="J1712" s="36"/>
      <c r="K1712" s="120"/>
      <c r="L1712" s="121"/>
      <c r="M1712" s="122"/>
      <c r="N1712" s="122"/>
      <c r="O1712" s="122"/>
      <c r="P1712" s="39"/>
      <c r="Q1712" s="40"/>
      <c r="R1712" s="39">
        <f t="shared" ref="R1712:S1712" si="841">R1713</f>
        <v>53200</v>
      </c>
      <c r="S1712" s="39">
        <f t="shared" si="841"/>
        <v>53128</v>
      </c>
      <c r="T1712" s="39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86"/>
      <c r="AE1712" s="86"/>
      <c r="AF1712" s="86"/>
      <c r="AG1712" s="39"/>
      <c r="AH1712" s="39"/>
      <c r="AI1712" s="39"/>
      <c r="AJ1712" s="39"/>
      <c r="AK1712" s="39"/>
      <c r="AL1712" s="39"/>
      <c r="AM1712" s="39"/>
      <c r="AN1712" s="39"/>
      <c r="AO1712" s="39"/>
      <c r="AP1712" s="39"/>
      <c r="AQ1712" s="39"/>
      <c r="AR1712" s="39"/>
      <c r="AS1712" s="39"/>
      <c r="AT1712" s="39"/>
      <c r="AU1712" s="39"/>
      <c r="AV1712" s="39"/>
      <c r="AW1712" s="39"/>
      <c r="AX1712" s="39"/>
      <c r="AY1712" s="39"/>
      <c r="AZ1712" s="39"/>
      <c r="BA1712" s="39"/>
      <c r="BB1712" s="39"/>
      <c r="BC1712" s="39"/>
      <c r="BD1712" s="39"/>
      <c r="BE1712" s="39"/>
    </row>
    <row r="1713" spans="1:57" ht="15.75" customHeight="1">
      <c r="A1713" s="1" t="s">
        <v>2014</v>
      </c>
      <c r="B1713" s="1" t="s">
        <v>121</v>
      </c>
      <c r="C1713" s="1" t="s">
        <v>122</v>
      </c>
      <c r="D1713" s="1"/>
      <c r="E1713" s="1" t="s">
        <v>847</v>
      </c>
      <c r="F1713" s="41"/>
      <c r="G1713" s="42"/>
      <c r="H1713" s="42"/>
      <c r="I1713" s="42"/>
      <c r="J1713" s="42" t="s">
        <v>847</v>
      </c>
      <c r="K1713" s="130"/>
      <c r="L1713" s="126"/>
      <c r="M1713" s="127"/>
      <c r="N1713" s="127"/>
      <c r="O1713" s="127"/>
      <c r="P1713" s="45"/>
      <c r="Q1713" s="46"/>
      <c r="R1713" s="45">
        <f t="shared" ref="R1713:S1713" si="842">R1714</f>
        <v>53200</v>
      </c>
      <c r="S1713" s="45">
        <f t="shared" si="842"/>
        <v>53128</v>
      </c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82"/>
      <c r="AE1713" s="82"/>
      <c r="AF1713" s="82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  <c r="AT1713" s="45"/>
      <c r="AU1713" s="45"/>
      <c r="AV1713" s="45"/>
      <c r="AW1713" s="45"/>
      <c r="AX1713" s="45"/>
      <c r="AY1713" s="45"/>
      <c r="AZ1713" s="45"/>
      <c r="BA1713" s="45"/>
      <c r="BB1713" s="45"/>
      <c r="BC1713" s="45"/>
      <c r="BD1713" s="45"/>
      <c r="BE1713" s="45"/>
    </row>
    <row r="1714" spans="1:57" ht="15.75" customHeight="1">
      <c r="A1714" s="1" t="s">
        <v>2014</v>
      </c>
      <c r="B1714" s="1" t="s">
        <v>121</v>
      </c>
      <c r="C1714" s="1" t="s">
        <v>122</v>
      </c>
      <c r="D1714" s="1" t="s">
        <v>241</v>
      </c>
      <c r="E1714" s="1" t="s">
        <v>847</v>
      </c>
      <c r="F1714" s="128"/>
      <c r="G1714" s="129"/>
      <c r="H1714" s="129"/>
      <c r="I1714" s="129"/>
      <c r="J1714" s="129"/>
      <c r="K1714" s="49" t="s">
        <v>2053</v>
      </c>
      <c r="L1714" s="61" t="s">
        <v>2054</v>
      </c>
      <c r="M1714" s="51" t="s">
        <v>127</v>
      </c>
      <c r="N1714" s="51"/>
      <c r="O1714" s="62" t="e">
        <f>M1714-R1714</f>
        <v>#VALUE!</v>
      </c>
      <c r="P1714" s="53">
        <v>10</v>
      </c>
      <c r="Q1714" s="54" t="s">
        <v>400</v>
      </c>
      <c r="R1714" s="53">
        <v>53200</v>
      </c>
      <c r="S1714" s="53">
        <f>U1714+X1714+AA1714+AD1714+AG1714+AJ1714+AM1714+AP1714+AS1714+AV1714+AY1714+BB1714</f>
        <v>53128</v>
      </c>
      <c r="T1714" s="53"/>
      <c r="U1714" s="53">
        <v>0</v>
      </c>
      <c r="V1714" s="53" t="s">
        <v>129</v>
      </c>
      <c r="W1714" s="55">
        <v>0.01</v>
      </c>
      <c r="X1714" s="53">
        <v>0</v>
      </c>
      <c r="Y1714" s="53" t="s">
        <v>129</v>
      </c>
      <c r="Z1714" s="55">
        <v>0.05</v>
      </c>
      <c r="AA1714" s="53">
        <v>53128</v>
      </c>
      <c r="AB1714" s="53" t="s">
        <v>130</v>
      </c>
      <c r="AC1714" s="85">
        <v>0.9</v>
      </c>
      <c r="AD1714" s="53">
        <v>0</v>
      </c>
      <c r="AE1714" s="53" t="s">
        <v>130</v>
      </c>
      <c r="AF1714" s="85">
        <v>1</v>
      </c>
      <c r="AG1714" s="88">
        <v>0</v>
      </c>
      <c r="AH1714" s="53" t="s">
        <v>130</v>
      </c>
      <c r="AI1714" s="55">
        <v>1</v>
      </c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  <c r="AT1714" s="53"/>
      <c r="AU1714" s="53"/>
      <c r="AV1714" s="53"/>
      <c r="AW1714" s="53"/>
      <c r="AX1714" s="53"/>
      <c r="AY1714" s="53"/>
      <c r="AZ1714" s="53"/>
      <c r="BA1714" s="53"/>
      <c r="BB1714" s="53"/>
      <c r="BC1714" s="53"/>
      <c r="BD1714" s="53"/>
      <c r="BE1714" s="53"/>
    </row>
    <row r="1715" spans="1:57" ht="15.75" customHeight="1">
      <c r="A1715" s="1" t="s">
        <v>2014</v>
      </c>
      <c r="B1715" s="1" t="s">
        <v>280</v>
      </c>
      <c r="C1715" s="1" t="s">
        <v>122</v>
      </c>
      <c r="D1715" s="1"/>
      <c r="E1715" s="1"/>
      <c r="F1715" s="23"/>
      <c r="G1715" s="24" t="s">
        <v>280</v>
      </c>
      <c r="H1715" s="24"/>
      <c r="I1715" s="24"/>
      <c r="J1715" s="24"/>
      <c r="K1715" s="132"/>
      <c r="L1715" s="133"/>
      <c r="M1715" s="134"/>
      <c r="N1715" s="134"/>
      <c r="O1715" s="134"/>
      <c r="P1715" s="27"/>
      <c r="Q1715" s="28"/>
      <c r="R1715" s="27">
        <f t="shared" ref="R1715:S1715" si="843">R1716+R1722</f>
        <v>8290200</v>
      </c>
      <c r="S1715" s="27">
        <f t="shared" si="843"/>
        <v>751493.66999999993</v>
      </c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106"/>
      <c r="AE1715" s="106"/>
      <c r="AF1715" s="106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7"/>
      <c r="BC1715" s="27"/>
      <c r="BD1715" s="27"/>
      <c r="BE1715" s="27"/>
    </row>
    <row r="1716" spans="1:57" ht="15.75" customHeight="1">
      <c r="A1716" s="1" t="s">
        <v>2014</v>
      </c>
      <c r="B1716" s="1" t="s">
        <v>280</v>
      </c>
      <c r="C1716" s="1" t="s">
        <v>713</v>
      </c>
      <c r="D1716" s="1"/>
      <c r="E1716" s="1"/>
      <c r="F1716" s="29"/>
      <c r="G1716" s="30"/>
      <c r="H1716" s="30" t="s">
        <v>713</v>
      </c>
      <c r="I1716" s="30"/>
      <c r="J1716" s="30"/>
      <c r="K1716" s="135"/>
      <c r="L1716" s="136"/>
      <c r="M1716" s="119"/>
      <c r="N1716" s="119"/>
      <c r="O1716" s="119"/>
      <c r="P1716" s="33"/>
      <c r="Q1716" s="34"/>
      <c r="R1716" s="33">
        <f t="shared" ref="R1716:S1716" si="844">R1717</f>
        <v>4904200</v>
      </c>
      <c r="S1716" s="33">
        <f t="shared" si="844"/>
        <v>14450</v>
      </c>
      <c r="T1716" s="33"/>
      <c r="U1716" s="33"/>
      <c r="V1716" s="33"/>
      <c r="W1716" s="33"/>
      <c r="X1716" s="33"/>
      <c r="Y1716" s="33"/>
      <c r="Z1716" s="33"/>
      <c r="AA1716" s="33"/>
      <c r="AB1716" s="33"/>
      <c r="AC1716" s="33"/>
      <c r="AD1716" s="33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  <c r="BC1716" s="33"/>
      <c r="BD1716" s="33"/>
      <c r="BE1716" s="33"/>
    </row>
    <row r="1717" spans="1:57" ht="15.75" customHeight="1">
      <c r="A1717" s="1" t="s">
        <v>2014</v>
      </c>
      <c r="B1717" s="1" t="s">
        <v>280</v>
      </c>
      <c r="C1717" s="1" t="s">
        <v>713</v>
      </c>
      <c r="D1717" s="1" t="s">
        <v>714</v>
      </c>
      <c r="E1717" s="1"/>
      <c r="F1717" s="35"/>
      <c r="G1717" s="36"/>
      <c r="H1717" s="36"/>
      <c r="I1717" s="36" t="s">
        <v>714</v>
      </c>
      <c r="J1717" s="36"/>
      <c r="K1717" s="137"/>
      <c r="L1717" s="138"/>
      <c r="M1717" s="122"/>
      <c r="N1717" s="122"/>
      <c r="O1717" s="122"/>
      <c r="P1717" s="39"/>
      <c r="Q1717" s="40"/>
      <c r="R1717" s="39">
        <f t="shared" ref="R1717:S1717" si="845">R1718+R1720</f>
        <v>4904200</v>
      </c>
      <c r="S1717" s="39">
        <f t="shared" si="845"/>
        <v>14450</v>
      </c>
      <c r="T1717" s="39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F1717" s="39"/>
      <c r="AG1717" s="39"/>
      <c r="AH1717" s="39"/>
      <c r="AI1717" s="39"/>
      <c r="AJ1717" s="39"/>
      <c r="AK1717" s="39"/>
      <c r="AL1717" s="39"/>
      <c r="AM1717" s="39"/>
      <c r="AN1717" s="39"/>
      <c r="AO1717" s="39"/>
      <c r="AP1717" s="39"/>
      <c r="AQ1717" s="39"/>
      <c r="AR1717" s="39"/>
      <c r="AS1717" s="39"/>
      <c r="AT1717" s="39"/>
      <c r="AU1717" s="39"/>
      <c r="AV1717" s="39"/>
      <c r="AW1717" s="39"/>
      <c r="AX1717" s="39"/>
      <c r="AY1717" s="39"/>
      <c r="AZ1717" s="39"/>
      <c r="BA1717" s="39"/>
      <c r="BB1717" s="39"/>
      <c r="BC1717" s="39"/>
      <c r="BD1717" s="39"/>
      <c r="BE1717" s="39"/>
    </row>
    <row r="1718" spans="1:57" ht="15.75" customHeight="1">
      <c r="A1718" s="1" t="s">
        <v>2014</v>
      </c>
      <c r="B1718" s="1" t="s">
        <v>280</v>
      </c>
      <c r="C1718" s="1" t="s">
        <v>713</v>
      </c>
      <c r="D1718" s="1"/>
      <c r="E1718" s="1" t="s">
        <v>715</v>
      </c>
      <c r="F1718" s="41"/>
      <c r="G1718" s="42"/>
      <c r="H1718" s="42"/>
      <c r="I1718" s="42"/>
      <c r="J1718" s="42" t="s">
        <v>715</v>
      </c>
      <c r="K1718" s="139"/>
      <c r="L1718" s="140"/>
      <c r="M1718" s="127"/>
      <c r="N1718" s="127"/>
      <c r="O1718" s="127"/>
      <c r="P1718" s="45"/>
      <c r="Q1718" s="46"/>
      <c r="R1718" s="45">
        <f t="shared" ref="R1718:S1718" si="846">R1719</f>
        <v>4547200</v>
      </c>
      <c r="S1718" s="45">
        <f t="shared" si="846"/>
        <v>0</v>
      </c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82"/>
      <c r="AE1718" s="82"/>
      <c r="AF1718" s="82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  <c r="AT1718" s="45"/>
      <c r="AU1718" s="45"/>
      <c r="AV1718" s="45"/>
      <c r="AW1718" s="45"/>
      <c r="AX1718" s="45"/>
      <c r="AY1718" s="45"/>
      <c r="AZ1718" s="45"/>
      <c r="BA1718" s="45"/>
      <c r="BB1718" s="45"/>
      <c r="BC1718" s="45"/>
      <c r="BD1718" s="45"/>
      <c r="BE1718" s="45"/>
    </row>
    <row r="1719" spans="1:57" ht="15.75" customHeight="1">
      <c r="A1719" s="1" t="s">
        <v>2014</v>
      </c>
      <c r="B1719" s="1" t="s">
        <v>280</v>
      </c>
      <c r="C1719" s="1" t="s">
        <v>713</v>
      </c>
      <c r="D1719" s="1" t="s">
        <v>714</v>
      </c>
      <c r="E1719" s="1" t="s">
        <v>715</v>
      </c>
      <c r="F1719" s="128"/>
      <c r="G1719" s="129"/>
      <c r="H1719" s="129"/>
      <c r="I1719" s="129"/>
      <c r="J1719" s="129"/>
      <c r="K1719" s="83" t="s">
        <v>751</v>
      </c>
      <c r="L1719" s="84" t="s">
        <v>752</v>
      </c>
      <c r="M1719" s="51" t="s">
        <v>127</v>
      </c>
      <c r="N1719" s="51">
        <v>2</v>
      </c>
      <c r="O1719" s="56" t="e">
        <f>M1719-R1719</f>
        <v>#VALUE!</v>
      </c>
      <c r="P1719" s="53">
        <v>134</v>
      </c>
      <c r="Q1719" s="54" t="s">
        <v>718</v>
      </c>
      <c r="R1719" s="53">
        <v>4547200</v>
      </c>
      <c r="S1719" s="53">
        <f>U1719+X1719+AA1719+AD1719+AG1719+AJ1719+AM1719+AP1719+AS1719+AV1719+AY1719+BB1719</f>
        <v>0</v>
      </c>
      <c r="T1719" s="53"/>
      <c r="U1719" s="53">
        <v>0</v>
      </c>
      <c r="V1719" s="53" t="s">
        <v>129</v>
      </c>
      <c r="W1719" s="55">
        <v>0.01</v>
      </c>
      <c r="X1719" s="53">
        <v>0</v>
      </c>
      <c r="Y1719" s="53" t="s">
        <v>129</v>
      </c>
      <c r="Z1719" s="55">
        <v>0.05</v>
      </c>
      <c r="AA1719" s="53">
        <v>0</v>
      </c>
      <c r="AB1719" s="53" t="s">
        <v>129</v>
      </c>
      <c r="AC1719" s="85">
        <v>0.05</v>
      </c>
      <c r="AD1719" s="53">
        <v>0</v>
      </c>
      <c r="AE1719" s="53" t="s">
        <v>129</v>
      </c>
      <c r="AF1719" s="85">
        <v>0.05</v>
      </c>
      <c r="AG1719" s="88">
        <v>0</v>
      </c>
      <c r="AH1719" s="53" t="s">
        <v>129</v>
      </c>
      <c r="AI1719" s="55">
        <v>0.05</v>
      </c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  <c r="AT1719" s="53"/>
      <c r="AU1719" s="53"/>
      <c r="AV1719" s="53"/>
      <c r="AW1719" s="53"/>
      <c r="AX1719" s="53"/>
      <c r="AY1719" s="53"/>
      <c r="AZ1719" s="53"/>
      <c r="BA1719" s="53"/>
      <c r="BB1719" s="53"/>
      <c r="BC1719" s="53"/>
      <c r="BD1719" s="53"/>
      <c r="BE1719" s="53"/>
    </row>
    <row r="1720" spans="1:57" ht="15.75" customHeight="1">
      <c r="A1720" s="1" t="s">
        <v>2014</v>
      </c>
      <c r="B1720" s="1" t="s">
        <v>280</v>
      </c>
      <c r="C1720" s="1" t="s">
        <v>713</v>
      </c>
      <c r="D1720" s="1"/>
      <c r="E1720" s="1" t="s">
        <v>778</v>
      </c>
      <c r="F1720" s="41"/>
      <c r="G1720" s="42"/>
      <c r="H1720" s="42"/>
      <c r="I1720" s="42"/>
      <c r="J1720" s="42" t="s">
        <v>778</v>
      </c>
      <c r="K1720" s="139"/>
      <c r="L1720" s="140"/>
      <c r="M1720" s="127"/>
      <c r="N1720" s="127"/>
      <c r="O1720" s="127"/>
      <c r="P1720" s="45"/>
      <c r="Q1720" s="46"/>
      <c r="R1720" s="45">
        <f t="shared" ref="R1720:S1720" si="847">R1721</f>
        <v>357000</v>
      </c>
      <c r="S1720" s="45">
        <f t="shared" si="847"/>
        <v>14450</v>
      </c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91"/>
      <c r="AE1720" s="91"/>
      <c r="AF1720" s="91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  <c r="AT1720" s="45"/>
      <c r="AU1720" s="45"/>
      <c r="AV1720" s="45"/>
      <c r="AW1720" s="45"/>
      <c r="AX1720" s="45"/>
      <c r="AY1720" s="45"/>
      <c r="AZ1720" s="45"/>
      <c r="BA1720" s="45"/>
      <c r="BB1720" s="45"/>
      <c r="BC1720" s="45"/>
      <c r="BD1720" s="45"/>
      <c r="BE1720" s="45"/>
    </row>
    <row r="1721" spans="1:57" ht="15.75" customHeight="1">
      <c r="A1721" s="1" t="s">
        <v>2014</v>
      </c>
      <c r="B1721" s="1" t="s">
        <v>280</v>
      </c>
      <c r="C1721" s="1" t="s">
        <v>713</v>
      </c>
      <c r="D1721" s="1" t="s">
        <v>714</v>
      </c>
      <c r="E1721" s="1" t="s">
        <v>778</v>
      </c>
      <c r="F1721" s="128"/>
      <c r="G1721" s="129"/>
      <c r="H1721" s="129"/>
      <c r="I1721" s="129"/>
      <c r="J1721" s="129"/>
      <c r="K1721" s="83" t="s">
        <v>799</v>
      </c>
      <c r="L1721" s="84" t="s">
        <v>800</v>
      </c>
      <c r="M1721" s="51" t="s">
        <v>127</v>
      </c>
      <c r="N1721" s="51">
        <v>2</v>
      </c>
      <c r="O1721" s="56" t="e">
        <f>M1721-R1721</f>
        <v>#VALUE!</v>
      </c>
      <c r="P1721" s="53">
        <v>3000</v>
      </c>
      <c r="Q1721" s="54" t="s">
        <v>159</v>
      </c>
      <c r="R1721" s="53">
        <v>357000</v>
      </c>
      <c r="S1721" s="53">
        <f>U1721+X1721+AA1721+AD1721+AG1721+AJ1721+AM1721+AP1721+AS1721+AV1721+AY1721+BB1721</f>
        <v>14450</v>
      </c>
      <c r="T1721" s="53"/>
      <c r="U1721" s="53">
        <v>0</v>
      </c>
      <c r="V1721" s="53" t="s">
        <v>129</v>
      </c>
      <c r="W1721" s="55">
        <v>0.01</v>
      </c>
      <c r="X1721" s="53">
        <v>0</v>
      </c>
      <c r="Y1721" s="53" t="s">
        <v>129</v>
      </c>
      <c r="Z1721" s="55">
        <v>0.05</v>
      </c>
      <c r="AA1721" s="53">
        <v>0</v>
      </c>
      <c r="AB1721" s="53" t="s">
        <v>129</v>
      </c>
      <c r="AC1721" s="85">
        <v>0.05</v>
      </c>
      <c r="AD1721" s="53">
        <v>0</v>
      </c>
      <c r="AE1721" s="53" t="s">
        <v>129</v>
      </c>
      <c r="AF1721" s="85">
        <v>0.05</v>
      </c>
      <c r="AG1721" s="88">
        <v>14450</v>
      </c>
      <c r="AH1721" s="53" t="s">
        <v>130</v>
      </c>
      <c r="AI1721" s="55">
        <v>0.2</v>
      </c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  <c r="AT1721" s="53"/>
      <c r="AU1721" s="53"/>
      <c r="AV1721" s="53"/>
      <c r="AW1721" s="53"/>
      <c r="AX1721" s="53"/>
      <c r="AY1721" s="53"/>
      <c r="AZ1721" s="53"/>
      <c r="BA1721" s="53"/>
      <c r="BB1721" s="53"/>
      <c r="BC1721" s="53"/>
      <c r="BD1721" s="53"/>
      <c r="BE1721" s="53"/>
    </row>
    <row r="1722" spans="1:57" ht="15.75" customHeight="1">
      <c r="A1722" s="1" t="s">
        <v>2014</v>
      </c>
      <c r="B1722" s="1" t="s">
        <v>280</v>
      </c>
      <c r="C1722" s="1" t="s">
        <v>281</v>
      </c>
      <c r="D1722" s="1"/>
      <c r="E1722" s="1"/>
      <c r="F1722" s="29"/>
      <c r="G1722" s="30"/>
      <c r="H1722" s="30" t="s">
        <v>281</v>
      </c>
      <c r="I1722" s="30"/>
      <c r="J1722" s="30"/>
      <c r="K1722" s="135"/>
      <c r="L1722" s="136"/>
      <c r="M1722" s="119"/>
      <c r="N1722" s="119"/>
      <c r="O1722" s="119"/>
      <c r="P1722" s="33"/>
      <c r="Q1722" s="34"/>
      <c r="R1722" s="33">
        <f t="shared" ref="R1722:S1722" si="848">R1723+R1727+R1736+R1747</f>
        <v>3386000</v>
      </c>
      <c r="S1722" s="33">
        <f t="shared" si="848"/>
        <v>737043.66999999993</v>
      </c>
      <c r="T1722" s="33"/>
      <c r="U1722" s="33"/>
      <c r="V1722" s="33"/>
      <c r="W1722" s="33"/>
      <c r="X1722" s="33"/>
      <c r="Y1722" s="33"/>
      <c r="Z1722" s="33"/>
      <c r="AA1722" s="33"/>
      <c r="AB1722" s="33"/>
      <c r="AC1722" s="33"/>
      <c r="AD1722" s="149"/>
      <c r="AE1722" s="149"/>
      <c r="AF1722" s="149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33"/>
      <c r="AQ1722" s="33"/>
      <c r="AR1722" s="33"/>
      <c r="AS1722" s="33"/>
      <c r="AT1722" s="33"/>
      <c r="AU1722" s="33"/>
      <c r="AV1722" s="33"/>
      <c r="AW1722" s="33"/>
      <c r="AX1722" s="33"/>
      <c r="AY1722" s="33"/>
      <c r="AZ1722" s="33"/>
      <c r="BA1722" s="33"/>
      <c r="BB1722" s="33"/>
      <c r="BC1722" s="33"/>
      <c r="BD1722" s="33"/>
      <c r="BE1722" s="33"/>
    </row>
    <row r="1723" spans="1:57" ht="15.75" customHeight="1">
      <c r="A1723" s="1" t="s">
        <v>2014</v>
      </c>
      <c r="B1723" s="1" t="s">
        <v>280</v>
      </c>
      <c r="C1723" s="1" t="s">
        <v>281</v>
      </c>
      <c r="D1723" s="1" t="s">
        <v>851</v>
      </c>
      <c r="E1723" s="1"/>
      <c r="F1723" s="35"/>
      <c r="G1723" s="36"/>
      <c r="H1723" s="36"/>
      <c r="I1723" s="36" t="s">
        <v>851</v>
      </c>
      <c r="J1723" s="36"/>
      <c r="K1723" s="137"/>
      <c r="L1723" s="138"/>
      <c r="M1723" s="122"/>
      <c r="N1723" s="122"/>
      <c r="O1723" s="122"/>
      <c r="P1723" s="39"/>
      <c r="Q1723" s="40"/>
      <c r="R1723" s="39">
        <f t="shared" ref="R1723:S1723" si="849">R1724</f>
        <v>1308000</v>
      </c>
      <c r="S1723" s="39">
        <f t="shared" si="849"/>
        <v>0</v>
      </c>
      <c r="T1723" s="39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F1723" s="39"/>
      <c r="AG1723" s="39"/>
      <c r="AH1723" s="39"/>
      <c r="AI1723" s="39"/>
      <c r="AJ1723" s="39"/>
      <c r="AK1723" s="39"/>
      <c r="AL1723" s="39"/>
      <c r="AM1723" s="39"/>
      <c r="AN1723" s="39"/>
      <c r="AO1723" s="39"/>
      <c r="AP1723" s="39"/>
      <c r="AQ1723" s="39"/>
      <c r="AR1723" s="39"/>
      <c r="AS1723" s="39"/>
      <c r="AT1723" s="39"/>
      <c r="AU1723" s="39"/>
      <c r="AV1723" s="39"/>
      <c r="AW1723" s="39"/>
      <c r="AX1723" s="39"/>
      <c r="AY1723" s="39"/>
      <c r="AZ1723" s="39"/>
      <c r="BA1723" s="39"/>
      <c r="BB1723" s="39"/>
      <c r="BC1723" s="39"/>
      <c r="BD1723" s="39"/>
      <c r="BE1723" s="39"/>
    </row>
    <row r="1724" spans="1:57" ht="15.75" customHeight="1">
      <c r="A1724" s="1" t="s">
        <v>2014</v>
      </c>
      <c r="B1724" s="1" t="s">
        <v>280</v>
      </c>
      <c r="C1724" s="1" t="s">
        <v>281</v>
      </c>
      <c r="D1724" s="1"/>
      <c r="E1724" s="1" t="s">
        <v>852</v>
      </c>
      <c r="F1724" s="41"/>
      <c r="G1724" s="42"/>
      <c r="H1724" s="42"/>
      <c r="I1724" s="42"/>
      <c r="J1724" s="42" t="s">
        <v>852</v>
      </c>
      <c r="K1724" s="139"/>
      <c r="L1724" s="140"/>
      <c r="M1724" s="127"/>
      <c r="N1724" s="127"/>
      <c r="O1724" s="127"/>
      <c r="P1724" s="45"/>
      <c r="Q1724" s="46"/>
      <c r="R1724" s="45">
        <f t="shared" ref="R1724:S1724" si="850">R1725+R1726</f>
        <v>1308000</v>
      </c>
      <c r="S1724" s="45">
        <f t="shared" si="850"/>
        <v>0</v>
      </c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82"/>
      <c r="AE1724" s="82"/>
      <c r="AF1724" s="82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  <c r="AT1724" s="45"/>
      <c r="AU1724" s="45"/>
      <c r="AV1724" s="45"/>
      <c r="AW1724" s="45"/>
      <c r="AX1724" s="45"/>
      <c r="AY1724" s="45"/>
      <c r="AZ1724" s="45"/>
      <c r="BA1724" s="45"/>
      <c r="BB1724" s="45"/>
      <c r="BC1724" s="45"/>
      <c r="BD1724" s="45"/>
      <c r="BE1724" s="45"/>
    </row>
    <row r="1725" spans="1:57" ht="15.75" customHeight="1">
      <c r="A1725" s="1" t="s">
        <v>2014</v>
      </c>
      <c r="B1725" s="1" t="s">
        <v>280</v>
      </c>
      <c r="C1725" s="1" t="s">
        <v>281</v>
      </c>
      <c r="D1725" s="1" t="s">
        <v>851</v>
      </c>
      <c r="E1725" s="1" t="s">
        <v>852</v>
      </c>
      <c r="F1725" s="128"/>
      <c r="G1725" s="129"/>
      <c r="H1725" s="129"/>
      <c r="I1725" s="129"/>
      <c r="J1725" s="129"/>
      <c r="K1725" s="83" t="s">
        <v>2055</v>
      </c>
      <c r="L1725" s="84" t="s">
        <v>2056</v>
      </c>
      <c r="M1725" s="51" t="s">
        <v>127</v>
      </c>
      <c r="N1725" s="51"/>
      <c r="O1725" s="62" t="e">
        <f t="shared" ref="O1725:O1726" si="851">M1725-R1725</f>
        <v>#VALUE!</v>
      </c>
      <c r="P1725" s="53">
        <v>17</v>
      </c>
      <c r="Q1725" s="54" t="s">
        <v>718</v>
      </c>
      <c r="R1725" s="53">
        <v>510000</v>
      </c>
      <c r="S1725" s="53">
        <f t="shared" ref="S1725:S1726" si="852">U1725+X1725+AA1725+AD1725+AG1725+AJ1725+AM1725+AP1725+AS1725+AV1725+AY1725+BB1725</f>
        <v>0</v>
      </c>
      <c r="T1725" s="53"/>
      <c r="U1725" s="53">
        <v>0</v>
      </c>
      <c r="V1725" s="53" t="s">
        <v>129</v>
      </c>
      <c r="W1725" s="55">
        <v>0.01</v>
      </c>
      <c r="X1725" s="53">
        <v>0</v>
      </c>
      <c r="Y1725" s="53" t="s">
        <v>129</v>
      </c>
      <c r="Z1725" s="55">
        <v>0.05</v>
      </c>
      <c r="AA1725" s="53">
        <v>0</v>
      </c>
      <c r="AB1725" s="53" t="s">
        <v>129</v>
      </c>
      <c r="AC1725" s="85">
        <v>0.05</v>
      </c>
      <c r="AD1725" s="53">
        <v>0</v>
      </c>
      <c r="AE1725" s="53" t="s">
        <v>129</v>
      </c>
      <c r="AF1725" s="85">
        <v>0.05</v>
      </c>
      <c r="AG1725" s="88">
        <v>0</v>
      </c>
      <c r="AH1725" s="53" t="s">
        <v>129</v>
      </c>
      <c r="AI1725" s="55">
        <v>0.05</v>
      </c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  <c r="AT1725" s="53"/>
      <c r="AU1725" s="53"/>
      <c r="AV1725" s="53"/>
      <c r="AW1725" s="53"/>
      <c r="AX1725" s="53"/>
      <c r="AY1725" s="53"/>
      <c r="AZ1725" s="53"/>
      <c r="BA1725" s="53"/>
      <c r="BB1725" s="53"/>
      <c r="BC1725" s="53"/>
      <c r="BD1725" s="53"/>
      <c r="BE1725" s="53"/>
    </row>
    <row r="1726" spans="1:57" ht="15.75" customHeight="1">
      <c r="A1726" s="1" t="s">
        <v>2014</v>
      </c>
      <c r="B1726" s="1" t="s">
        <v>280</v>
      </c>
      <c r="C1726" s="1" t="s">
        <v>281</v>
      </c>
      <c r="D1726" s="1" t="s">
        <v>851</v>
      </c>
      <c r="E1726" s="1" t="s">
        <v>852</v>
      </c>
      <c r="F1726" s="128"/>
      <c r="G1726" s="129"/>
      <c r="H1726" s="129"/>
      <c r="I1726" s="129"/>
      <c r="J1726" s="129"/>
      <c r="K1726" s="83" t="s">
        <v>2015</v>
      </c>
      <c r="L1726" s="84" t="s">
        <v>2057</v>
      </c>
      <c r="M1726" s="51" t="s">
        <v>127</v>
      </c>
      <c r="N1726" s="51"/>
      <c r="O1726" s="62" t="e">
        <f t="shared" si="851"/>
        <v>#VALUE!</v>
      </c>
      <c r="P1726" s="53">
        <v>150</v>
      </c>
      <c r="Q1726" s="54" t="s">
        <v>400</v>
      </c>
      <c r="R1726" s="53">
        <v>798000</v>
      </c>
      <c r="S1726" s="53">
        <f t="shared" si="852"/>
        <v>0</v>
      </c>
      <c r="T1726" s="53"/>
      <c r="U1726" s="53">
        <v>0</v>
      </c>
      <c r="V1726" s="53" t="s">
        <v>129</v>
      </c>
      <c r="W1726" s="55">
        <v>0.01</v>
      </c>
      <c r="X1726" s="53">
        <v>0</v>
      </c>
      <c r="Y1726" s="53" t="s">
        <v>129</v>
      </c>
      <c r="Z1726" s="55">
        <v>0.05</v>
      </c>
      <c r="AA1726" s="53">
        <v>0</v>
      </c>
      <c r="AB1726" s="53" t="s">
        <v>129</v>
      </c>
      <c r="AC1726" s="85">
        <v>0.05</v>
      </c>
      <c r="AD1726" s="53">
        <v>0</v>
      </c>
      <c r="AE1726" s="53" t="s">
        <v>129</v>
      </c>
      <c r="AF1726" s="85">
        <v>0.05</v>
      </c>
      <c r="AG1726" s="88">
        <v>0</v>
      </c>
      <c r="AH1726" s="53" t="s">
        <v>129</v>
      </c>
      <c r="AI1726" s="55">
        <v>0.05</v>
      </c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  <c r="AT1726" s="53"/>
      <c r="AU1726" s="53"/>
      <c r="AV1726" s="53"/>
      <c r="AW1726" s="53"/>
      <c r="AX1726" s="53"/>
      <c r="AY1726" s="53"/>
      <c r="AZ1726" s="53"/>
      <c r="BA1726" s="53"/>
      <c r="BB1726" s="53"/>
      <c r="BC1726" s="53"/>
      <c r="BD1726" s="53"/>
      <c r="BE1726" s="53"/>
    </row>
    <row r="1727" spans="1:57" ht="15.75" customHeight="1">
      <c r="A1727" s="1" t="s">
        <v>2014</v>
      </c>
      <c r="B1727" s="1" t="s">
        <v>280</v>
      </c>
      <c r="C1727" s="1" t="s">
        <v>281</v>
      </c>
      <c r="D1727" s="1" t="s">
        <v>658</v>
      </c>
      <c r="E1727" s="1"/>
      <c r="F1727" s="35"/>
      <c r="G1727" s="36"/>
      <c r="H1727" s="36"/>
      <c r="I1727" s="36" t="s">
        <v>658</v>
      </c>
      <c r="J1727" s="36"/>
      <c r="K1727" s="137"/>
      <c r="L1727" s="138"/>
      <c r="M1727" s="122"/>
      <c r="N1727" s="122"/>
      <c r="O1727" s="122"/>
      <c r="P1727" s="39"/>
      <c r="Q1727" s="40"/>
      <c r="R1727" s="39">
        <f t="shared" ref="R1727:S1727" si="853">R1728+R1730+R1734</f>
        <v>1327900</v>
      </c>
      <c r="S1727" s="39">
        <f t="shared" si="853"/>
        <v>494897.8</v>
      </c>
      <c r="T1727" s="39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86"/>
      <c r="AE1727" s="86"/>
      <c r="AF1727" s="86"/>
      <c r="AG1727" s="39"/>
      <c r="AH1727" s="39"/>
      <c r="AI1727" s="39"/>
      <c r="AJ1727" s="39"/>
      <c r="AK1727" s="39"/>
      <c r="AL1727" s="39"/>
      <c r="AM1727" s="39"/>
      <c r="AN1727" s="39"/>
      <c r="AO1727" s="39"/>
      <c r="AP1727" s="39"/>
      <c r="AQ1727" s="39"/>
      <c r="AR1727" s="39"/>
      <c r="AS1727" s="39"/>
      <c r="AT1727" s="39"/>
      <c r="AU1727" s="39"/>
      <c r="AV1727" s="39"/>
      <c r="AW1727" s="39"/>
      <c r="AX1727" s="39"/>
      <c r="AY1727" s="39"/>
      <c r="AZ1727" s="39"/>
      <c r="BA1727" s="39"/>
      <c r="BB1727" s="39"/>
      <c r="BC1727" s="39"/>
      <c r="BD1727" s="39"/>
      <c r="BE1727" s="39"/>
    </row>
    <row r="1728" spans="1:57" ht="15.75" customHeight="1">
      <c r="A1728" s="1" t="s">
        <v>2014</v>
      </c>
      <c r="B1728" s="1" t="s">
        <v>280</v>
      </c>
      <c r="C1728" s="1" t="s">
        <v>281</v>
      </c>
      <c r="D1728" s="1"/>
      <c r="E1728" s="1" t="s">
        <v>868</v>
      </c>
      <c r="F1728" s="41"/>
      <c r="G1728" s="42"/>
      <c r="H1728" s="42"/>
      <c r="I1728" s="42"/>
      <c r="J1728" s="42" t="s">
        <v>868</v>
      </c>
      <c r="K1728" s="139"/>
      <c r="L1728" s="140"/>
      <c r="M1728" s="127"/>
      <c r="N1728" s="127"/>
      <c r="O1728" s="127"/>
      <c r="P1728" s="45"/>
      <c r="Q1728" s="46"/>
      <c r="R1728" s="45">
        <f t="shared" ref="R1728:S1728" si="854">R1729</f>
        <v>247500</v>
      </c>
      <c r="S1728" s="45">
        <f t="shared" si="854"/>
        <v>228500</v>
      </c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82"/>
      <c r="AE1728" s="82"/>
      <c r="AF1728" s="82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  <c r="AT1728" s="45"/>
      <c r="AU1728" s="45"/>
      <c r="AV1728" s="45"/>
      <c r="AW1728" s="45"/>
      <c r="AX1728" s="45"/>
      <c r="AY1728" s="45"/>
      <c r="AZ1728" s="45"/>
      <c r="BA1728" s="45"/>
      <c r="BB1728" s="45"/>
      <c r="BC1728" s="45"/>
      <c r="BD1728" s="45"/>
      <c r="BE1728" s="45"/>
    </row>
    <row r="1729" spans="1:57" ht="15.75" customHeight="1">
      <c r="A1729" s="1" t="s">
        <v>2014</v>
      </c>
      <c r="B1729" s="1" t="s">
        <v>280</v>
      </c>
      <c r="C1729" s="1" t="s">
        <v>281</v>
      </c>
      <c r="D1729" s="1" t="s">
        <v>658</v>
      </c>
      <c r="E1729" s="1" t="s">
        <v>868</v>
      </c>
      <c r="F1729" s="128"/>
      <c r="G1729" s="129"/>
      <c r="H1729" s="129"/>
      <c r="I1729" s="129"/>
      <c r="J1729" s="129"/>
      <c r="K1729" s="83" t="s">
        <v>2035</v>
      </c>
      <c r="L1729" s="84" t="s">
        <v>2058</v>
      </c>
      <c r="M1729" s="51" t="s">
        <v>127</v>
      </c>
      <c r="N1729" s="51"/>
      <c r="O1729" s="62" t="e">
        <f>M1729-R1729</f>
        <v>#VALUE!</v>
      </c>
      <c r="P1729" s="53">
        <v>150000</v>
      </c>
      <c r="Q1729" s="54" t="s">
        <v>128</v>
      </c>
      <c r="R1729" s="53">
        <v>247500</v>
      </c>
      <c r="S1729" s="53">
        <f>U1729+X1729+AA1729+AD1729+AG1729+AJ1729+AM1729+AP1729+AS1729+AV1729+AY1729+BB1729</f>
        <v>228500</v>
      </c>
      <c r="T1729" s="53"/>
      <c r="U1729" s="53">
        <v>0</v>
      </c>
      <c r="V1729" s="53" t="s">
        <v>129</v>
      </c>
      <c r="W1729" s="55">
        <v>0.01</v>
      </c>
      <c r="X1729" s="53">
        <v>0</v>
      </c>
      <c r="Y1729" s="53" t="s">
        <v>129</v>
      </c>
      <c r="Z1729" s="55">
        <v>0.05</v>
      </c>
      <c r="AA1729" s="53">
        <v>161000</v>
      </c>
      <c r="AB1729" s="53" t="s">
        <v>130</v>
      </c>
      <c r="AC1729" s="85">
        <v>0.7</v>
      </c>
      <c r="AD1729" s="53">
        <v>0</v>
      </c>
      <c r="AE1729" s="53" t="s">
        <v>130</v>
      </c>
      <c r="AF1729" s="85">
        <v>0.7</v>
      </c>
      <c r="AG1729" s="88">
        <v>67500</v>
      </c>
      <c r="AH1729" s="53" t="s">
        <v>130</v>
      </c>
      <c r="AI1729" s="55">
        <v>0.9</v>
      </c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  <c r="AT1729" s="53"/>
      <c r="AU1729" s="53"/>
      <c r="AV1729" s="53"/>
      <c r="AW1729" s="53"/>
      <c r="AX1729" s="53"/>
      <c r="AY1729" s="53"/>
      <c r="AZ1729" s="53"/>
      <c r="BA1729" s="53"/>
      <c r="BB1729" s="53"/>
      <c r="BC1729" s="53"/>
      <c r="BD1729" s="53"/>
      <c r="BE1729" s="53"/>
    </row>
    <row r="1730" spans="1:57" ht="15.75" customHeight="1">
      <c r="A1730" s="1" t="s">
        <v>2014</v>
      </c>
      <c r="B1730" s="1" t="s">
        <v>280</v>
      </c>
      <c r="C1730" s="1" t="s">
        <v>281</v>
      </c>
      <c r="D1730" s="1"/>
      <c r="E1730" s="1" t="s">
        <v>659</v>
      </c>
      <c r="F1730" s="41"/>
      <c r="G1730" s="42"/>
      <c r="H1730" s="42"/>
      <c r="I1730" s="42"/>
      <c r="J1730" s="42" t="s">
        <v>659</v>
      </c>
      <c r="K1730" s="139"/>
      <c r="L1730" s="140"/>
      <c r="M1730" s="127"/>
      <c r="N1730" s="127"/>
      <c r="O1730" s="127"/>
      <c r="P1730" s="45"/>
      <c r="Q1730" s="46"/>
      <c r="R1730" s="45">
        <f t="shared" ref="R1730:S1730" si="855">R1731+R1732+R1733</f>
        <v>858400</v>
      </c>
      <c r="S1730" s="45">
        <f t="shared" si="855"/>
        <v>266397.8</v>
      </c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91"/>
      <c r="AE1730" s="91"/>
      <c r="AF1730" s="91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  <c r="AT1730" s="45"/>
      <c r="AU1730" s="45"/>
      <c r="AV1730" s="45"/>
      <c r="AW1730" s="45"/>
      <c r="AX1730" s="45"/>
      <c r="AY1730" s="45"/>
      <c r="AZ1730" s="45"/>
      <c r="BA1730" s="45"/>
      <c r="BB1730" s="45"/>
      <c r="BC1730" s="45"/>
      <c r="BD1730" s="45"/>
      <c r="BE1730" s="45"/>
    </row>
    <row r="1731" spans="1:57" ht="15.75" customHeight="1">
      <c r="A1731" s="1" t="s">
        <v>2014</v>
      </c>
      <c r="B1731" s="1" t="s">
        <v>280</v>
      </c>
      <c r="C1731" s="1" t="s">
        <v>281</v>
      </c>
      <c r="D1731" s="1" t="s">
        <v>658</v>
      </c>
      <c r="E1731" s="1" t="s">
        <v>659</v>
      </c>
      <c r="F1731" s="128"/>
      <c r="G1731" s="129"/>
      <c r="H1731" s="129"/>
      <c r="I1731" s="129"/>
      <c r="J1731" s="129"/>
      <c r="K1731" s="83" t="s">
        <v>2019</v>
      </c>
      <c r="L1731" s="84" t="s">
        <v>2059</v>
      </c>
      <c r="M1731" s="51" t="s">
        <v>127</v>
      </c>
      <c r="N1731" s="51"/>
      <c r="O1731" s="62" t="e">
        <f t="shared" ref="O1731:O1733" si="856">M1731-R1731</f>
        <v>#VALUE!</v>
      </c>
      <c r="P1731" s="53">
        <v>30000</v>
      </c>
      <c r="Q1731" s="54" t="s">
        <v>128</v>
      </c>
      <c r="R1731" s="53">
        <v>88800</v>
      </c>
      <c r="S1731" s="53">
        <f t="shared" ref="S1731:S1733" si="857">U1731+X1731+AA1731+AD1731+AG1731+AJ1731+AM1731+AP1731+AS1731+AV1731+AY1731+BB1731</f>
        <v>88800</v>
      </c>
      <c r="T1731" s="53"/>
      <c r="U1731" s="53">
        <v>0</v>
      </c>
      <c r="V1731" s="53" t="s">
        <v>129</v>
      </c>
      <c r="W1731" s="55">
        <v>0.01</v>
      </c>
      <c r="X1731" s="53">
        <v>0</v>
      </c>
      <c r="Y1731" s="53" t="s">
        <v>129</v>
      </c>
      <c r="Z1731" s="55">
        <v>0.05</v>
      </c>
      <c r="AA1731" s="53">
        <v>88800</v>
      </c>
      <c r="AB1731" s="53" t="s">
        <v>130</v>
      </c>
      <c r="AC1731" s="85">
        <v>1</v>
      </c>
      <c r="AD1731" s="53">
        <v>0</v>
      </c>
      <c r="AE1731" s="53" t="s">
        <v>130</v>
      </c>
      <c r="AF1731" s="85">
        <v>1</v>
      </c>
      <c r="AG1731" s="88">
        <v>0</v>
      </c>
      <c r="AH1731" s="53" t="s">
        <v>130</v>
      </c>
      <c r="AI1731" s="55">
        <v>1</v>
      </c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  <c r="AT1731" s="53"/>
      <c r="AU1731" s="53"/>
      <c r="AV1731" s="53"/>
      <c r="AW1731" s="53"/>
      <c r="AX1731" s="53"/>
      <c r="AY1731" s="53"/>
      <c r="AZ1731" s="53"/>
      <c r="BA1731" s="53"/>
      <c r="BB1731" s="53"/>
      <c r="BC1731" s="53"/>
      <c r="BD1731" s="53"/>
      <c r="BE1731" s="53"/>
    </row>
    <row r="1732" spans="1:57" ht="15.75" customHeight="1">
      <c r="A1732" s="1" t="s">
        <v>2014</v>
      </c>
      <c r="B1732" s="1" t="s">
        <v>280</v>
      </c>
      <c r="C1732" s="1" t="s">
        <v>281</v>
      </c>
      <c r="D1732" s="1" t="s">
        <v>658</v>
      </c>
      <c r="E1732" s="1" t="s">
        <v>659</v>
      </c>
      <c r="F1732" s="128"/>
      <c r="G1732" s="129"/>
      <c r="H1732" s="129"/>
      <c r="I1732" s="129"/>
      <c r="J1732" s="129"/>
      <c r="K1732" s="83" t="s">
        <v>2021</v>
      </c>
      <c r="L1732" s="84" t="s">
        <v>2060</v>
      </c>
      <c r="M1732" s="51" t="s">
        <v>127</v>
      </c>
      <c r="N1732" s="51">
        <v>2</v>
      </c>
      <c r="O1732" s="56" t="e">
        <f t="shared" si="856"/>
        <v>#VALUE!</v>
      </c>
      <c r="P1732" s="53">
        <v>200000</v>
      </c>
      <c r="Q1732" s="54" t="s">
        <v>128</v>
      </c>
      <c r="R1732" s="53">
        <v>592000</v>
      </c>
      <c r="S1732" s="53">
        <f t="shared" si="857"/>
        <v>0</v>
      </c>
      <c r="T1732" s="53"/>
      <c r="U1732" s="53">
        <v>0</v>
      </c>
      <c r="V1732" s="53" t="s">
        <v>129</v>
      </c>
      <c r="W1732" s="55">
        <v>0.01</v>
      </c>
      <c r="X1732" s="53">
        <v>0</v>
      </c>
      <c r="Y1732" s="53" t="s">
        <v>129</v>
      </c>
      <c r="Z1732" s="55">
        <v>0.05</v>
      </c>
      <c r="AA1732" s="53">
        <v>0</v>
      </c>
      <c r="AB1732" s="53" t="s">
        <v>129</v>
      </c>
      <c r="AC1732" s="85">
        <v>0.05</v>
      </c>
      <c r="AD1732" s="100"/>
      <c r="AE1732" s="100"/>
      <c r="AF1732" s="100"/>
      <c r="AG1732" s="102"/>
      <c r="AH1732" s="100"/>
      <c r="AI1732" s="100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  <c r="AT1732" s="53"/>
      <c r="AU1732" s="53"/>
      <c r="AV1732" s="53"/>
      <c r="AW1732" s="53"/>
      <c r="AX1732" s="53"/>
      <c r="AY1732" s="53"/>
      <c r="AZ1732" s="53"/>
      <c r="BA1732" s="53"/>
      <c r="BB1732" s="53"/>
      <c r="BC1732" s="53"/>
      <c r="BD1732" s="53"/>
      <c r="BE1732" s="53"/>
    </row>
    <row r="1733" spans="1:57" ht="15.75" customHeight="1">
      <c r="A1733" s="1" t="s">
        <v>2014</v>
      </c>
      <c r="B1733" s="1" t="s">
        <v>280</v>
      </c>
      <c r="C1733" s="1" t="s">
        <v>281</v>
      </c>
      <c r="D1733" s="1" t="s">
        <v>658</v>
      </c>
      <c r="E1733" s="1" t="s">
        <v>659</v>
      </c>
      <c r="F1733" s="128"/>
      <c r="G1733" s="129"/>
      <c r="H1733" s="129"/>
      <c r="I1733" s="129"/>
      <c r="J1733" s="129"/>
      <c r="K1733" s="83" t="s">
        <v>2023</v>
      </c>
      <c r="L1733" s="84" t="s">
        <v>2061</v>
      </c>
      <c r="M1733" s="51" t="s">
        <v>127</v>
      </c>
      <c r="N1733" s="51"/>
      <c r="O1733" s="62" t="e">
        <f t="shared" si="856"/>
        <v>#VALUE!</v>
      </c>
      <c r="P1733" s="53">
        <v>60000</v>
      </c>
      <c r="Q1733" s="54" t="s">
        <v>128</v>
      </c>
      <c r="R1733" s="53">
        <v>177600</v>
      </c>
      <c r="S1733" s="53">
        <f t="shared" si="857"/>
        <v>177597.8</v>
      </c>
      <c r="T1733" s="53"/>
      <c r="U1733" s="53">
        <v>0</v>
      </c>
      <c r="V1733" s="53" t="s">
        <v>129</v>
      </c>
      <c r="W1733" s="55">
        <v>0.01</v>
      </c>
      <c r="X1733" s="53">
        <v>0</v>
      </c>
      <c r="Y1733" s="53" t="s">
        <v>129</v>
      </c>
      <c r="Z1733" s="55">
        <v>0.05</v>
      </c>
      <c r="AA1733" s="95">
        <v>177597.8</v>
      </c>
      <c r="AB1733" s="53" t="s">
        <v>130</v>
      </c>
      <c r="AC1733" s="85">
        <v>1</v>
      </c>
      <c r="AD1733" s="53">
        <v>0</v>
      </c>
      <c r="AE1733" s="53" t="s">
        <v>130</v>
      </c>
      <c r="AF1733" s="85">
        <v>1</v>
      </c>
      <c r="AG1733" s="88">
        <v>0</v>
      </c>
      <c r="AH1733" s="53" t="s">
        <v>130</v>
      </c>
      <c r="AI1733" s="55">
        <v>1</v>
      </c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  <c r="AT1733" s="53"/>
      <c r="AU1733" s="53"/>
      <c r="AV1733" s="53"/>
      <c r="AW1733" s="53"/>
      <c r="AX1733" s="53"/>
      <c r="AY1733" s="53"/>
      <c r="AZ1733" s="53"/>
      <c r="BA1733" s="53"/>
      <c r="BB1733" s="53"/>
      <c r="BC1733" s="53"/>
      <c r="BD1733" s="53"/>
      <c r="BE1733" s="53"/>
    </row>
    <row r="1734" spans="1:57" ht="15.75" customHeight="1">
      <c r="A1734" s="1" t="s">
        <v>2014</v>
      </c>
      <c r="B1734" s="1" t="s">
        <v>280</v>
      </c>
      <c r="C1734" s="1" t="s">
        <v>281</v>
      </c>
      <c r="D1734" s="1"/>
      <c r="E1734" s="1" t="s">
        <v>873</v>
      </c>
      <c r="F1734" s="41"/>
      <c r="G1734" s="42"/>
      <c r="H1734" s="42"/>
      <c r="I1734" s="42"/>
      <c r="J1734" s="42" t="s">
        <v>873</v>
      </c>
      <c r="K1734" s="139"/>
      <c r="L1734" s="140"/>
      <c r="M1734" s="127"/>
      <c r="N1734" s="127"/>
      <c r="O1734" s="127"/>
      <c r="P1734" s="45"/>
      <c r="Q1734" s="46"/>
      <c r="R1734" s="45">
        <f t="shared" ref="R1734:S1734" si="858">R1735</f>
        <v>222000</v>
      </c>
      <c r="S1734" s="45">
        <f t="shared" si="858"/>
        <v>0</v>
      </c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91"/>
      <c r="AE1734" s="91"/>
      <c r="AF1734" s="91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  <c r="AT1734" s="45"/>
      <c r="AU1734" s="45"/>
      <c r="AV1734" s="45"/>
      <c r="AW1734" s="45"/>
      <c r="AX1734" s="45"/>
      <c r="AY1734" s="45"/>
      <c r="AZ1734" s="45"/>
      <c r="BA1734" s="45"/>
      <c r="BB1734" s="45"/>
      <c r="BC1734" s="45"/>
      <c r="BD1734" s="45"/>
      <c r="BE1734" s="45"/>
    </row>
    <row r="1735" spans="1:57" ht="15.75" customHeight="1">
      <c r="A1735" s="1" t="s">
        <v>2014</v>
      </c>
      <c r="B1735" s="1" t="s">
        <v>280</v>
      </c>
      <c r="C1735" s="1" t="s">
        <v>281</v>
      </c>
      <c r="D1735" s="1" t="s">
        <v>658</v>
      </c>
      <c r="E1735" s="1" t="s">
        <v>873</v>
      </c>
      <c r="F1735" s="128"/>
      <c r="G1735" s="129"/>
      <c r="H1735" s="129"/>
      <c r="I1735" s="129"/>
      <c r="J1735" s="129"/>
      <c r="K1735" s="83" t="s">
        <v>2021</v>
      </c>
      <c r="L1735" s="84" t="s">
        <v>2060</v>
      </c>
      <c r="M1735" s="51" t="s">
        <v>127</v>
      </c>
      <c r="N1735" s="51">
        <v>2</v>
      </c>
      <c r="O1735" s="56" t="e">
        <f>M1735-R1735</f>
        <v>#VALUE!</v>
      </c>
      <c r="P1735" s="53">
        <v>75000</v>
      </c>
      <c r="Q1735" s="54" t="s">
        <v>128</v>
      </c>
      <c r="R1735" s="53">
        <v>222000</v>
      </c>
      <c r="S1735" s="53">
        <f>U1735+X1735+AA1735+AD1735+AG1735+AJ1735+AM1735+AP1735+AS1735+AV1735+AY1735+BB1735</f>
        <v>0</v>
      </c>
      <c r="T1735" s="53"/>
      <c r="U1735" s="53">
        <v>0</v>
      </c>
      <c r="V1735" s="53" t="s">
        <v>129</v>
      </c>
      <c r="W1735" s="55">
        <v>0.01</v>
      </c>
      <c r="X1735" s="53">
        <v>0</v>
      </c>
      <c r="Y1735" s="53" t="s">
        <v>129</v>
      </c>
      <c r="Z1735" s="55">
        <v>0.05</v>
      </c>
      <c r="AA1735" s="53">
        <v>0</v>
      </c>
      <c r="AB1735" s="53" t="s">
        <v>129</v>
      </c>
      <c r="AC1735" s="85">
        <v>0.05</v>
      </c>
      <c r="AD1735" s="100"/>
      <c r="AE1735" s="100"/>
      <c r="AF1735" s="100"/>
      <c r="AG1735" s="102"/>
      <c r="AH1735" s="100"/>
      <c r="AI1735" s="100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  <c r="AT1735" s="53"/>
      <c r="AU1735" s="53"/>
      <c r="AV1735" s="53"/>
      <c r="AW1735" s="53"/>
      <c r="AX1735" s="53"/>
      <c r="AY1735" s="53"/>
      <c r="AZ1735" s="53"/>
      <c r="BA1735" s="53"/>
      <c r="BB1735" s="53"/>
      <c r="BC1735" s="53"/>
      <c r="BD1735" s="53"/>
      <c r="BE1735" s="53"/>
    </row>
    <row r="1736" spans="1:57" ht="15.75" customHeight="1">
      <c r="A1736" s="1" t="s">
        <v>2014</v>
      </c>
      <c r="B1736" s="1" t="s">
        <v>280</v>
      </c>
      <c r="C1736" s="1" t="s">
        <v>281</v>
      </c>
      <c r="D1736" s="1" t="s">
        <v>286</v>
      </c>
      <c r="E1736" s="1"/>
      <c r="F1736" s="35"/>
      <c r="G1736" s="36"/>
      <c r="H1736" s="36"/>
      <c r="I1736" s="36" t="s">
        <v>286</v>
      </c>
      <c r="J1736" s="36"/>
      <c r="K1736" s="137"/>
      <c r="L1736" s="138"/>
      <c r="M1736" s="122"/>
      <c r="N1736" s="122"/>
      <c r="O1736" s="122"/>
      <c r="P1736" s="39"/>
      <c r="Q1736" s="40"/>
      <c r="R1736" s="39">
        <f t="shared" ref="R1736:S1736" si="859">R1737+R1741</f>
        <v>650100</v>
      </c>
      <c r="S1736" s="39">
        <f t="shared" si="859"/>
        <v>242145.87</v>
      </c>
      <c r="T1736" s="39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86"/>
      <c r="AE1736" s="86"/>
      <c r="AF1736" s="86"/>
      <c r="AG1736" s="39"/>
      <c r="AH1736" s="39"/>
      <c r="AI1736" s="39"/>
      <c r="AJ1736" s="39"/>
      <c r="AK1736" s="39"/>
      <c r="AL1736" s="39"/>
      <c r="AM1736" s="39"/>
      <c r="AN1736" s="39"/>
      <c r="AO1736" s="39"/>
      <c r="AP1736" s="39"/>
      <c r="AQ1736" s="39"/>
      <c r="AR1736" s="39"/>
      <c r="AS1736" s="39"/>
      <c r="AT1736" s="39"/>
      <c r="AU1736" s="39"/>
      <c r="AV1736" s="39"/>
      <c r="AW1736" s="39"/>
      <c r="AX1736" s="39"/>
      <c r="AY1736" s="39"/>
      <c r="AZ1736" s="39"/>
      <c r="BA1736" s="39"/>
      <c r="BB1736" s="39"/>
      <c r="BC1736" s="39"/>
      <c r="BD1736" s="39"/>
      <c r="BE1736" s="39"/>
    </row>
    <row r="1737" spans="1:57" ht="15.75" customHeight="1">
      <c r="A1737" s="1" t="s">
        <v>2014</v>
      </c>
      <c r="B1737" s="1" t="s">
        <v>280</v>
      </c>
      <c r="C1737" s="1" t="s">
        <v>281</v>
      </c>
      <c r="D1737" s="1"/>
      <c r="E1737" s="1" t="s">
        <v>874</v>
      </c>
      <c r="F1737" s="41"/>
      <c r="G1737" s="42"/>
      <c r="H1737" s="42"/>
      <c r="I1737" s="42"/>
      <c r="J1737" s="42" t="s">
        <v>874</v>
      </c>
      <c r="K1737" s="139"/>
      <c r="L1737" s="140"/>
      <c r="M1737" s="127"/>
      <c r="N1737" s="127"/>
      <c r="O1737" s="127"/>
      <c r="P1737" s="45"/>
      <c r="Q1737" s="46"/>
      <c r="R1737" s="45">
        <f t="shared" ref="R1737:S1737" si="860">R1738+R1739+R1740</f>
        <v>350000</v>
      </c>
      <c r="S1737" s="45">
        <f t="shared" si="860"/>
        <v>140000</v>
      </c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82"/>
      <c r="AE1737" s="82"/>
      <c r="AF1737" s="82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  <c r="AT1737" s="45"/>
      <c r="AU1737" s="45"/>
      <c r="AV1737" s="45"/>
      <c r="AW1737" s="45"/>
      <c r="AX1737" s="45"/>
      <c r="AY1737" s="45"/>
      <c r="AZ1737" s="45"/>
      <c r="BA1737" s="45"/>
      <c r="BB1737" s="45"/>
      <c r="BC1737" s="45"/>
      <c r="BD1737" s="45"/>
      <c r="BE1737" s="45"/>
    </row>
    <row r="1738" spans="1:57" ht="15.75" customHeight="1">
      <c r="A1738" s="1" t="s">
        <v>2014</v>
      </c>
      <c r="B1738" s="1" t="s">
        <v>280</v>
      </c>
      <c r="C1738" s="1" t="s">
        <v>281</v>
      </c>
      <c r="D1738" s="1" t="s">
        <v>286</v>
      </c>
      <c r="E1738" s="1" t="s">
        <v>874</v>
      </c>
      <c r="F1738" s="128"/>
      <c r="G1738" s="129"/>
      <c r="H1738" s="129"/>
      <c r="I1738" s="129"/>
      <c r="J1738" s="129"/>
      <c r="K1738" s="83" t="s">
        <v>2062</v>
      </c>
      <c r="L1738" s="84" t="s">
        <v>2063</v>
      </c>
      <c r="M1738" s="51" t="s">
        <v>127</v>
      </c>
      <c r="N1738" s="51"/>
      <c r="O1738" s="62" t="e">
        <f t="shared" ref="O1738:O1740" si="861">M1738-R1738</f>
        <v>#VALUE!</v>
      </c>
      <c r="P1738" s="53">
        <v>1</v>
      </c>
      <c r="Q1738" s="54" t="s">
        <v>299</v>
      </c>
      <c r="R1738" s="53">
        <v>70000</v>
      </c>
      <c r="S1738" s="53">
        <f t="shared" ref="S1738:S1740" si="862">U1738+X1738+AA1738+AD1738+AG1738+AJ1738+AM1738+AP1738+AS1738+AV1738+AY1738+BB1738</f>
        <v>0</v>
      </c>
      <c r="T1738" s="53"/>
      <c r="U1738" s="53">
        <v>0</v>
      </c>
      <c r="V1738" s="53" t="s">
        <v>129</v>
      </c>
      <c r="W1738" s="55">
        <v>0.01</v>
      </c>
      <c r="X1738" s="53">
        <v>0</v>
      </c>
      <c r="Y1738" s="53" t="s">
        <v>129</v>
      </c>
      <c r="Z1738" s="55">
        <v>0.05</v>
      </c>
      <c r="AA1738" s="53">
        <v>0</v>
      </c>
      <c r="AB1738" s="53" t="s">
        <v>129</v>
      </c>
      <c r="AC1738" s="85">
        <v>0.05</v>
      </c>
      <c r="AD1738" s="53">
        <v>0</v>
      </c>
      <c r="AE1738" s="53" t="s">
        <v>129</v>
      </c>
      <c r="AF1738" s="85">
        <v>0.05</v>
      </c>
      <c r="AG1738" s="88">
        <v>0</v>
      </c>
      <c r="AH1738" s="53" t="s">
        <v>129</v>
      </c>
      <c r="AI1738" s="55">
        <v>0.05</v>
      </c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  <c r="AT1738" s="53"/>
      <c r="AU1738" s="53"/>
      <c r="AV1738" s="53"/>
      <c r="AW1738" s="53"/>
      <c r="AX1738" s="53"/>
      <c r="AY1738" s="53"/>
      <c r="AZ1738" s="53"/>
      <c r="BA1738" s="53"/>
      <c r="BB1738" s="53"/>
      <c r="BC1738" s="53"/>
      <c r="BD1738" s="53"/>
      <c r="BE1738" s="53"/>
    </row>
    <row r="1739" spans="1:57" ht="15.75" customHeight="1">
      <c r="A1739" s="1" t="s">
        <v>2014</v>
      </c>
      <c r="B1739" s="1" t="s">
        <v>280</v>
      </c>
      <c r="C1739" s="1" t="s">
        <v>281</v>
      </c>
      <c r="D1739" s="1" t="s">
        <v>286</v>
      </c>
      <c r="E1739" s="1" t="s">
        <v>874</v>
      </c>
      <c r="F1739" s="128"/>
      <c r="G1739" s="129"/>
      <c r="H1739" s="129"/>
      <c r="I1739" s="129"/>
      <c r="J1739" s="129"/>
      <c r="K1739" s="83" t="s">
        <v>2064</v>
      </c>
      <c r="L1739" s="84" t="s">
        <v>2065</v>
      </c>
      <c r="M1739" s="51" t="s">
        <v>127</v>
      </c>
      <c r="N1739" s="51"/>
      <c r="O1739" s="62" t="e">
        <f t="shared" si="861"/>
        <v>#VALUE!</v>
      </c>
      <c r="P1739" s="53">
        <v>2</v>
      </c>
      <c r="Q1739" s="54" t="s">
        <v>299</v>
      </c>
      <c r="R1739" s="53">
        <v>140000</v>
      </c>
      <c r="S1739" s="53">
        <f t="shared" si="862"/>
        <v>140000</v>
      </c>
      <c r="T1739" s="53"/>
      <c r="U1739" s="53">
        <v>0</v>
      </c>
      <c r="V1739" s="53" t="s">
        <v>129</v>
      </c>
      <c r="W1739" s="55">
        <v>0.01</v>
      </c>
      <c r="X1739" s="53">
        <v>0</v>
      </c>
      <c r="Y1739" s="53" t="s">
        <v>129</v>
      </c>
      <c r="Z1739" s="55">
        <v>0.05</v>
      </c>
      <c r="AA1739" s="53">
        <v>0</v>
      </c>
      <c r="AB1739" s="53" t="s">
        <v>129</v>
      </c>
      <c r="AC1739" s="85">
        <v>0.05</v>
      </c>
      <c r="AD1739" s="53">
        <v>0</v>
      </c>
      <c r="AE1739" s="53" t="s">
        <v>129</v>
      </c>
      <c r="AF1739" s="85">
        <v>0.05</v>
      </c>
      <c r="AG1739" s="88">
        <v>140000</v>
      </c>
      <c r="AH1739" s="53" t="s">
        <v>130</v>
      </c>
      <c r="AI1739" s="55">
        <v>1</v>
      </c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  <c r="AT1739" s="53"/>
      <c r="AU1739" s="53"/>
      <c r="AV1739" s="53"/>
      <c r="AW1739" s="53"/>
      <c r="AX1739" s="53"/>
      <c r="AY1739" s="53"/>
      <c r="AZ1739" s="53"/>
      <c r="BA1739" s="53"/>
      <c r="BB1739" s="53"/>
      <c r="BC1739" s="53"/>
      <c r="BD1739" s="53"/>
      <c r="BE1739" s="53"/>
    </row>
    <row r="1740" spans="1:57" ht="15.75" customHeight="1">
      <c r="A1740" s="1" t="s">
        <v>2014</v>
      </c>
      <c r="B1740" s="1" t="s">
        <v>280</v>
      </c>
      <c r="C1740" s="1" t="s">
        <v>281</v>
      </c>
      <c r="D1740" s="1" t="s">
        <v>286</v>
      </c>
      <c r="E1740" s="1" t="s">
        <v>874</v>
      </c>
      <c r="F1740" s="128"/>
      <c r="G1740" s="129"/>
      <c r="H1740" s="129"/>
      <c r="I1740" s="129"/>
      <c r="J1740" s="129"/>
      <c r="K1740" s="83" t="s">
        <v>2066</v>
      </c>
      <c r="L1740" s="84" t="s">
        <v>2067</v>
      </c>
      <c r="M1740" s="51" t="s">
        <v>127</v>
      </c>
      <c r="N1740" s="51"/>
      <c r="O1740" s="62" t="e">
        <f t="shared" si="861"/>
        <v>#VALUE!</v>
      </c>
      <c r="P1740" s="53">
        <v>2</v>
      </c>
      <c r="Q1740" s="54" t="s">
        <v>299</v>
      </c>
      <c r="R1740" s="53">
        <v>140000</v>
      </c>
      <c r="S1740" s="53">
        <f t="shared" si="862"/>
        <v>0</v>
      </c>
      <c r="T1740" s="53"/>
      <c r="U1740" s="53">
        <v>0</v>
      </c>
      <c r="V1740" s="53" t="s">
        <v>129</v>
      </c>
      <c r="W1740" s="55">
        <v>0.01</v>
      </c>
      <c r="X1740" s="53">
        <v>0</v>
      </c>
      <c r="Y1740" s="53" t="s">
        <v>129</v>
      </c>
      <c r="Z1740" s="55">
        <v>0.05</v>
      </c>
      <c r="AA1740" s="53">
        <v>0</v>
      </c>
      <c r="AB1740" s="53" t="s">
        <v>129</v>
      </c>
      <c r="AC1740" s="85">
        <v>0.05</v>
      </c>
      <c r="AD1740" s="53">
        <v>0</v>
      </c>
      <c r="AE1740" s="53" t="s">
        <v>129</v>
      </c>
      <c r="AF1740" s="85">
        <v>0.05</v>
      </c>
      <c r="AG1740" s="88">
        <v>0</v>
      </c>
      <c r="AH1740" s="53" t="s">
        <v>129</v>
      </c>
      <c r="AI1740" s="55">
        <v>0.05</v>
      </c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  <c r="AT1740" s="53"/>
      <c r="AU1740" s="53"/>
      <c r="AV1740" s="53"/>
      <c r="AW1740" s="53"/>
      <c r="AX1740" s="53"/>
      <c r="AY1740" s="53"/>
      <c r="AZ1740" s="53"/>
      <c r="BA1740" s="53"/>
      <c r="BB1740" s="53"/>
      <c r="BC1740" s="53"/>
      <c r="BD1740" s="53"/>
      <c r="BE1740" s="53"/>
    </row>
    <row r="1741" spans="1:57" ht="15.75" customHeight="1">
      <c r="A1741" s="1" t="s">
        <v>2014</v>
      </c>
      <c r="B1741" s="1" t="s">
        <v>280</v>
      </c>
      <c r="C1741" s="1" t="s">
        <v>281</v>
      </c>
      <c r="D1741" s="1"/>
      <c r="E1741" s="1" t="s">
        <v>296</v>
      </c>
      <c r="F1741" s="41"/>
      <c r="G1741" s="42"/>
      <c r="H1741" s="42"/>
      <c r="I1741" s="42"/>
      <c r="J1741" s="42" t="s">
        <v>296</v>
      </c>
      <c r="K1741" s="139"/>
      <c r="L1741" s="140"/>
      <c r="M1741" s="127"/>
      <c r="N1741" s="127"/>
      <c r="O1741" s="127"/>
      <c r="P1741" s="45"/>
      <c r="Q1741" s="46"/>
      <c r="R1741" s="45">
        <f t="shared" ref="R1741:S1741" si="863">SUM(R1742:R1746)</f>
        <v>300100</v>
      </c>
      <c r="S1741" s="45">
        <f t="shared" si="863"/>
        <v>102145.87</v>
      </c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91"/>
      <c r="AE1741" s="91"/>
      <c r="AF1741" s="91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  <c r="AT1741" s="45"/>
      <c r="AU1741" s="45"/>
      <c r="AV1741" s="45"/>
      <c r="AW1741" s="45"/>
      <c r="AX1741" s="45"/>
      <c r="AY1741" s="45"/>
      <c r="AZ1741" s="45"/>
      <c r="BA1741" s="45"/>
      <c r="BB1741" s="45"/>
      <c r="BC1741" s="45"/>
      <c r="BD1741" s="45"/>
      <c r="BE1741" s="45"/>
    </row>
    <row r="1742" spans="1:57" ht="15.75" customHeight="1">
      <c r="A1742" s="1" t="s">
        <v>2014</v>
      </c>
      <c r="B1742" s="1" t="s">
        <v>280</v>
      </c>
      <c r="C1742" s="1" t="s">
        <v>281</v>
      </c>
      <c r="D1742" s="1" t="s">
        <v>286</v>
      </c>
      <c r="E1742" s="1" t="s">
        <v>296</v>
      </c>
      <c r="F1742" s="128"/>
      <c r="G1742" s="129"/>
      <c r="H1742" s="129"/>
      <c r="I1742" s="129"/>
      <c r="J1742" s="129"/>
      <c r="K1742" s="83" t="s">
        <v>378</v>
      </c>
      <c r="L1742" s="84" t="s">
        <v>379</v>
      </c>
      <c r="M1742" s="51" t="s">
        <v>127</v>
      </c>
      <c r="N1742" s="51">
        <v>2</v>
      </c>
      <c r="O1742" s="56" t="e">
        <f t="shared" ref="O1742:O1746" si="864">M1742-R1742</f>
        <v>#VALUE!</v>
      </c>
      <c r="P1742" s="53">
        <v>1</v>
      </c>
      <c r="Q1742" s="54" t="s">
        <v>299</v>
      </c>
      <c r="R1742" s="53">
        <v>15500</v>
      </c>
      <c r="S1742" s="53">
        <f t="shared" ref="S1742:S1746" si="865">U1742+X1742+AA1742+AD1742+AG1742+AJ1742+AM1742+AP1742+AS1742+AV1742+AY1742+BB1742</f>
        <v>12575.029999999999</v>
      </c>
      <c r="T1742" s="53"/>
      <c r="U1742" s="53">
        <v>0</v>
      </c>
      <c r="V1742" s="53" t="s">
        <v>129</v>
      </c>
      <c r="W1742" s="55">
        <v>0.01</v>
      </c>
      <c r="X1742" s="53">
        <v>0</v>
      </c>
      <c r="Y1742" s="53" t="s">
        <v>129</v>
      </c>
      <c r="Z1742" s="55">
        <v>0.05</v>
      </c>
      <c r="AA1742" s="53">
        <v>0</v>
      </c>
      <c r="AB1742" s="53" t="s">
        <v>129</v>
      </c>
      <c r="AC1742" s="85">
        <v>0.05</v>
      </c>
      <c r="AD1742" s="95">
        <v>7793.66</v>
      </c>
      <c r="AE1742" s="53" t="s">
        <v>130</v>
      </c>
      <c r="AF1742" s="55">
        <v>0.5</v>
      </c>
      <c r="AG1742" s="88">
        <v>4781.37</v>
      </c>
      <c r="AH1742" s="53" t="s">
        <v>130</v>
      </c>
      <c r="AI1742" s="55">
        <v>0.8</v>
      </c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  <c r="AT1742" s="53"/>
      <c r="AU1742" s="53"/>
      <c r="AV1742" s="53"/>
      <c r="AW1742" s="53"/>
      <c r="AX1742" s="53"/>
      <c r="AY1742" s="53"/>
      <c r="AZ1742" s="53"/>
      <c r="BA1742" s="53"/>
      <c r="BB1742" s="53"/>
      <c r="BC1742" s="53"/>
      <c r="BD1742" s="53"/>
      <c r="BE1742" s="53"/>
    </row>
    <row r="1743" spans="1:57" ht="15.75" customHeight="1">
      <c r="A1743" s="1" t="s">
        <v>2014</v>
      </c>
      <c r="B1743" s="1" t="s">
        <v>280</v>
      </c>
      <c r="C1743" s="1" t="s">
        <v>281</v>
      </c>
      <c r="D1743" s="1" t="s">
        <v>286</v>
      </c>
      <c r="E1743" s="1" t="s">
        <v>296</v>
      </c>
      <c r="F1743" s="128"/>
      <c r="G1743" s="129"/>
      <c r="H1743" s="129"/>
      <c r="I1743" s="129"/>
      <c r="J1743" s="129"/>
      <c r="K1743" s="83" t="s">
        <v>479</v>
      </c>
      <c r="L1743" s="84" t="s">
        <v>480</v>
      </c>
      <c r="M1743" s="51" t="s">
        <v>127</v>
      </c>
      <c r="N1743" s="51">
        <v>2</v>
      </c>
      <c r="O1743" s="56" t="e">
        <f t="shared" si="864"/>
        <v>#VALUE!</v>
      </c>
      <c r="P1743" s="53">
        <v>1</v>
      </c>
      <c r="Q1743" s="54" t="s">
        <v>400</v>
      </c>
      <c r="R1743" s="53">
        <v>6600</v>
      </c>
      <c r="S1743" s="53">
        <f t="shared" si="865"/>
        <v>0</v>
      </c>
      <c r="T1743" s="53"/>
      <c r="U1743" s="53">
        <v>0</v>
      </c>
      <c r="V1743" s="53" t="s">
        <v>129</v>
      </c>
      <c r="W1743" s="55">
        <v>0.01</v>
      </c>
      <c r="X1743" s="53">
        <v>0</v>
      </c>
      <c r="Y1743" s="53" t="s">
        <v>129</v>
      </c>
      <c r="Z1743" s="55">
        <v>0.05</v>
      </c>
      <c r="AA1743" s="53">
        <v>0</v>
      </c>
      <c r="AB1743" s="53" t="s">
        <v>129</v>
      </c>
      <c r="AC1743" s="85">
        <v>0.05</v>
      </c>
      <c r="AD1743" s="53">
        <v>0</v>
      </c>
      <c r="AE1743" s="53" t="s">
        <v>129</v>
      </c>
      <c r="AF1743" s="85">
        <v>0.05</v>
      </c>
      <c r="AG1743" s="88">
        <v>0</v>
      </c>
      <c r="AH1743" s="53" t="s">
        <v>129</v>
      </c>
      <c r="AI1743" s="55">
        <v>0.05</v>
      </c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  <c r="AT1743" s="53"/>
      <c r="AU1743" s="53"/>
      <c r="AV1743" s="53"/>
      <c r="AW1743" s="53"/>
      <c r="AX1743" s="53"/>
      <c r="AY1743" s="53"/>
      <c r="AZ1743" s="53"/>
      <c r="BA1743" s="53"/>
      <c r="BB1743" s="53"/>
      <c r="BC1743" s="53"/>
      <c r="BD1743" s="53"/>
      <c r="BE1743" s="53"/>
    </row>
    <row r="1744" spans="1:57" ht="15.75" customHeight="1">
      <c r="A1744" s="1" t="s">
        <v>2014</v>
      </c>
      <c r="B1744" s="1" t="s">
        <v>280</v>
      </c>
      <c r="C1744" s="1" t="s">
        <v>281</v>
      </c>
      <c r="D1744" s="1" t="s">
        <v>286</v>
      </c>
      <c r="E1744" s="1" t="s">
        <v>296</v>
      </c>
      <c r="F1744" s="128"/>
      <c r="G1744" s="129"/>
      <c r="H1744" s="129"/>
      <c r="I1744" s="129"/>
      <c r="J1744" s="129"/>
      <c r="K1744" s="83" t="s">
        <v>563</v>
      </c>
      <c r="L1744" s="84" t="s">
        <v>564</v>
      </c>
      <c r="M1744" s="51" t="s">
        <v>127</v>
      </c>
      <c r="N1744" s="51">
        <v>2</v>
      </c>
      <c r="O1744" s="56" t="e">
        <f t="shared" si="864"/>
        <v>#VALUE!</v>
      </c>
      <c r="P1744" s="53">
        <v>1</v>
      </c>
      <c r="Q1744" s="54" t="s">
        <v>400</v>
      </c>
      <c r="R1744" s="53">
        <v>13900</v>
      </c>
      <c r="S1744" s="53">
        <f t="shared" si="865"/>
        <v>5280</v>
      </c>
      <c r="T1744" s="53"/>
      <c r="U1744" s="53">
        <v>0</v>
      </c>
      <c r="V1744" s="53" t="s">
        <v>129</v>
      </c>
      <c r="W1744" s="55">
        <v>0.01</v>
      </c>
      <c r="X1744" s="53">
        <v>0</v>
      </c>
      <c r="Y1744" s="53" t="s">
        <v>129</v>
      </c>
      <c r="Z1744" s="55">
        <v>0.05</v>
      </c>
      <c r="AA1744" s="53">
        <v>5280</v>
      </c>
      <c r="AB1744" s="53" t="s">
        <v>130</v>
      </c>
      <c r="AC1744" s="85">
        <v>0.5</v>
      </c>
      <c r="AD1744" s="53">
        <v>0</v>
      </c>
      <c r="AE1744" s="53" t="s">
        <v>130</v>
      </c>
      <c r="AF1744" s="85">
        <v>0.5</v>
      </c>
      <c r="AG1744" s="88">
        <v>0</v>
      </c>
      <c r="AH1744" s="53" t="s">
        <v>129</v>
      </c>
      <c r="AI1744" s="55">
        <v>0.4</v>
      </c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  <c r="AT1744" s="53"/>
      <c r="AU1744" s="53"/>
      <c r="AV1744" s="53"/>
      <c r="AW1744" s="53"/>
      <c r="AX1744" s="53"/>
      <c r="AY1744" s="53"/>
      <c r="AZ1744" s="53"/>
      <c r="BA1744" s="53"/>
      <c r="BB1744" s="53"/>
      <c r="BC1744" s="53"/>
      <c r="BD1744" s="53"/>
      <c r="BE1744" s="53"/>
    </row>
    <row r="1745" spans="1:57" ht="15.75" customHeight="1">
      <c r="A1745" s="1" t="s">
        <v>2014</v>
      </c>
      <c r="B1745" s="1" t="s">
        <v>280</v>
      </c>
      <c r="C1745" s="1" t="s">
        <v>281</v>
      </c>
      <c r="D1745" s="1" t="s">
        <v>286</v>
      </c>
      <c r="E1745" s="1" t="s">
        <v>296</v>
      </c>
      <c r="F1745" s="128"/>
      <c r="G1745" s="129"/>
      <c r="H1745" s="129"/>
      <c r="I1745" s="129"/>
      <c r="J1745" s="129"/>
      <c r="K1745" s="83" t="s">
        <v>601</v>
      </c>
      <c r="L1745" s="84" t="s">
        <v>602</v>
      </c>
      <c r="M1745" s="51" t="s">
        <v>127</v>
      </c>
      <c r="N1745" s="51">
        <v>2</v>
      </c>
      <c r="O1745" s="56" t="e">
        <f t="shared" si="864"/>
        <v>#VALUE!</v>
      </c>
      <c r="P1745" s="53">
        <v>13</v>
      </c>
      <c r="Q1745" s="54" t="s">
        <v>400</v>
      </c>
      <c r="R1745" s="53">
        <v>180700</v>
      </c>
      <c r="S1745" s="53">
        <f t="shared" si="865"/>
        <v>75090.84</v>
      </c>
      <c r="T1745" s="53"/>
      <c r="U1745" s="53">
        <v>0</v>
      </c>
      <c r="V1745" s="53" t="s">
        <v>129</v>
      </c>
      <c r="W1745" s="55">
        <v>0.01</v>
      </c>
      <c r="X1745" s="53">
        <v>0</v>
      </c>
      <c r="Y1745" s="53" t="s">
        <v>129</v>
      </c>
      <c r="Z1745" s="55">
        <v>0.05</v>
      </c>
      <c r="AA1745" s="95">
        <v>51090.84</v>
      </c>
      <c r="AB1745" s="53" t="s">
        <v>130</v>
      </c>
      <c r="AC1745" s="85">
        <v>0.5</v>
      </c>
      <c r="AD1745" s="95">
        <v>0</v>
      </c>
      <c r="AE1745" s="53" t="s">
        <v>130</v>
      </c>
      <c r="AF1745" s="85">
        <v>0.5</v>
      </c>
      <c r="AG1745" s="88">
        <v>24000</v>
      </c>
      <c r="AH1745" s="53" t="s">
        <v>130</v>
      </c>
      <c r="AI1745" s="55">
        <v>0.6</v>
      </c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  <c r="AT1745" s="53"/>
      <c r="AU1745" s="53"/>
      <c r="AV1745" s="53"/>
      <c r="AW1745" s="53"/>
      <c r="AX1745" s="53"/>
      <c r="AY1745" s="53"/>
      <c r="AZ1745" s="53"/>
      <c r="BA1745" s="53"/>
      <c r="BB1745" s="53"/>
      <c r="BC1745" s="53"/>
      <c r="BD1745" s="53"/>
      <c r="BE1745" s="53"/>
    </row>
    <row r="1746" spans="1:57" ht="15.75" customHeight="1">
      <c r="A1746" s="1" t="s">
        <v>2014</v>
      </c>
      <c r="B1746" s="1" t="s">
        <v>280</v>
      </c>
      <c r="C1746" s="1" t="s">
        <v>281</v>
      </c>
      <c r="D1746" s="1" t="s">
        <v>286</v>
      </c>
      <c r="E1746" s="1" t="s">
        <v>296</v>
      </c>
      <c r="F1746" s="128"/>
      <c r="G1746" s="129"/>
      <c r="H1746" s="129"/>
      <c r="I1746" s="129"/>
      <c r="J1746" s="129"/>
      <c r="K1746" s="83" t="s">
        <v>603</v>
      </c>
      <c r="L1746" s="84" t="s">
        <v>604</v>
      </c>
      <c r="M1746" s="51" t="s">
        <v>127</v>
      </c>
      <c r="N1746" s="51">
        <v>2</v>
      </c>
      <c r="O1746" s="56" t="e">
        <f t="shared" si="864"/>
        <v>#VALUE!</v>
      </c>
      <c r="P1746" s="53">
        <v>6</v>
      </c>
      <c r="Q1746" s="54" t="s">
        <v>400</v>
      </c>
      <c r="R1746" s="53">
        <v>83400</v>
      </c>
      <c r="S1746" s="53">
        <f t="shared" si="865"/>
        <v>9200</v>
      </c>
      <c r="T1746" s="53"/>
      <c r="U1746" s="53">
        <v>0</v>
      </c>
      <c r="V1746" s="53" t="s">
        <v>129</v>
      </c>
      <c r="W1746" s="55">
        <v>0.01</v>
      </c>
      <c r="X1746" s="53">
        <v>0</v>
      </c>
      <c r="Y1746" s="53" t="s">
        <v>129</v>
      </c>
      <c r="Z1746" s="55">
        <v>0.05</v>
      </c>
      <c r="AA1746" s="53">
        <v>0</v>
      </c>
      <c r="AB1746" s="53" t="s">
        <v>129</v>
      </c>
      <c r="AC1746" s="85">
        <v>0.05</v>
      </c>
      <c r="AD1746" s="53">
        <v>0</v>
      </c>
      <c r="AE1746" s="53" t="s">
        <v>129</v>
      </c>
      <c r="AF1746" s="85">
        <v>0.05</v>
      </c>
      <c r="AG1746" s="88">
        <v>9200</v>
      </c>
      <c r="AH1746" s="53" t="s">
        <v>130</v>
      </c>
      <c r="AI1746" s="55">
        <v>0.3</v>
      </c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  <c r="AT1746" s="53"/>
      <c r="AU1746" s="53"/>
      <c r="AV1746" s="53"/>
      <c r="AW1746" s="53"/>
      <c r="AX1746" s="53"/>
      <c r="AY1746" s="53"/>
      <c r="AZ1746" s="53"/>
      <c r="BA1746" s="53"/>
      <c r="BB1746" s="53"/>
      <c r="BC1746" s="53"/>
      <c r="BD1746" s="53"/>
      <c r="BE1746" s="53"/>
    </row>
    <row r="1747" spans="1:57" ht="15.75" customHeight="1">
      <c r="A1747" s="1" t="s">
        <v>2014</v>
      </c>
      <c r="B1747" s="1" t="s">
        <v>280</v>
      </c>
      <c r="C1747" s="1" t="s">
        <v>281</v>
      </c>
      <c r="D1747" s="1" t="s">
        <v>899</v>
      </c>
      <c r="E1747" s="1"/>
      <c r="F1747" s="35"/>
      <c r="G1747" s="36"/>
      <c r="H1747" s="36"/>
      <c r="I1747" s="36" t="s">
        <v>899</v>
      </c>
      <c r="J1747" s="36"/>
      <c r="K1747" s="137"/>
      <c r="L1747" s="138"/>
      <c r="M1747" s="122"/>
      <c r="N1747" s="122"/>
      <c r="O1747" s="122"/>
      <c r="P1747" s="39"/>
      <c r="Q1747" s="40"/>
      <c r="R1747" s="39">
        <f t="shared" ref="R1747:S1747" si="866">R1748</f>
        <v>100000</v>
      </c>
      <c r="S1747" s="39">
        <f t="shared" si="866"/>
        <v>0</v>
      </c>
      <c r="T1747" s="39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86"/>
      <c r="AE1747" s="86"/>
      <c r="AF1747" s="86"/>
      <c r="AG1747" s="39"/>
      <c r="AH1747" s="39"/>
      <c r="AI1747" s="39"/>
      <c r="AJ1747" s="39"/>
      <c r="AK1747" s="39"/>
      <c r="AL1747" s="39"/>
      <c r="AM1747" s="39"/>
      <c r="AN1747" s="39"/>
      <c r="AO1747" s="39"/>
      <c r="AP1747" s="39"/>
      <c r="AQ1747" s="39"/>
      <c r="AR1747" s="39"/>
      <c r="AS1747" s="39"/>
      <c r="AT1747" s="39"/>
      <c r="AU1747" s="39"/>
      <c r="AV1747" s="39"/>
      <c r="AW1747" s="39"/>
      <c r="AX1747" s="39"/>
      <c r="AY1747" s="39"/>
      <c r="AZ1747" s="39"/>
      <c r="BA1747" s="39"/>
      <c r="BB1747" s="39"/>
      <c r="BC1747" s="39"/>
      <c r="BD1747" s="39"/>
      <c r="BE1747" s="39"/>
    </row>
    <row r="1748" spans="1:57" ht="15.75" customHeight="1">
      <c r="A1748" s="1" t="s">
        <v>2014</v>
      </c>
      <c r="B1748" s="1" t="s">
        <v>280</v>
      </c>
      <c r="C1748" s="1" t="s">
        <v>281</v>
      </c>
      <c r="D1748" s="1"/>
      <c r="E1748" s="1" t="s">
        <v>905</v>
      </c>
      <c r="F1748" s="41"/>
      <c r="G1748" s="42"/>
      <c r="H1748" s="42"/>
      <c r="I1748" s="42"/>
      <c r="J1748" s="42" t="s">
        <v>905</v>
      </c>
      <c r="K1748" s="139"/>
      <c r="L1748" s="140"/>
      <c r="M1748" s="127"/>
      <c r="N1748" s="127"/>
      <c r="O1748" s="127"/>
      <c r="P1748" s="45"/>
      <c r="Q1748" s="46"/>
      <c r="R1748" s="45">
        <f t="shared" ref="R1748:S1748" si="867">R1749</f>
        <v>100000</v>
      </c>
      <c r="S1748" s="45">
        <f t="shared" si="867"/>
        <v>0</v>
      </c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82"/>
      <c r="AE1748" s="82"/>
      <c r="AF1748" s="82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  <c r="AT1748" s="45"/>
      <c r="AU1748" s="45"/>
      <c r="AV1748" s="45"/>
      <c r="AW1748" s="45"/>
      <c r="AX1748" s="45"/>
      <c r="AY1748" s="45"/>
      <c r="AZ1748" s="45"/>
      <c r="BA1748" s="45"/>
      <c r="BB1748" s="45"/>
      <c r="BC1748" s="45"/>
      <c r="BD1748" s="45"/>
      <c r="BE1748" s="45"/>
    </row>
    <row r="1749" spans="1:57" ht="15.75" customHeight="1">
      <c r="A1749" s="1" t="s">
        <v>2014</v>
      </c>
      <c r="B1749" s="1" t="s">
        <v>280</v>
      </c>
      <c r="C1749" s="1" t="s">
        <v>281</v>
      </c>
      <c r="D1749" s="1" t="s">
        <v>899</v>
      </c>
      <c r="E1749" s="1" t="s">
        <v>905</v>
      </c>
      <c r="F1749" s="128"/>
      <c r="G1749" s="129"/>
      <c r="H1749" s="129"/>
      <c r="I1749" s="129"/>
      <c r="J1749" s="129"/>
      <c r="K1749" s="83" t="s">
        <v>2068</v>
      </c>
      <c r="L1749" s="84" t="s">
        <v>2069</v>
      </c>
      <c r="M1749" s="51" t="s">
        <v>127</v>
      </c>
      <c r="N1749" s="51"/>
      <c r="O1749" s="62" t="e">
        <f>M1749-R1749</f>
        <v>#VALUE!</v>
      </c>
      <c r="P1749" s="53">
        <v>2</v>
      </c>
      <c r="Q1749" s="54" t="s">
        <v>908</v>
      </c>
      <c r="R1749" s="53">
        <v>100000</v>
      </c>
      <c r="S1749" s="53">
        <f>U1749+X1749+AA1749+AD1749+AG1749+AJ1749+AM1749+AP1749+AS1749+AV1749+AY1749+BB1749</f>
        <v>0</v>
      </c>
      <c r="T1749" s="53"/>
      <c r="U1749" s="53">
        <v>0</v>
      </c>
      <c r="V1749" s="53" t="s">
        <v>129</v>
      </c>
      <c r="W1749" s="55">
        <v>0.01</v>
      </c>
      <c r="X1749" s="53">
        <v>0</v>
      </c>
      <c r="Y1749" s="53" t="s">
        <v>129</v>
      </c>
      <c r="Z1749" s="55">
        <v>0.05</v>
      </c>
      <c r="AA1749" s="53">
        <v>0</v>
      </c>
      <c r="AB1749" s="53" t="s">
        <v>129</v>
      </c>
      <c r="AC1749" s="85">
        <v>0.05</v>
      </c>
      <c r="AD1749" s="53">
        <v>0</v>
      </c>
      <c r="AE1749" s="53" t="s">
        <v>129</v>
      </c>
      <c r="AF1749" s="85">
        <v>0.05</v>
      </c>
      <c r="AG1749" s="88">
        <v>0</v>
      </c>
      <c r="AH1749" s="53" t="s">
        <v>129</v>
      </c>
      <c r="AI1749" s="55">
        <v>0.05</v>
      </c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  <c r="AT1749" s="53"/>
      <c r="AU1749" s="53"/>
      <c r="AV1749" s="53"/>
      <c r="AW1749" s="53"/>
      <c r="AX1749" s="53"/>
      <c r="AY1749" s="53"/>
      <c r="AZ1749" s="53"/>
      <c r="BA1749" s="53"/>
      <c r="BB1749" s="53"/>
      <c r="BC1749" s="53"/>
      <c r="BD1749" s="53"/>
      <c r="BE1749" s="53"/>
    </row>
    <row r="1750" spans="1:57" ht="15.75" customHeight="1">
      <c r="A1750" s="1" t="s">
        <v>2070</v>
      </c>
      <c r="B1750" s="1" t="s">
        <v>280</v>
      </c>
      <c r="C1750" s="1" t="s">
        <v>281</v>
      </c>
      <c r="D1750" s="1"/>
      <c r="E1750" s="1"/>
      <c r="F1750" s="15" t="s">
        <v>2070</v>
      </c>
      <c r="G1750" s="16"/>
      <c r="H1750" s="16"/>
      <c r="I1750" s="16"/>
      <c r="J1750" s="16"/>
      <c r="K1750" s="151"/>
      <c r="L1750" s="109"/>
      <c r="M1750" s="110"/>
      <c r="N1750" s="110"/>
      <c r="O1750" s="110"/>
      <c r="P1750" s="21"/>
      <c r="Q1750" s="22"/>
      <c r="R1750" s="21">
        <f t="shared" ref="R1750:S1750" si="868">R1751+R1771</f>
        <v>65980900</v>
      </c>
      <c r="S1750" s="21">
        <f t="shared" si="868"/>
        <v>0</v>
      </c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97"/>
      <c r="AE1750" s="97"/>
      <c r="AF1750" s="97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</row>
    <row r="1751" spans="1:57" ht="15.75" customHeight="1">
      <c r="A1751" s="1" t="s">
        <v>2070</v>
      </c>
      <c r="B1751" s="1" t="s">
        <v>121</v>
      </c>
      <c r="C1751" s="1" t="s">
        <v>281</v>
      </c>
      <c r="D1751" s="1"/>
      <c r="E1751" s="1"/>
      <c r="F1751" s="23"/>
      <c r="G1751" s="24" t="s">
        <v>121</v>
      </c>
      <c r="H1751" s="24"/>
      <c r="I1751" s="24"/>
      <c r="J1751" s="24"/>
      <c r="K1751" s="152"/>
      <c r="L1751" s="114"/>
      <c r="M1751" s="134"/>
      <c r="N1751" s="134"/>
      <c r="O1751" s="134"/>
      <c r="P1751" s="27"/>
      <c r="Q1751" s="28"/>
      <c r="R1751" s="27">
        <f t="shared" ref="R1751:S1751" si="869">R1752</f>
        <v>10591900</v>
      </c>
      <c r="S1751" s="27">
        <f t="shared" si="869"/>
        <v>0</v>
      </c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</row>
    <row r="1752" spans="1:57" ht="15.75" customHeight="1">
      <c r="A1752" s="1" t="s">
        <v>2070</v>
      </c>
      <c r="B1752" s="1" t="s">
        <v>121</v>
      </c>
      <c r="C1752" s="1" t="s">
        <v>122</v>
      </c>
      <c r="D1752" s="1"/>
      <c r="E1752" s="1"/>
      <c r="F1752" s="29"/>
      <c r="G1752" s="30"/>
      <c r="H1752" s="30" t="s">
        <v>122</v>
      </c>
      <c r="I1752" s="30"/>
      <c r="J1752" s="30"/>
      <c r="K1752" s="117"/>
      <c r="L1752" s="118"/>
      <c r="M1752" s="119"/>
      <c r="N1752" s="119"/>
      <c r="O1752" s="119"/>
      <c r="P1752" s="33"/>
      <c r="Q1752" s="34"/>
      <c r="R1752" s="33">
        <f t="shared" ref="R1752:S1752" si="870">R1753+R1768</f>
        <v>10591900</v>
      </c>
      <c r="S1752" s="33">
        <f t="shared" si="870"/>
        <v>0</v>
      </c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  <c r="BC1752" s="33"/>
      <c r="BD1752" s="33"/>
      <c r="BE1752" s="33"/>
    </row>
    <row r="1753" spans="1:57" ht="15.75" customHeight="1">
      <c r="A1753" s="1" t="s">
        <v>2070</v>
      </c>
      <c r="B1753" s="1" t="s">
        <v>121</v>
      </c>
      <c r="C1753" s="1" t="s">
        <v>122</v>
      </c>
      <c r="D1753" s="1" t="s">
        <v>123</v>
      </c>
      <c r="E1753" s="1"/>
      <c r="F1753" s="35"/>
      <c r="G1753" s="36"/>
      <c r="H1753" s="36"/>
      <c r="I1753" s="36" t="s">
        <v>123</v>
      </c>
      <c r="J1753" s="36"/>
      <c r="K1753" s="120"/>
      <c r="L1753" s="121"/>
      <c r="M1753" s="122"/>
      <c r="N1753" s="122"/>
      <c r="O1753" s="122"/>
      <c r="P1753" s="39"/>
      <c r="Q1753" s="40"/>
      <c r="R1753" s="39">
        <f t="shared" ref="R1753:S1753" si="871">R1754+R1757+R1761+R1763</f>
        <v>10485500</v>
      </c>
      <c r="S1753" s="39">
        <f t="shared" si="871"/>
        <v>0</v>
      </c>
      <c r="T1753" s="39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F1753" s="39"/>
      <c r="AG1753" s="39"/>
      <c r="AH1753" s="39"/>
      <c r="AI1753" s="39"/>
      <c r="AJ1753" s="39"/>
      <c r="AK1753" s="39"/>
      <c r="AL1753" s="39"/>
      <c r="AM1753" s="39"/>
      <c r="AN1753" s="39"/>
      <c r="AO1753" s="39"/>
      <c r="AP1753" s="39"/>
      <c r="AQ1753" s="39"/>
      <c r="AR1753" s="39"/>
      <c r="AS1753" s="39"/>
      <c r="AT1753" s="39"/>
      <c r="AU1753" s="39"/>
      <c r="AV1753" s="39"/>
      <c r="AW1753" s="39"/>
      <c r="AX1753" s="39"/>
      <c r="AY1753" s="39"/>
      <c r="AZ1753" s="39"/>
      <c r="BA1753" s="39"/>
      <c r="BB1753" s="39"/>
      <c r="BC1753" s="39"/>
      <c r="BD1753" s="39"/>
      <c r="BE1753" s="39"/>
    </row>
    <row r="1754" spans="1:57" ht="15.75" customHeight="1">
      <c r="A1754" s="1" t="s">
        <v>2070</v>
      </c>
      <c r="B1754" s="1" t="s">
        <v>121</v>
      </c>
      <c r="C1754" s="1" t="s">
        <v>122</v>
      </c>
      <c r="D1754" s="1"/>
      <c r="E1754" s="1" t="s">
        <v>632</v>
      </c>
      <c r="F1754" s="41"/>
      <c r="G1754" s="42"/>
      <c r="H1754" s="42"/>
      <c r="I1754" s="42"/>
      <c r="J1754" s="42" t="s">
        <v>632</v>
      </c>
      <c r="K1754" s="130"/>
      <c r="L1754" s="126"/>
      <c r="M1754" s="127"/>
      <c r="N1754" s="127"/>
      <c r="O1754" s="127"/>
      <c r="P1754" s="45"/>
      <c r="Q1754" s="46"/>
      <c r="R1754" s="45">
        <f t="shared" ref="R1754:S1754" si="872">R1755+R1756</f>
        <v>2153000</v>
      </c>
      <c r="S1754" s="45">
        <f t="shared" si="872"/>
        <v>0</v>
      </c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82"/>
      <c r="AE1754" s="82"/>
      <c r="AF1754" s="82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  <c r="AT1754" s="45"/>
      <c r="AU1754" s="45"/>
      <c r="AV1754" s="45"/>
      <c r="AW1754" s="45"/>
      <c r="AX1754" s="45"/>
      <c r="AY1754" s="45"/>
      <c r="AZ1754" s="45"/>
      <c r="BA1754" s="45"/>
      <c r="BB1754" s="45"/>
      <c r="BC1754" s="45"/>
      <c r="BD1754" s="45"/>
      <c r="BE1754" s="45"/>
    </row>
    <row r="1755" spans="1:57" ht="15.75" customHeight="1">
      <c r="A1755" s="1" t="s">
        <v>2070</v>
      </c>
      <c r="B1755" s="1" t="s">
        <v>121</v>
      </c>
      <c r="C1755" s="1" t="s">
        <v>122</v>
      </c>
      <c r="D1755" s="1" t="s">
        <v>123</v>
      </c>
      <c r="E1755" s="1" t="s">
        <v>632</v>
      </c>
      <c r="F1755" s="128"/>
      <c r="G1755" s="129"/>
      <c r="H1755" s="129"/>
      <c r="I1755" s="129"/>
      <c r="J1755" s="129"/>
      <c r="K1755" s="49" t="s">
        <v>2071</v>
      </c>
      <c r="L1755" s="61" t="s">
        <v>2072</v>
      </c>
      <c r="M1755" s="51" t="s">
        <v>127</v>
      </c>
      <c r="N1755" s="51">
        <v>2</v>
      </c>
      <c r="O1755" s="56" t="e">
        <f t="shared" ref="O1755:O1756" si="873">M1755-R1755</f>
        <v>#VALUE!</v>
      </c>
      <c r="P1755" s="53">
        <v>525000</v>
      </c>
      <c r="Q1755" s="54" t="s">
        <v>128</v>
      </c>
      <c r="R1755" s="53">
        <v>1554000</v>
      </c>
      <c r="S1755" s="53">
        <f t="shared" ref="S1755:S1756" si="874">U1755+X1755+AA1755+AD1755+AG1755+AJ1755+AM1755+AP1755+AS1755+AV1755+AY1755+BB1755</f>
        <v>0</v>
      </c>
      <c r="T1755" s="53"/>
      <c r="U1755" s="53">
        <v>0</v>
      </c>
      <c r="V1755" s="53" t="s">
        <v>129</v>
      </c>
      <c r="W1755" s="55">
        <v>0.01</v>
      </c>
      <c r="X1755" s="100"/>
      <c r="Y1755" s="100"/>
      <c r="Z1755" s="100"/>
      <c r="AA1755" s="100"/>
      <c r="AB1755" s="100"/>
      <c r="AC1755" s="101"/>
      <c r="AD1755" s="100"/>
      <c r="AE1755" s="100"/>
      <c r="AF1755" s="100"/>
      <c r="AG1755" s="102"/>
      <c r="AH1755" s="100"/>
      <c r="AI1755" s="100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  <c r="AT1755" s="53"/>
      <c r="AU1755" s="53"/>
      <c r="AV1755" s="53"/>
      <c r="AW1755" s="53"/>
      <c r="AX1755" s="53"/>
      <c r="AY1755" s="53"/>
      <c r="AZ1755" s="53"/>
      <c r="BA1755" s="53"/>
      <c r="BB1755" s="53"/>
      <c r="BC1755" s="53"/>
      <c r="BD1755" s="53"/>
      <c r="BE1755" s="53"/>
    </row>
    <row r="1756" spans="1:57" ht="15.75" customHeight="1">
      <c r="A1756" s="1" t="s">
        <v>2070</v>
      </c>
      <c r="B1756" s="1" t="s">
        <v>121</v>
      </c>
      <c r="C1756" s="1" t="s">
        <v>122</v>
      </c>
      <c r="D1756" s="1" t="s">
        <v>123</v>
      </c>
      <c r="E1756" s="1" t="s">
        <v>632</v>
      </c>
      <c r="F1756" s="128"/>
      <c r="G1756" s="129"/>
      <c r="H1756" s="129"/>
      <c r="I1756" s="129"/>
      <c r="J1756" s="129"/>
      <c r="K1756" s="49" t="s">
        <v>2073</v>
      </c>
      <c r="L1756" s="61" t="s">
        <v>2074</v>
      </c>
      <c r="M1756" s="51" t="s">
        <v>127</v>
      </c>
      <c r="N1756" s="51"/>
      <c r="O1756" s="62" t="e">
        <f t="shared" si="873"/>
        <v>#VALUE!</v>
      </c>
      <c r="P1756" s="53">
        <v>76000</v>
      </c>
      <c r="Q1756" s="54" t="s">
        <v>128</v>
      </c>
      <c r="R1756" s="53">
        <v>599000</v>
      </c>
      <c r="S1756" s="53">
        <f t="shared" si="874"/>
        <v>0</v>
      </c>
      <c r="T1756" s="53"/>
      <c r="U1756" s="53">
        <v>0</v>
      </c>
      <c r="V1756" s="53" t="s">
        <v>129</v>
      </c>
      <c r="W1756" s="156">
        <v>0.01</v>
      </c>
      <c r="X1756" s="100"/>
      <c r="Y1756" s="100"/>
      <c r="Z1756" s="100"/>
      <c r="AA1756" s="100"/>
      <c r="AB1756" s="100"/>
      <c r="AC1756" s="101"/>
      <c r="AD1756" s="100"/>
      <c r="AE1756" s="100"/>
      <c r="AF1756" s="100"/>
      <c r="AG1756" s="102"/>
      <c r="AH1756" s="100"/>
      <c r="AI1756" s="100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  <c r="AT1756" s="53"/>
      <c r="AU1756" s="53"/>
      <c r="AV1756" s="53"/>
      <c r="AW1756" s="53"/>
      <c r="AX1756" s="53"/>
      <c r="AY1756" s="53"/>
      <c r="AZ1756" s="53"/>
      <c r="BA1756" s="53"/>
      <c r="BB1756" s="53"/>
      <c r="BC1756" s="53"/>
      <c r="BD1756" s="53"/>
      <c r="BE1756" s="53"/>
    </row>
    <row r="1757" spans="1:57" ht="15.75" customHeight="1">
      <c r="A1757" s="1" t="s">
        <v>2070</v>
      </c>
      <c r="B1757" s="1" t="s">
        <v>121</v>
      </c>
      <c r="C1757" s="1" t="s">
        <v>122</v>
      </c>
      <c r="D1757" s="1"/>
      <c r="E1757" s="1" t="s">
        <v>822</v>
      </c>
      <c r="F1757" s="41"/>
      <c r="G1757" s="42"/>
      <c r="H1757" s="42"/>
      <c r="I1757" s="42"/>
      <c r="J1757" s="42" t="s">
        <v>822</v>
      </c>
      <c r="K1757" s="130"/>
      <c r="L1757" s="126"/>
      <c r="M1757" s="127"/>
      <c r="N1757" s="127"/>
      <c r="O1757" s="127"/>
      <c r="P1757" s="45"/>
      <c r="Q1757" s="46"/>
      <c r="R1757" s="45">
        <f t="shared" ref="R1757:S1757" si="875">R1758+R1759+R1760</f>
        <v>1249000</v>
      </c>
      <c r="S1757" s="45">
        <f t="shared" si="875"/>
        <v>0</v>
      </c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91"/>
      <c r="AE1757" s="91"/>
      <c r="AF1757" s="91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  <c r="AT1757" s="45"/>
      <c r="AU1757" s="45"/>
      <c r="AV1757" s="45"/>
      <c r="AW1757" s="45"/>
      <c r="AX1757" s="45"/>
      <c r="AY1757" s="45"/>
      <c r="AZ1757" s="45"/>
      <c r="BA1757" s="45"/>
      <c r="BB1757" s="45"/>
      <c r="BC1757" s="45"/>
      <c r="BD1757" s="45"/>
      <c r="BE1757" s="45"/>
    </row>
    <row r="1758" spans="1:57" ht="15.75" customHeight="1">
      <c r="A1758" s="1" t="s">
        <v>2070</v>
      </c>
      <c r="B1758" s="1" t="s">
        <v>121</v>
      </c>
      <c r="C1758" s="1" t="s">
        <v>122</v>
      </c>
      <c r="D1758" s="1" t="s">
        <v>123</v>
      </c>
      <c r="E1758" s="1" t="s">
        <v>822</v>
      </c>
      <c r="F1758" s="128"/>
      <c r="G1758" s="129"/>
      <c r="H1758" s="129"/>
      <c r="I1758" s="129"/>
      <c r="J1758" s="129"/>
      <c r="K1758" s="49" t="s">
        <v>2075</v>
      </c>
      <c r="L1758" s="61" t="s">
        <v>2076</v>
      </c>
      <c r="M1758" s="51" t="s">
        <v>127</v>
      </c>
      <c r="N1758" s="51"/>
      <c r="O1758" s="62" t="e">
        <f t="shared" ref="O1758:O1760" si="876">M1758-R1758</f>
        <v>#VALUE!</v>
      </c>
      <c r="P1758" s="53">
        <v>100000</v>
      </c>
      <c r="Q1758" s="54" t="s">
        <v>128</v>
      </c>
      <c r="R1758" s="53">
        <v>788000</v>
      </c>
      <c r="S1758" s="53">
        <f t="shared" ref="S1758:S1760" si="877">U1758+X1758+AA1758+AD1758+AG1758+AJ1758+AM1758+AP1758+AS1758+AV1758+AY1758+BB1758</f>
        <v>0</v>
      </c>
      <c r="T1758" s="53"/>
      <c r="U1758" s="53">
        <v>0</v>
      </c>
      <c r="V1758" s="53" t="s">
        <v>129</v>
      </c>
      <c r="W1758" s="156">
        <v>0.01</v>
      </c>
      <c r="X1758" s="53">
        <v>0</v>
      </c>
      <c r="Y1758" s="53" t="s">
        <v>130</v>
      </c>
      <c r="Z1758" s="55">
        <v>0.15</v>
      </c>
      <c r="AA1758" s="53">
        <v>0</v>
      </c>
      <c r="AB1758" s="53" t="s">
        <v>130</v>
      </c>
      <c r="AC1758" s="85">
        <v>0.2</v>
      </c>
      <c r="AD1758" s="100"/>
      <c r="AE1758" s="100"/>
      <c r="AF1758" s="100"/>
      <c r="AG1758" s="102"/>
      <c r="AH1758" s="100"/>
      <c r="AI1758" s="100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  <c r="AT1758" s="53"/>
      <c r="AU1758" s="53"/>
      <c r="AV1758" s="53"/>
      <c r="AW1758" s="53"/>
      <c r="AX1758" s="53"/>
      <c r="AY1758" s="53"/>
      <c r="AZ1758" s="53"/>
      <c r="BA1758" s="53"/>
      <c r="BB1758" s="53"/>
      <c r="BC1758" s="53"/>
      <c r="BD1758" s="53"/>
      <c r="BE1758" s="53"/>
    </row>
    <row r="1759" spans="1:57" ht="15.75" customHeight="1">
      <c r="A1759" s="1" t="s">
        <v>2070</v>
      </c>
      <c r="B1759" s="1" t="s">
        <v>121</v>
      </c>
      <c r="C1759" s="1" t="s">
        <v>122</v>
      </c>
      <c r="D1759" s="1" t="s">
        <v>123</v>
      </c>
      <c r="E1759" s="1" t="s">
        <v>822</v>
      </c>
      <c r="F1759" s="128"/>
      <c r="G1759" s="129"/>
      <c r="H1759" s="129"/>
      <c r="I1759" s="129"/>
      <c r="J1759" s="129"/>
      <c r="K1759" s="49" t="s">
        <v>2077</v>
      </c>
      <c r="L1759" s="61" t="s">
        <v>2078</v>
      </c>
      <c r="M1759" s="51" t="s">
        <v>127</v>
      </c>
      <c r="N1759" s="51"/>
      <c r="O1759" s="62" t="e">
        <f t="shared" si="876"/>
        <v>#VALUE!</v>
      </c>
      <c r="P1759" s="53">
        <v>100000</v>
      </c>
      <c r="Q1759" s="54" t="s">
        <v>128</v>
      </c>
      <c r="R1759" s="53">
        <v>165000</v>
      </c>
      <c r="S1759" s="53">
        <f t="shared" si="877"/>
        <v>0</v>
      </c>
      <c r="T1759" s="53"/>
      <c r="U1759" s="53">
        <v>0</v>
      </c>
      <c r="V1759" s="53" t="s">
        <v>129</v>
      </c>
      <c r="W1759" s="156">
        <v>0.01</v>
      </c>
      <c r="X1759" s="53">
        <v>0</v>
      </c>
      <c r="Y1759" s="53" t="s">
        <v>130</v>
      </c>
      <c r="Z1759" s="55">
        <v>0.15</v>
      </c>
      <c r="AA1759" s="53">
        <v>0</v>
      </c>
      <c r="AB1759" s="53" t="s">
        <v>130</v>
      </c>
      <c r="AC1759" s="85">
        <v>0.2</v>
      </c>
      <c r="AD1759" s="100"/>
      <c r="AE1759" s="100"/>
      <c r="AF1759" s="100"/>
      <c r="AG1759" s="102"/>
      <c r="AH1759" s="100"/>
      <c r="AI1759" s="100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  <c r="AT1759" s="53"/>
      <c r="AU1759" s="53"/>
      <c r="AV1759" s="53"/>
      <c r="AW1759" s="53"/>
      <c r="AX1759" s="53"/>
      <c r="AY1759" s="53"/>
      <c r="AZ1759" s="53"/>
      <c r="BA1759" s="53"/>
      <c r="BB1759" s="53"/>
      <c r="BC1759" s="53"/>
      <c r="BD1759" s="53"/>
      <c r="BE1759" s="53"/>
    </row>
    <row r="1760" spans="1:57" ht="15.75" customHeight="1">
      <c r="A1760" s="1" t="s">
        <v>2070</v>
      </c>
      <c r="B1760" s="1" t="s">
        <v>121</v>
      </c>
      <c r="C1760" s="1" t="s">
        <v>122</v>
      </c>
      <c r="D1760" s="1" t="s">
        <v>123</v>
      </c>
      <c r="E1760" s="1" t="s">
        <v>822</v>
      </c>
      <c r="F1760" s="128"/>
      <c r="G1760" s="129"/>
      <c r="H1760" s="129"/>
      <c r="I1760" s="129"/>
      <c r="J1760" s="129"/>
      <c r="K1760" s="49" t="s">
        <v>2071</v>
      </c>
      <c r="L1760" s="61" t="s">
        <v>2072</v>
      </c>
      <c r="M1760" s="51" t="s">
        <v>127</v>
      </c>
      <c r="N1760" s="51">
        <v>2</v>
      </c>
      <c r="O1760" s="56" t="e">
        <f t="shared" si="876"/>
        <v>#VALUE!</v>
      </c>
      <c r="P1760" s="53">
        <v>100000</v>
      </c>
      <c r="Q1760" s="54" t="s">
        <v>128</v>
      </c>
      <c r="R1760" s="53">
        <v>296000</v>
      </c>
      <c r="S1760" s="53">
        <f t="shared" si="877"/>
        <v>0</v>
      </c>
      <c r="T1760" s="53"/>
      <c r="U1760" s="53">
        <v>0</v>
      </c>
      <c r="V1760" s="53" t="s">
        <v>129</v>
      </c>
      <c r="W1760" s="156">
        <v>0.01</v>
      </c>
      <c r="X1760" s="53">
        <v>0</v>
      </c>
      <c r="Y1760" s="53" t="s">
        <v>130</v>
      </c>
      <c r="Z1760" s="55">
        <v>0.15</v>
      </c>
      <c r="AA1760" s="53">
        <v>0</v>
      </c>
      <c r="AB1760" s="53" t="s">
        <v>130</v>
      </c>
      <c r="AC1760" s="85">
        <v>0.2</v>
      </c>
      <c r="AD1760" s="100"/>
      <c r="AE1760" s="100"/>
      <c r="AF1760" s="100"/>
      <c r="AG1760" s="102"/>
      <c r="AH1760" s="100"/>
      <c r="AI1760" s="100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  <c r="AT1760" s="53"/>
      <c r="AU1760" s="53"/>
      <c r="AV1760" s="53"/>
      <c r="AW1760" s="53"/>
      <c r="AX1760" s="53"/>
      <c r="AY1760" s="53"/>
      <c r="AZ1760" s="53"/>
      <c r="BA1760" s="53"/>
      <c r="BB1760" s="53"/>
      <c r="BC1760" s="53"/>
      <c r="BD1760" s="53"/>
      <c r="BE1760" s="53"/>
    </row>
    <row r="1761" spans="1:57" ht="15.75" customHeight="1">
      <c r="A1761" s="1" t="s">
        <v>2070</v>
      </c>
      <c r="B1761" s="1" t="s">
        <v>121</v>
      </c>
      <c r="C1761" s="1" t="s">
        <v>122</v>
      </c>
      <c r="D1761" s="1"/>
      <c r="E1761" s="1" t="s">
        <v>831</v>
      </c>
      <c r="F1761" s="41"/>
      <c r="G1761" s="42"/>
      <c r="H1761" s="42"/>
      <c r="I1761" s="42"/>
      <c r="J1761" s="42" t="s">
        <v>831</v>
      </c>
      <c r="K1761" s="130"/>
      <c r="L1761" s="126"/>
      <c r="M1761" s="127"/>
      <c r="N1761" s="127"/>
      <c r="O1761" s="127"/>
      <c r="P1761" s="45"/>
      <c r="Q1761" s="46"/>
      <c r="R1761" s="45">
        <f t="shared" ref="R1761:S1761" si="878">R1762</f>
        <v>666400</v>
      </c>
      <c r="S1761" s="45">
        <f t="shared" si="878"/>
        <v>0</v>
      </c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91"/>
      <c r="AE1761" s="91"/>
      <c r="AF1761" s="91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  <c r="AT1761" s="45"/>
      <c r="AU1761" s="45"/>
      <c r="AV1761" s="45"/>
      <c r="AW1761" s="45"/>
      <c r="AX1761" s="45"/>
      <c r="AY1761" s="45"/>
      <c r="AZ1761" s="45"/>
      <c r="BA1761" s="45"/>
      <c r="BB1761" s="45"/>
      <c r="BC1761" s="45"/>
      <c r="BD1761" s="45"/>
      <c r="BE1761" s="45"/>
    </row>
    <row r="1762" spans="1:57" ht="15.75" customHeight="1">
      <c r="A1762" s="1" t="s">
        <v>2070</v>
      </c>
      <c r="B1762" s="1" t="s">
        <v>121</v>
      </c>
      <c r="C1762" s="1" t="s">
        <v>122</v>
      </c>
      <c r="D1762" s="1" t="s">
        <v>123</v>
      </c>
      <c r="E1762" s="1" t="s">
        <v>831</v>
      </c>
      <c r="F1762" s="128"/>
      <c r="G1762" s="129"/>
      <c r="H1762" s="129"/>
      <c r="I1762" s="129"/>
      <c r="J1762" s="129"/>
      <c r="K1762" s="49" t="s">
        <v>2079</v>
      </c>
      <c r="L1762" s="61" t="s">
        <v>2080</v>
      </c>
      <c r="M1762" s="51" t="s">
        <v>127</v>
      </c>
      <c r="N1762" s="51">
        <v>2</v>
      </c>
      <c r="O1762" s="56" t="e">
        <f>M1762-R1762</f>
        <v>#VALUE!</v>
      </c>
      <c r="P1762" s="53">
        <v>680</v>
      </c>
      <c r="Q1762" s="54" t="s">
        <v>159</v>
      </c>
      <c r="R1762" s="53">
        <v>666400</v>
      </c>
      <c r="S1762" s="53">
        <f>U1762+X1762+AA1762+AD1762+AG1762+AJ1762+AM1762+AP1762+AS1762+AV1762+AY1762+BB1762</f>
        <v>0</v>
      </c>
      <c r="T1762" s="53"/>
      <c r="U1762" s="53">
        <v>0</v>
      </c>
      <c r="V1762" s="53" t="s">
        <v>129</v>
      </c>
      <c r="W1762" s="156">
        <v>0.01</v>
      </c>
      <c r="X1762" s="53">
        <v>0</v>
      </c>
      <c r="Y1762" s="53" t="s">
        <v>130</v>
      </c>
      <c r="Z1762" s="55">
        <v>0.15</v>
      </c>
      <c r="AA1762" s="53">
        <v>0</v>
      </c>
      <c r="AB1762" s="53" t="s">
        <v>130</v>
      </c>
      <c r="AC1762" s="85">
        <v>0.2</v>
      </c>
      <c r="AD1762" s="100"/>
      <c r="AE1762" s="100"/>
      <c r="AF1762" s="100"/>
      <c r="AG1762" s="102"/>
      <c r="AH1762" s="100"/>
      <c r="AI1762" s="100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  <c r="AT1762" s="53"/>
      <c r="AU1762" s="53"/>
      <c r="AV1762" s="53"/>
      <c r="AW1762" s="53"/>
      <c r="AX1762" s="53"/>
      <c r="AY1762" s="53"/>
      <c r="AZ1762" s="53"/>
      <c r="BA1762" s="53"/>
      <c r="BB1762" s="53"/>
      <c r="BC1762" s="53"/>
      <c r="BD1762" s="53"/>
      <c r="BE1762" s="53"/>
    </row>
    <row r="1763" spans="1:57" ht="15.75" customHeight="1">
      <c r="A1763" s="1" t="s">
        <v>2070</v>
      </c>
      <c r="B1763" s="1" t="s">
        <v>121</v>
      </c>
      <c r="C1763" s="1" t="s">
        <v>122</v>
      </c>
      <c r="D1763" s="1"/>
      <c r="E1763" s="1" t="s">
        <v>841</v>
      </c>
      <c r="F1763" s="41"/>
      <c r="G1763" s="42"/>
      <c r="H1763" s="42"/>
      <c r="I1763" s="42"/>
      <c r="J1763" s="42" t="s">
        <v>841</v>
      </c>
      <c r="K1763" s="130"/>
      <c r="L1763" s="126"/>
      <c r="M1763" s="127"/>
      <c r="N1763" s="127"/>
      <c r="O1763" s="127"/>
      <c r="P1763" s="45"/>
      <c r="Q1763" s="46"/>
      <c r="R1763" s="45">
        <f t="shared" ref="R1763:S1763" si="879">SUM(R1764:R1767)</f>
        <v>6417100</v>
      </c>
      <c r="S1763" s="45">
        <f t="shared" si="879"/>
        <v>0</v>
      </c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91"/>
      <c r="AE1763" s="91"/>
      <c r="AF1763" s="91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  <c r="AT1763" s="45"/>
      <c r="AU1763" s="45"/>
      <c r="AV1763" s="45"/>
      <c r="AW1763" s="45"/>
      <c r="AX1763" s="45"/>
      <c r="AY1763" s="45"/>
      <c r="AZ1763" s="45"/>
      <c r="BA1763" s="45"/>
      <c r="BB1763" s="45"/>
      <c r="BC1763" s="45"/>
      <c r="BD1763" s="45"/>
      <c r="BE1763" s="45"/>
    </row>
    <row r="1764" spans="1:57" ht="15.75" customHeight="1">
      <c r="A1764" s="1" t="s">
        <v>2070</v>
      </c>
      <c r="B1764" s="1" t="s">
        <v>121</v>
      </c>
      <c r="C1764" s="1" t="s">
        <v>122</v>
      </c>
      <c r="D1764" s="1" t="s">
        <v>123</v>
      </c>
      <c r="E1764" s="1" t="s">
        <v>841</v>
      </c>
      <c r="F1764" s="128"/>
      <c r="G1764" s="129"/>
      <c r="H1764" s="129"/>
      <c r="I1764" s="129"/>
      <c r="J1764" s="129"/>
      <c r="K1764" s="49" t="s">
        <v>2081</v>
      </c>
      <c r="L1764" s="57" t="s">
        <v>2082</v>
      </c>
      <c r="M1764" s="51" t="s">
        <v>127</v>
      </c>
      <c r="N1764" s="51"/>
      <c r="O1764" s="62" t="e">
        <f t="shared" ref="O1764:O1767" si="880">M1764-R1764</f>
        <v>#VALUE!</v>
      </c>
      <c r="P1764" s="53">
        <v>42</v>
      </c>
      <c r="Q1764" s="54" t="s">
        <v>400</v>
      </c>
      <c r="R1764" s="53">
        <v>223400</v>
      </c>
      <c r="S1764" s="53">
        <f t="shared" ref="S1764:S1767" si="881">U1764+X1764+AA1764+AD1764+AG1764+AJ1764+AM1764+AP1764+AS1764+AV1764+AY1764+BB1764</f>
        <v>0</v>
      </c>
      <c r="T1764" s="53"/>
      <c r="U1764" s="53">
        <v>0</v>
      </c>
      <c r="V1764" s="53" t="s">
        <v>129</v>
      </c>
      <c r="W1764" s="156">
        <v>0.01</v>
      </c>
      <c r="X1764" s="100"/>
      <c r="Y1764" s="100"/>
      <c r="Z1764" s="100"/>
      <c r="AA1764" s="100"/>
      <c r="AB1764" s="100"/>
      <c r="AC1764" s="101"/>
      <c r="AD1764" s="100"/>
      <c r="AE1764" s="100"/>
      <c r="AF1764" s="100"/>
      <c r="AG1764" s="102"/>
      <c r="AH1764" s="100"/>
      <c r="AI1764" s="100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  <c r="AT1764" s="53"/>
      <c r="AU1764" s="53"/>
      <c r="AV1764" s="53"/>
      <c r="AW1764" s="53"/>
      <c r="AX1764" s="53"/>
      <c r="AY1764" s="53"/>
      <c r="AZ1764" s="53"/>
      <c r="BA1764" s="53"/>
      <c r="BB1764" s="53"/>
      <c r="BC1764" s="53"/>
      <c r="BD1764" s="53"/>
      <c r="BE1764" s="53"/>
    </row>
    <row r="1765" spans="1:57" ht="15.75" customHeight="1">
      <c r="A1765" s="1" t="s">
        <v>2070</v>
      </c>
      <c r="B1765" s="1" t="s">
        <v>121</v>
      </c>
      <c r="C1765" s="1" t="s">
        <v>122</v>
      </c>
      <c r="D1765" s="1" t="s">
        <v>123</v>
      </c>
      <c r="E1765" s="1" t="s">
        <v>841</v>
      </c>
      <c r="F1765" s="128"/>
      <c r="G1765" s="129"/>
      <c r="H1765" s="129"/>
      <c r="I1765" s="129"/>
      <c r="J1765" s="129"/>
      <c r="K1765" s="49" t="s">
        <v>2079</v>
      </c>
      <c r="L1765" s="61" t="s">
        <v>2080</v>
      </c>
      <c r="M1765" s="51" t="s">
        <v>127</v>
      </c>
      <c r="N1765" s="51">
        <v>2</v>
      </c>
      <c r="O1765" s="56" t="e">
        <f t="shared" si="880"/>
        <v>#VALUE!</v>
      </c>
      <c r="P1765" s="53">
        <v>40</v>
      </c>
      <c r="Q1765" s="54" t="s">
        <v>159</v>
      </c>
      <c r="R1765" s="53">
        <v>39200</v>
      </c>
      <c r="S1765" s="53">
        <f t="shared" si="881"/>
        <v>0</v>
      </c>
      <c r="T1765" s="53"/>
      <c r="U1765" s="53">
        <v>0</v>
      </c>
      <c r="V1765" s="53" t="s">
        <v>129</v>
      </c>
      <c r="W1765" s="156">
        <v>0.01</v>
      </c>
      <c r="X1765" s="100"/>
      <c r="Y1765" s="100"/>
      <c r="Z1765" s="100"/>
      <c r="AA1765" s="100"/>
      <c r="AB1765" s="100"/>
      <c r="AC1765" s="101"/>
      <c r="AD1765" s="100"/>
      <c r="AE1765" s="100"/>
      <c r="AF1765" s="100"/>
      <c r="AG1765" s="102"/>
      <c r="AH1765" s="100"/>
      <c r="AI1765" s="100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  <c r="AT1765" s="53"/>
      <c r="AU1765" s="53"/>
      <c r="AV1765" s="53"/>
      <c r="AW1765" s="53"/>
      <c r="AX1765" s="53"/>
      <c r="AY1765" s="53"/>
      <c r="AZ1765" s="53"/>
      <c r="BA1765" s="53"/>
      <c r="BB1765" s="53"/>
      <c r="BC1765" s="53"/>
      <c r="BD1765" s="53"/>
      <c r="BE1765" s="53"/>
    </row>
    <row r="1766" spans="1:57" ht="15.75" customHeight="1">
      <c r="A1766" s="1" t="s">
        <v>2070</v>
      </c>
      <c r="B1766" s="1" t="s">
        <v>121</v>
      </c>
      <c r="C1766" s="1" t="s">
        <v>122</v>
      </c>
      <c r="D1766" s="1" t="s">
        <v>123</v>
      </c>
      <c r="E1766" s="1" t="s">
        <v>841</v>
      </c>
      <c r="F1766" s="128"/>
      <c r="G1766" s="129"/>
      <c r="H1766" s="129"/>
      <c r="I1766" s="129"/>
      <c r="J1766" s="129"/>
      <c r="K1766" s="49" t="s">
        <v>2083</v>
      </c>
      <c r="L1766" s="61" t="s">
        <v>2084</v>
      </c>
      <c r="M1766" s="51" t="s">
        <v>127</v>
      </c>
      <c r="N1766" s="51"/>
      <c r="O1766" s="62" t="e">
        <f t="shared" si="880"/>
        <v>#VALUE!</v>
      </c>
      <c r="P1766" s="53">
        <v>5325</v>
      </c>
      <c r="Q1766" s="54" t="s">
        <v>159</v>
      </c>
      <c r="R1766" s="53">
        <v>5644500</v>
      </c>
      <c r="S1766" s="53">
        <f t="shared" si="881"/>
        <v>0</v>
      </c>
      <c r="T1766" s="53"/>
      <c r="U1766" s="53">
        <v>0</v>
      </c>
      <c r="V1766" s="53" t="s">
        <v>129</v>
      </c>
      <c r="W1766" s="156">
        <v>0.01</v>
      </c>
      <c r="X1766" s="100"/>
      <c r="Y1766" s="100"/>
      <c r="Z1766" s="100"/>
      <c r="AA1766" s="100"/>
      <c r="AB1766" s="100"/>
      <c r="AC1766" s="101"/>
      <c r="AD1766" s="100"/>
      <c r="AE1766" s="100"/>
      <c r="AF1766" s="100"/>
      <c r="AG1766" s="102"/>
      <c r="AH1766" s="100"/>
      <c r="AI1766" s="100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  <c r="AT1766" s="53"/>
      <c r="AU1766" s="53"/>
      <c r="AV1766" s="53"/>
      <c r="AW1766" s="53"/>
      <c r="AX1766" s="53"/>
      <c r="AY1766" s="53"/>
      <c r="AZ1766" s="53"/>
      <c r="BA1766" s="53"/>
      <c r="BB1766" s="53"/>
      <c r="BC1766" s="53"/>
      <c r="BD1766" s="53"/>
      <c r="BE1766" s="53"/>
    </row>
    <row r="1767" spans="1:57" ht="15.75" customHeight="1">
      <c r="A1767" s="1" t="s">
        <v>2070</v>
      </c>
      <c r="B1767" s="1" t="s">
        <v>121</v>
      </c>
      <c r="C1767" s="1" t="s">
        <v>122</v>
      </c>
      <c r="D1767" s="1" t="s">
        <v>123</v>
      </c>
      <c r="E1767" s="1" t="s">
        <v>841</v>
      </c>
      <c r="F1767" s="128"/>
      <c r="G1767" s="129"/>
      <c r="H1767" s="129"/>
      <c r="I1767" s="129"/>
      <c r="J1767" s="129"/>
      <c r="K1767" s="49" t="s">
        <v>2085</v>
      </c>
      <c r="L1767" s="61" t="s">
        <v>2086</v>
      </c>
      <c r="M1767" s="51" t="s">
        <v>127</v>
      </c>
      <c r="N1767" s="51"/>
      <c r="O1767" s="62" t="e">
        <f t="shared" si="880"/>
        <v>#VALUE!</v>
      </c>
      <c r="P1767" s="53">
        <v>1000</v>
      </c>
      <c r="Q1767" s="54" t="s">
        <v>159</v>
      </c>
      <c r="R1767" s="53">
        <v>510000</v>
      </c>
      <c r="S1767" s="53">
        <f t="shared" si="881"/>
        <v>0</v>
      </c>
      <c r="T1767" s="53"/>
      <c r="U1767" s="53">
        <v>0</v>
      </c>
      <c r="V1767" s="53" t="s">
        <v>129</v>
      </c>
      <c r="W1767" s="156">
        <v>0.01</v>
      </c>
      <c r="X1767" s="100"/>
      <c r="Y1767" s="100"/>
      <c r="Z1767" s="100"/>
      <c r="AA1767" s="100"/>
      <c r="AB1767" s="100"/>
      <c r="AC1767" s="101"/>
      <c r="AD1767" s="100"/>
      <c r="AE1767" s="100"/>
      <c r="AF1767" s="100"/>
      <c r="AG1767" s="102"/>
      <c r="AH1767" s="100"/>
      <c r="AI1767" s="100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  <c r="AT1767" s="53"/>
      <c r="AU1767" s="53"/>
      <c r="AV1767" s="53"/>
      <c r="AW1767" s="53"/>
      <c r="AX1767" s="53"/>
      <c r="AY1767" s="53"/>
      <c r="AZ1767" s="53"/>
      <c r="BA1767" s="53"/>
      <c r="BB1767" s="53"/>
      <c r="BC1767" s="53"/>
      <c r="BD1767" s="53"/>
      <c r="BE1767" s="53"/>
    </row>
    <row r="1768" spans="1:57" ht="15.75" customHeight="1">
      <c r="A1768" s="1" t="s">
        <v>2070</v>
      </c>
      <c r="B1768" s="1" t="s">
        <v>121</v>
      </c>
      <c r="C1768" s="1" t="s">
        <v>122</v>
      </c>
      <c r="D1768" s="1" t="s">
        <v>241</v>
      </c>
      <c r="E1768" s="1"/>
      <c r="F1768" s="35"/>
      <c r="G1768" s="36"/>
      <c r="H1768" s="36"/>
      <c r="I1768" s="36" t="s">
        <v>241</v>
      </c>
      <c r="J1768" s="36"/>
      <c r="K1768" s="120"/>
      <c r="L1768" s="121"/>
      <c r="M1768" s="122"/>
      <c r="N1768" s="122"/>
      <c r="O1768" s="122"/>
      <c r="P1768" s="39"/>
      <c r="Q1768" s="40"/>
      <c r="R1768" s="39">
        <f t="shared" ref="R1768:S1768" si="882">R1769</f>
        <v>106400</v>
      </c>
      <c r="S1768" s="39">
        <f t="shared" si="882"/>
        <v>0</v>
      </c>
      <c r="T1768" s="39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86"/>
      <c r="AE1768" s="86"/>
      <c r="AF1768" s="86"/>
      <c r="AG1768" s="39"/>
      <c r="AH1768" s="39"/>
      <c r="AI1768" s="39"/>
      <c r="AJ1768" s="39"/>
      <c r="AK1768" s="39"/>
      <c r="AL1768" s="39"/>
      <c r="AM1768" s="39"/>
      <c r="AN1768" s="39"/>
      <c r="AO1768" s="39"/>
      <c r="AP1768" s="39"/>
      <c r="AQ1768" s="39"/>
      <c r="AR1768" s="39"/>
      <c r="AS1768" s="39"/>
      <c r="AT1768" s="39"/>
      <c r="AU1768" s="39"/>
      <c r="AV1768" s="39"/>
      <c r="AW1768" s="39"/>
      <c r="AX1768" s="39"/>
      <c r="AY1768" s="39"/>
      <c r="AZ1768" s="39"/>
      <c r="BA1768" s="39"/>
      <c r="BB1768" s="39"/>
      <c r="BC1768" s="39"/>
      <c r="BD1768" s="39"/>
      <c r="BE1768" s="39"/>
    </row>
    <row r="1769" spans="1:57" ht="15.75" customHeight="1">
      <c r="A1769" s="1" t="s">
        <v>2070</v>
      </c>
      <c r="B1769" s="1" t="s">
        <v>121</v>
      </c>
      <c r="C1769" s="1" t="s">
        <v>122</v>
      </c>
      <c r="D1769" s="1"/>
      <c r="E1769" s="1" t="s">
        <v>847</v>
      </c>
      <c r="F1769" s="41"/>
      <c r="G1769" s="42"/>
      <c r="H1769" s="42"/>
      <c r="I1769" s="42"/>
      <c r="J1769" s="42" t="s">
        <v>847</v>
      </c>
      <c r="K1769" s="130"/>
      <c r="L1769" s="126"/>
      <c r="M1769" s="127"/>
      <c r="N1769" s="127"/>
      <c r="O1769" s="127"/>
      <c r="P1769" s="45"/>
      <c r="Q1769" s="46"/>
      <c r="R1769" s="45">
        <f t="shared" ref="R1769:S1769" si="883">R1770</f>
        <v>106400</v>
      </c>
      <c r="S1769" s="45">
        <f t="shared" si="883"/>
        <v>0</v>
      </c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82"/>
      <c r="AE1769" s="82"/>
      <c r="AF1769" s="82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  <c r="AT1769" s="45"/>
      <c r="AU1769" s="45"/>
      <c r="AV1769" s="45"/>
      <c r="AW1769" s="45"/>
      <c r="AX1769" s="45"/>
      <c r="AY1769" s="45"/>
      <c r="AZ1769" s="45"/>
      <c r="BA1769" s="45"/>
      <c r="BB1769" s="45"/>
      <c r="BC1769" s="45"/>
      <c r="BD1769" s="45"/>
      <c r="BE1769" s="45"/>
    </row>
    <row r="1770" spans="1:57" ht="15.75" customHeight="1">
      <c r="A1770" s="1" t="s">
        <v>2070</v>
      </c>
      <c r="B1770" s="1" t="s">
        <v>121</v>
      </c>
      <c r="C1770" s="1" t="s">
        <v>122</v>
      </c>
      <c r="D1770" s="1" t="s">
        <v>241</v>
      </c>
      <c r="E1770" s="1" t="s">
        <v>847</v>
      </c>
      <c r="F1770" s="128"/>
      <c r="G1770" s="129"/>
      <c r="H1770" s="129"/>
      <c r="I1770" s="129"/>
      <c r="J1770" s="129"/>
      <c r="K1770" s="49" t="s">
        <v>2081</v>
      </c>
      <c r="L1770" s="61" t="s">
        <v>2087</v>
      </c>
      <c r="M1770" s="51" t="s">
        <v>127</v>
      </c>
      <c r="N1770" s="51"/>
      <c r="O1770" s="62" t="e">
        <f>M1770-R1770</f>
        <v>#VALUE!</v>
      </c>
      <c r="P1770" s="53">
        <v>20</v>
      </c>
      <c r="Q1770" s="54" t="s">
        <v>400</v>
      </c>
      <c r="R1770" s="53">
        <v>106400</v>
      </c>
      <c r="S1770" s="53">
        <f>U1770+X1770+AA1770+AD1770+AG1770+AJ1770+AM1770+AP1770+AS1770+AV1770+AY1770+BB1770</f>
        <v>0</v>
      </c>
      <c r="T1770" s="53"/>
      <c r="U1770" s="53">
        <v>0</v>
      </c>
      <c r="V1770" s="53" t="s">
        <v>129</v>
      </c>
      <c r="W1770" s="156">
        <v>0.01</v>
      </c>
      <c r="X1770" s="53">
        <v>0</v>
      </c>
      <c r="Y1770" s="53" t="s">
        <v>130</v>
      </c>
      <c r="Z1770" s="55">
        <v>0.15</v>
      </c>
      <c r="AA1770" s="53">
        <v>0</v>
      </c>
      <c r="AB1770" s="53" t="s">
        <v>130</v>
      </c>
      <c r="AC1770" s="85">
        <v>0.2</v>
      </c>
      <c r="AD1770" s="100"/>
      <c r="AE1770" s="100"/>
      <c r="AF1770" s="100"/>
      <c r="AG1770" s="102"/>
      <c r="AH1770" s="100"/>
      <c r="AI1770" s="100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  <c r="AT1770" s="53"/>
      <c r="AU1770" s="53"/>
      <c r="AV1770" s="53"/>
      <c r="AW1770" s="53"/>
      <c r="AX1770" s="53"/>
      <c r="AY1770" s="53"/>
      <c r="AZ1770" s="53"/>
      <c r="BA1770" s="53"/>
      <c r="BB1770" s="53"/>
      <c r="BC1770" s="53"/>
      <c r="BD1770" s="53"/>
      <c r="BE1770" s="53"/>
    </row>
    <row r="1771" spans="1:57" ht="15.75" customHeight="1">
      <c r="A1771" s="1" t="s">
        <v>2070</v>
      </c>
      <c r="B1771" s="1" t="s">
        <v>280</v>
      </c>
      <c r="C1771" s="1" t="s">
        <v>122</v>
      </c>
      <c r="D1771" s="1"/>
      <c r="E1771" s="1"/>
      <c r="F1771" s="23"/>
      <c r="G1771" s="24" t="s">
        <v>280</v>
      </c>
      <c r="H1771" s="24"/>
      <c r="I1771" s="24"/>
      <c r="J1771" s="24"/>
      <c r="K1771" s="132"/>
      <c r="L1771" s="133"/>
      <c r="M1771" s="134"/>
      <c r="N1771" s="134"/>
      <c r="O1771" s="134"/>
      <c r="P1771" s="27"/>
      <c r="Q1771" s="28"/>
      <c r="R1771" s="27">
        <f t="shared" ref="R1771:S1771" si="884">R1772+R1776</f>
        <v>55389000</v>
      </c>
      <c r="S1771" s="27">
        <f t="shared" si="884"/>
        <v>0</v>
      </c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106"/>
      <c r="AE1771" s="106"/>
      <c r="AF1771" s="106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</row>
    <row r="1772" spans="1:57" ht="15.75" customHeight="1">
      <c r="A1772" s="1" t="s">
        <v>2070</v>
      </c>
      <c r="B1772" s="1" t="s">
        <v>280</v>
      </c>
      <c r="C1772" s="1" t="s">
        <v>713</v>
      </c>
      <c r="D1772" s="1"/>
      <c r="E1772" s="1"/>
      <c r="F1772" s="29"/>
      <c r="G1772" s="30"/>
      <c r="H1772" s="30" t="s">
        <v>713</v>
      </c>
      <c r="I1772" s="30"/>
      <c r="J1772" s="30"/>
      <c r="K1772" s="135"/>
      <c r="L1772" s="136"/>
      <c r="M1772" s="119"/>
      <c r="N1772" s="119"/>
      <c r="O1772" s="119"/>
      <c r="P1772" s="33"/>
      <c r="Q1772" s="34"/>
      <c r="R1772" s="33">
        <f t="shared" ref="R1772:S1772" si="885">R1773</f>
        <v>4847800</v>
      </c>
      <c r="S1772" s="33">
        <f t="shared" si="885"/>
        <v>0</v>
      </c>
      <c r="T1772" s="33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</row>
    <row r="1773" spans="1:57" ht="15.75" customHeight="1">
      <c r="A1773" s="1" t="s">
        <v>2070</v>
      </c>
      <c r="B1773" s="1" t="s">
        <v>280</v>
      </c>
      <c r="C1773" s="1" t="s">
        <v>713</v>
      </c>
      <c r="D1773" s="1" t="s">
        <v>714</v>
      </c>
      <c r="E1773" s="1"/>
      <c r="F1773" s="35"/>
      <c r="G1773" s="36"/>
      <c r="H1773" s="36"/>
      <c r="I1773" s="36" t="s">
        <v>714</v>
      </c>
      <c r="J1773" s="36"/>
      <c r="K1773" s="137"/>
      <c r="L1773" s="138"/>
      <c r="M1773" s="122"/>
      <c r="N1773" s="122"/>
      <c r="O1773" s="122"/>
      <c r="P1773" s="39"/>
      <c r="Q1773" s="40"/>
      <c r="R1773" s="39">
        <f t="shared" ref="R1773:S1773" si="886">R1774</f>
        <v>4847800</v>
      </c>
      <c r="S1773" s="39">
        <f t="shared" si="886"/>
        <v>0</v>
      </c>
      <c r="T1773" s="39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F1773" s="39"/>
      <c r="AG1773" s="39"/>
      <c r="AH1773" s="39"/>
      <c r="AI1773" s="39"/>
      <c r="AJ1773" s="39"/>
      <c r="AK1773" s="39"/>
      <c r="AL1773" s="39"/>
      <c r="AM1773" s="39"/>
      <c r="AN1773" s="39"/>
      <c r="AO1773" s="39"/>
      <c r="AP1773" s="39"/>
      <c r="AQ1773" s="39"/>
      <c r="AR1773" s="39"/>
      <c r="AS1773" s="39"/>
      <c r="AT1773" s="39"/>
      <c r="AU1773" s="39"/>
      <c r="AV1773" s="39"/>
      <c r="AW1773" s="39"/>
      <c r="AX1773" s="39"/>
      <c r="AY1773" s="39"/>
      <c r="AZ1773" s="39"/>
      <c r="BA1773" s="39"/>
      <c r="BB1773" s="39"/>
      <c r="BC1773" s="39"/>
      <c r="BD1773" s="39"/>
      <c r="BE1773" s="39"/>
    </row>
    <row r="1774" spans="1:57" ht="15.75" customHeight="1">
      <c r="A1774" s="1" t="s">
        <v>2070</v>
      </c>
      <c r="B1774" s="1" t="s">
        <v>280</v>
      </c>
      <c r="C1774" s="1" t="s">
        <v>713</v>
      </c>
      <c r="D1774" s="1"/>
      <c r="E1774" s="1" t="s">
        <v>715</v>
      </c>
      <c r="F1774" s="41"/>
      <c r="G1774" s="42"/>
      <c r="H1774" s="42"/>
      <c r="I1774" s="42"/>
      <c r="J1774" s="42" t="s">
        <v>715</v>
      </c>
      <c r="K1774" s="139"/>
      <c r="L1774" s="140"/>
      <c r="M1774" s="127"/>
      <c r="N1774" s="127"/>
      <c r="O1774" s="127"/>
      <c r="P1774" s="45"/>
      <c r="Q1774" s="46"/>
      <c r="R1774" s="45">
        <f t="shared" ref="R1774:S1774" si="887">R1775</f>
        <v>4847800</v>
      </c>
      <c r="S1774" s="45">
        <f t="shared" si="887"/>
        <v>0</v>
      </c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82"/>
      <c r="AE1774" s="82"/>
      <c r="AF1774" s="82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  <c r="AT1774" s="45"/>
      <c r="AU1774" s="45"/>
      <c r="AV1774" s="45"/>
      <c r="AW1774" s="45"/>
      <c r="AX1774" s="45"/>
      <c r="AY1774" s="45"/>
      <c r="AZ1774" s="45"/>
      <c r="BA1774" s="45"/>
      <c r="BB1774" s="45"/>
      <c r="BC1774" s="45"/>
      <c r="BD1774" s="45"/>
      <c r="BE1774" s="45"/>
    </row>
    <row r="1775" spans="1:57" ht="15.75" customHeight="1">
      <c r="A1775" s="1" t="s">
        <v>2070</v>
      </c>
      <c r="B1775" s="1" t="s">
        <v>280</v>
      </c>
      <c r="C1775" s="1" t="s">
        <v>713</v>
      </c>
      <c r="D1775" s="1" t="s">
        <v>714</v>
      </c>
      <c r="E1775" s="1" t="s">
        <v>715</v>
      </c>
      <c r="F1775" s="128"/>
      <c r="G1775" s="129"/>
      <c r="H1775" s="129"/>
      <c r="I1775" s="129"/>
      <c r="J1775" s="129"/>
      <c r="K1775" s="83" t="s">
        <v>725</v>
      </c>
      <c r="L1775" s="84" t="s">
        <v>726</v>
      </c>
      <c r="M1775" s="51" t="s">
        <v>127</v>
      </c>
      <c r="N1775" s="51">
        <v>2</v>
      </c>
      <c r="O1775" s="56" t="e">
        <f>M1775-R1775</f>
        <v>#VALUE!</v>
      </c>
      <c r="P1775" s="53">
        <v>129</v>
      </c>
      <c r="Q1775" s="54" t="s">
        <v>718</v>
      </c>
      <c r="R1775" s="53">
        <v>4847800</v>
      </c>
      <c r="S1775" s="53">
        <f>U1775+X1775+AA1775+AD1775+AG1775+AJ1775+AM1775+AP1775+AS1775+AV1775+AY1775+BB1775</f>
        <v>0</v>
      </c>
      <c r="T1775" s="53"/>
      <c r="U1775" s="53">
        <v>0</v>
      </c>
      <c r="V1775" s="53" t="s">
        <v>129</v>
      </c>
      <c r="W1775" s="156">
        <v>0.01</v>
      </c>
      <c r="X1775" s="100"/>
      <c r="Y1775" s="100"/>
      <c r="Z1775" s="100"/>
      <c r="AA1775" s="100"/>
      <c r="AB1775" s="100"/>
      <c r="AC1775" s="101"/>
      <c r="AD1775" s="100"/>
      <c r="AE1775" s="100"/>
      <c r="AF1775" s="100"/>
      <c r="AG1775" s="102"/>
      <c r="AH1775" s="100"/>
      <c r="AI1775" s="100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  <c r="AT1775" s="53"/>
      <c r="AU1775" s="53"/>
      <c r="AV1775" s="53"/>
      <c r="AW1775" s="53"/>
      <c r="AX1775" s="53"/>
      <c r="AY1775" s="53"/>
      <c r="AZ1775" s="53"/>
      <c r="BA1775" s="53"/>
      <c r="BB1775" s="53"/>
      <c r="BC1775" s="53"/>
      <c r="BD1775" s="53"/>
      <c r="BE1775" s="53"/>
    </row>
    <row r="1776" spans="1:57" ht="15.75" customHeight="1">
      <c r="A1776" s="1" t="s">
        <v>2070</v>
      </c>
      <c r="B1776" s="1" t="s">
        <v>280</v>
      </c>
      <c r="C1776" s="1" t="s">
        <v>281</v>
      </c>
      <c r="D1776" s="1"/>
      <c r="E1776" s="1"/>
      <c r="F1776" s="29"/>
      <c r="G1776" s="30"/>
      <c r="H1776" s="30" t="s">
        <v>281</v>
      </c>
      <c r="I1776" s="30"/>
      <c r="J1776" s="30"/>
      <c r="K1776" s="135"/>
      <c r="L1776" s="136"/>
      <c r="M1776" s="119"/>
      <c r="N1776" s="119"/>
      <c r="O1776" s="119"/>
      <c r="P1776" s="33"/>
      <c r="Q1776" s="34"/>
      <c r="R1776" s="33">
        <f t="shared" ref="R1776:S1776" si="888">R1777+R1781+R1786+R1794+R1801+R1805</f>
        <v>50541200</v>
      </c>
      <c r="S1776" s="33">
        <f t="shared" si="888"/>
        <v>0</v>
      </c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149"/>
      <c r="AE1776" s="149"/>
      <c r="AF1776" s="149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  <c r="AS1776" s="33"/>
      <c r="AT1776" s="33"/>
      <c r="AU1776" s="33"/>
      <c r="AV1776" s="33"/>
      <c r="AW1776" s="33"/>
      <c r="AX1776" s="33"/>
      <c r="AY1776" s="33"/>
      <c r="AZ1776" s="33"/>
      <c r="BA1776" s="33"/>
      <c r="BB1776" s="33"/>
      <c r="BC1776" s="33"/>
      <c r="BD1776" s="33"/>
      <c r="BE1776" s="33"/>
    </row>
    <row r="1777" spans="1:57" ht="15.75" customHeight="1">
      <c r="A1777" s="1" t="s">
        <v>2070</v>
      </c>
      <c r="B1777" s="1" t="s">
        <v>280</v>
      </c>
      <c r="C1777" s="1" t="s">
        <v>281</v>
      </c>
      <c r="D1777" s="1" t="s">
        <v>851</v>
      </c>
      <c r="E1777" s="1"/>
      <c r="F1777" s="35"/>
      <c r="G1777" s="36"/>
      <c r="H1777" s="36"/>
      <c r="I1777" s="36" t="s">
        <v>851</v>
      </c>
      <c r="J1777" s="36"/>
      <c r="K1777" s="137"/>
      <c r="L1777" s="138"/>
      <c r="M1777" s="122"/>
      <c r="N1777" s="122"/>
      <c r="O1777" s="122"/>
      <c r="P1777" s="39"/>
      <c r="Q1777" s="40"/>
      <c r="R1777" s="39">
        <f t="shared" ref="R1777:S1777" si="889">R1778</f>
        <v>5326000</v>
      </c>
      <c r="S1777" s="39">
        <f t="shared" si="889"/>
        <v>0</v>
      </c>
      <c r="T1777" s="39"/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F1777" s="39"/>
      <c r="AG1777" s="39"/>
      <c r="AH1777" s="39"/>
      <c r="AI1777" s="39"/>
      <c r="AJ1777" s="39"/>
      <c r="AK1777" s="39"/>
      <c r="AL1777" s="39"/>
      <c r="AM1777" s="39"/>
      <c r="AN1777" s="39"/>
      <c r="AO1777" s="39"/>
      <c r="AP1777" s="39"/>
      <c r="AQ1777" s="39"/>
      <c r="AR1777" s="39"/>
      <c r="AS1777" s="39"/>
      <c r="AT1777" s="39"/>
      <c r="AU1777" s="39"/>
      <c r="AV1777" s="39"/>
      <c r="AW1777" s="39"/>
      <c r="AX1777" s="39"/>
      <c r="AY1777" s="39"/>
      <c r="AZ1777" s="39"/>
      <c r="BA1777" s="39"/>
      <c r="BB1777" s="39"/>
      <c r="BC1777" s="39"/>
      <c r="BD1777" s="39"/>
      <c r="BE1777" s="39"/>
    </row>
    <row r="1778" spans="1:57" ht="15.75" customHeight="1">
      <c r="A1778" s="1" t="s">
        <v>2070</v>
      </c>
      <c r="B1778" s="1" t="s">
        <v>280</v>
      </c>
      <c r="C1778" s="1" t="s">
        <v>281</v>
      </c>
      <c r="D1778" s="1"/>
      <c r="E1778" s="1" t="s">
        <v>852</v>
      </c>
      <c r="F1778" s="41"/>
      <c r="G1778" s="42"/>
      <c r="H1778" s="42"/>
      <c r="I1778" s="42"/>
      <c r="J1778" s="42" t="s">
        <v>852</v>
      </c>
      <c r="K1778" s="139"/>
      <c r="L1778" s="140"/>
      <c r="M1778" s="127"/>
      <c r="N1778" s="127"/>
      <c r="O1778" s="127"/>
      <c r="P1778" s="45"/>
      <c r="Q1778" s="46"/>
      <c r="R1778" s="45">
        <f t="shared" ref="R1778:S1778" si="890">R1779+R1780</f>
        <v>5326000</v>
      </c>
      <c r="S1778" s="45">
        <f t="shared" si="890"/>
        <v>0</v>
      </c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82"/>
      <c r="AE1778" s="82"/>
      <c r="AF1778" s="82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  <c r="AT1778" s="45"/>
      <c r="AU1778" s="45"/>
      <c r="AV1778" s="45"/>
      <c r="AW1778" s="45"/>
      <c r="AX1778" s="45"/>
      <c r="AY1778" s="45"/>
      <c r="AZ1778" s="45"/>
      <c r="BA1778" s="45"/>
      <c r="BB1778" s="45"/>
      <c r="BC1778" s="45"/>
      <c r="BD1778" s="45"/>
      <c r="BE1778" s="45"/>
    </row>
    <row r="1779" spans="1:57" ht="15.75" customHeight="1">
      <c r="A1779" s="1" t="s">
        <v>2070</v>
      </c>
      <c r="B1779" s="1" t="s">
        <v>280</v>
      </c>
      <c r="C1779" s="1" t="s">
        <v>281</v>
      </c>
      <c r="D1779" s="1" t="s">
        <v>851</v>
      </c>
      <c r="E1779" s="1" t="s">
        <v>852</v>
      </c>
      <c r="F1779" s="128"/>
      <c r="G1779" s="129"/>
      <c r="H1779" s="129"/>
      <c r="I1779" s="129"/>
      <c r="J1779" s="129"/>
      <c r="K1779" s="83" t="s">
        <v>2088</v>
      </c>
      <c r="L1779" s="84" t="s">
        <v>2089</v>
      </c>
      <c r="M1779" s="51" t="s">
        <v>127</v>
      </c>
      <c r="N1779" s="51"/>
      <c r="O1779" s="62" t="e">
        <f t="shared" ref="O1779:O1780" si="891">M1779-R1779</f>
        <v>#VALUE!</v>
      </c>
      <c r="P1779" s="53">
        <v>80</v>
      </c>
      <c r="Q1779" s="54" t="s">
        <v>718</v>
      </c>
      <c r="R1779" s="53">
        <v>2400000</v>
      </c>
      <c r="S1779" s="53">
        <f t="shared" ref="S1779:S1780" si="892">U1779+X1779+AA1779+AD1779+AG1779+AJ1779+AM1779+AP1779+AS1779+AV1779+AY1779+BB1779</f>
        <v>0</v>
      </c>
      <c r="T1779" s="53"/>
      <c r="U1779" s="53">
        <v>0</v>
      </c>
      <c r="V1779" s="53" t="s">
        <v>129</v>
      </c>
      <c r="W1779" s="156">
        <v>0.01</v>
      </c>
      <c r="X1779" s="100"/>
      <c r="Y1779" s="100"/>
      <c r="Z1779" s="100"/>
      <c r="AA1779" s="100"/>
      <c r="AB1779" s="100"/>
      <c r="AC1779" s="101"/>
      <c r="AD1779" s="100"/>
      <c r="AE1779" s="100"/>
      <c r="AF1779" s="100"/>
      <c r="AG1779" s="102"/>
      <c r="AH1779" s="100"/>
      <c r="AI1779" s="100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  <c r="AT1779" s="53"/>
      <c r="AU1779" s="53"/>
      <c r="AV1779" s="53"/>
      <c r="AW1779" s="53"/>
      <c r="AX1779" s="53"/>
      <c r="AY1779" s="53"/>
      <c r="AZ1779" s="53"/>
      <c r="BA1779" s="53"/>
      <c r="BB1779" s="53"/>
      <c r="BC1779" s="53"/>
      <c r="BD1779" s="53"/>
      <c r="BE1779" s="53"/>
    </row>
    <row r="1780" spans="1:57" ht="15.75" customHeight="1">
      <c r="A1780" s="1" t="s">
        <v>2070</v>
      </c>
      <c r="B1780" s="1" t="s">
        <v>280</v>
      </c>
      <c r="C1780" s="1" t="s">
        <v>281</v>
      </c>
      <c r="D1780" s="1" t="s">
        <v>851</v>
      </c>
      <c r="E1780" s="1" t="s">
        <v>852</v>
      </c>
      <c r="F1780" s="128"/>
      <c r="G1780" s="129"/>
      <c r="H1780" s="129"/>
      <c r="I1780" s="129"/>
      <c r="J1780" s="129"/>
      <c r="K1780" s="83" t="s">
        <v>2081</v>
      </c>
      <c r="L1780" s="84" t="s">
        <v>2090</v>
      </c>
      <c r="M1780" s="51" t="s">
        <v>127</v>
      </c>
      <c r="N1780" s="51"/>
      <c r="O1780" s="62" t="e">
        <f t="shared" si="891"/>
        <v>#VALUE!</v>
      </c>
      <c r="P1780" s="53">
        <v>550</v>
      </c>
      <c r="Q1780" s="54" t="s">
        <v>400</v>
      </c>
      <c r="R1780" s="53">
        <v>2926000</v>
      </c>
      <c r="S1780" s="53">
        <f t="shared" si="892"/>
        <v>0</v>
      </c>
      <c r="T1780" s="53"/>
      <c r="U1780" s="53">
        <v>0</v>
      </c>
      <c r="V1780" s="53" t="s">
        <v>129</v>
      </c>
      <c r="W1780" s="156">
        <v>0.01</v>
      </c>
      <c r="X1780" s="100"/>
      <c r="Y1780" s="100"/>
      <c r="Z1780" s="100"/>
      <c r="AA1780" s="100"/>
      <c r="AB1780" s="100"/>
      <c r="AC1780" s="101"/>
      <c r="AD1780" s="100"/>
      <c r="AE1780" s="100"/>
      <c r="AF1780" s="100"/>
      <c r="AG1780" s="102"/>
      <c r="AH1780" s="100"/>
      <c r="AI1780" s="100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  <c r="AT1780" s="53"/>
      <c r="AU1780" s="53"/>
      <c r="AV1780" s="53"/>
      <c r="AW1780" s="53"/>
      <c r="AX1780" s="53"/>
      <c r="AY1780" s="53"/>
      <c r="AZ1780" s="53"/>
      <c r="BA1780" s="53"/>
      <c r="BB1780" s="53"/>
      <c r="BC1780" s="53"/>
      <c r="BD1780" s="53"/>
      <c r="BE1780" s="53"/>
    </row>
    <row r="1781" spans="1:57" ht="15.75" customHeight="1">
      <c r="A1781" s="1" t="s">
        <v>2070</v>
      </c>
      <c r="B1781" s="1" t="s">
        <v>280</v>
      </c>
      <c r="C1781" s="1" t="s">
        <v>281</v>
      </c>
      <c r="D1781" s="1" t="s">
        <v>859</v>
      </c>
      <c r="E1781" s="1"/>
      <c r="F1781" s="35"/>
      <c r="G1781" s="36"/>
      <c r="H1781" s="36"/>
      <c r="I1781" s="36" t="s">
        <v>859</v>
      </c>
      <c r="J1781" s="36"/>
      <c r="K1781" s="137"/>
      <c r="L1781" s="138"/>
      <c r="M1781" s="122"/>
      <c r="N1781" s="122"/>
      <c r="O1781" s="122"/>
      <c r="P1781" s="39"/>
      <c r="Q1781" s="40"/>
      <c r="R1781" s="39">
        <f t="shared" ref="R1781:S1781" si="893">R1782+R1784</f>
        <v>41516000</v>
      </c>
      <c r="S1781" s="39">
        <f t="shared" si="893"/>
        <v>0</v>
      </c>
      <c r="T1781" s="39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86"/>
      <c r="AE1781" s="86"/>
      <c r="AF1781" s="86"/>
      <c r="AG1781" s="39"/>
      <c r="AH1781" s="39"/>
      <c r="AI1781" s="39"/>
      <c r="AJ1781" s="39"/>
      <c r="AK1781" s="39"/>
      <c r="AL1781" s="39"/>
      <c r="AM1781" s="39"/>
      <c r="AN1781" s="39"/>
      <c r="AO1781" s="39"/>
      <c r="AP1781" s="39"/>
      <c r="AQ1781" s="39"/>
      <c r="AR1781" s="39"/>
      <c r="AS1781" s="39"/>
      <c r="AT1781" s="39"/>
      <c r="AU1781" s="39"/>
      <c r="AV1781" s="39"/>
      <c r="AW1781" s="39"/>
      <c r="AX1781" s="39"/>
      <c r="AY1781" s="39"/>
      <c r="AZ1781" s="39"/>
      <c r="BA1781" s="39"/>
      <c r="BB1781" s="39"/>
      <c r="BC1781" s="39"/>
      <c r="BD1781" s="39"/>
      <c r="BE1781" s="39"/>
    </row>
    <row r="1782" spans="1:57" ht="15.75" customHeight="1">
      <c r="A1782" s="1" t="s">
        <v>2070</v>
      </c>
      <c r="B1782" s="1" t="s">
        <v>280</v>
      </c>
      <c r="C1782" s="1" t="s">
        <v>281</v>
      </c>
      <c r="D1782" s="1"/>
      <c r="E1782" s="1" t="s">
        <v>860</v>
      </c>
      <c r="F1782" s="41"/>
      <c r="G1782" s="42"/>
      <c r="H1782" s="42"/>
      <c r="I1782" s="42"/>
      <c r="J1782" s="42" t="s">
        <v>860</v>
      </c>
      <c r="K1782" s="139"/>
      <c r="L1782" s="140"/>
      <c r="M1782" s="127"/>
      <c r="N1782" s="127"/>
      <c r="O1782" s="127"/>
      <c r="P1782" s="45"/>
      <c r="Q1782" s="46"/>
      <c r="R1782" s="45">
        <f t="shared" ref="R1782:S1782" si="894">R1783</f>
        <v>266000</v>
      </c>
      <c r="S1782" s="45">
        <f t="shared" si="894"/>
        <v>0</v>
      </c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82"/>
      <c r="AE1782" s="82"/>
      <c r="AF1782" s="82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  <c r="AT1782" s="45"/>
      <c r="AU1782" s="45"/>
      <c r="AV1782" s="45"/>
      <c r="AW1782" s="45"/>
      <c r="AX1782" s="45"/>
      <c r="AY1782" s="45"/>
      <c r="AZ1782" s="45"/>
      <c r="BA1782" s="45"/>
      <c r="BB1782" s="45"/>
      <c r="BC1782" s="45"/>
      <c r="BD1782" s="45"/>
      <c r="BE1782" s="45"/>
    </row>
    <row r="1783" spans="1:57" ht="15.75" customHeight="1">
      <c r="A1783" s="1" t="s">
        <v>2070</v>
      </c>
      <c r="B1783" s="1" t="s">
        <v>280</v>
      </c>
      <c r="C1783" s="1" t="s">
        <v>281</v>
      </c>
      <c r="D1783" s="1" t="s">
        <v>859</v>
      </c>
      <c r="E1783" s="1" t="s">
        <v>860</v>
      </c>
      <c r="F1783" s="128"/>
      <c r="G1783" s="129"/>
      <c r="H1783" s="129"/>
      <c r="I1783" s="129"/>
      <c r="J1783" s="129"/>
      <c r="K1783" s="83" t="s">
        <v>2081</v>
      </c>
      <c r="L1783" s="150" t="s">
        <v>2091</v>
      </c>
      <c r="M1783" s="51" t="s">
        <v>127</v>
      </c>
      <c r="N1783" s="51"/>
      <c r="O1783" s="62" t="e">
        <f>M1783-R1783</f>
        <v>#VALUE!</v>
      </c>
      <c r="P1783" s="53">
        <v>50</v>
      </c>
      <c r="Q1783" s="54" t="s">
        <v>400</v>
      </c>
      <c r="R1783" s="53">
        <v>266000</v>
      </c>
      <c r="S1783" s="53">
        <f>U1783+X1783+AA1783+AD1783+AG1783+AJ1783+AM1783+AP1783+AS1783+AV1783+AY1783+BB1783</f>
        <v>0</v>
      </c>
      <c r="T1783" s="53"/>
      <c r="U1783" s="53">
        <v>0</v>
      </c>
      <c r="V1783" s="53" t="s">
        <v>129</v>
      </c>
      <c r="W1783" s="156">
        <v>0.01</v>
      </c>
      <c r="X1783" s="53">
        <v>0</v>
      </c>
      <c r="Y1783" s="53" t="s">
        <v>130</v>
      </c>
      <c r="Z1783" s="55">
        <v>0.15</v>
      </c>
      <c r="AA1783" s="53">
        <v>0</v>
      </c>
      <c r="AB1783" s="53" t="s">
        <v>130</v>
      </c>
      <c r="AC1783" s="85">
        <v>0.2</v>
      </c>
      <c r="AD1783" s="100"/>
      <c r="AE1783" s="100"/>
      <c r="AF1783" s="100"/>
      <c r="AG1783" s="102"/>
      <c r="AH1783" s="100"/>
      <c r="AI1783" s="100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  <c r="AT1783" s="53"/>
      <c r="AU1783" s="53"/>
      <c r="AV1783" s="53"/>
      <c r="AW1783" s="53"/>
      <c r="AX1783" s="53"/>
      <c r="AY1783" s="53"/>
      <c r="AZ1783" s="53"/>
      <c r="BA1783" s="53"/>
      <c r="BB1783" s="53"/>
      <c r="BC1783" s="53"/>
      <c r="BD1783" s="53"/>
      <c r="BE1783" s="53"/>
    </row>
    <row r="1784" spans="1:57" ht="15.75" customHeight="1">
      <c r="A1784" s="1" t="s">
        <v>2070</v>
      </c>
      <c r="B1784" s="1" t="s">
        <v>280</v>
      </c>
      <c r="C1784" s="1" t="s">
        <v>281</v>
      </c>
      <c r="D1784" s="1"/>
      <c r="E1784" s="1" t="s">
        <v>863</v>
      </c>
      <c r="F1784" s="41"/>
      <c r="G1784" s="42"/>
      <c r="H1784" s="42"/>
      <c r="I1784" s="42"/>
      <c r="J1784" s="42" t="s">
        <v>863</v>
      </c>
      <c r="K1784" s="139"/>
      <c r="L1784" s="140"/>
      <c r="M1784" s="127"/>
      <c r="N1784" s="127"/>
      <c r="O1784" s="127"/>
      <c r="P1784" s="45"/>
      <c r="Q1784" s="46"/>
      <c r="R1784" s="45">
        <f t="shared" ref="R1784:S1784" si="895">R1785</f>
        <v>41250000</v>
      </c>
      <c r="S1784" s="45">
        <f t="shared" si="895"/>
        <v>0</v>
      </c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91"/>
      <c r="AE1784" s="91"/>
      <c r="AF1784" s="91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  <c r="AT1784" s="45"/>
      <c r="AU1784" s="45"/>
      <c r="AV1784" s="45"/>
      <c r="AW1784" s="45"/>
      <c r="AX1784" s="45"/>
      <c r="AY1784" s="45"/>
      <c r="AZ1784" s="45"/>
      <c r="BA1784" s="45"/>
      <c r="BB1784" s="45"/>
      <c r="BC1784" s="45"/>
      <c r="BD1784" s="45"/>
      <c r="BE1784" s="45"/>
    </row>
    <row r="1785" spans="1:57" ht="15.75" customHeight="1">
      <c r="A1785" s="1" t="s">
        <v>2070</v>
      </c>
      <c r="B1785" s="1" t="s">
        <v>280</v>
      </c>
      <c r="C1785" s="1" t="s">
        <v>281</v>
      </c>
      <c r="D1785" s="1" t="s">
        <v>859</v>
      </c>
      <c r="E1785" s="1" t="s">
        <v>863</v>
      </c>
      <c r="F1785" s="128"/>
      <c r="G1785" s="129"/>
      <c r="H1785" s="129"/>
      <c r="I1785" s="129"/>
      <c r="J1785" s="129"/>
      <c r="K1785" s="83" t="s">
        <v>2092</v>
      </c>
      <c r="L1785" s="84" t="s">
        <v>2093</v>
      </c>
      <c r="M1785" s="51" t="s">
        <v>127</v>
      </c>
      <c r="N1785" s="51"/>
      <c r="O1785" s="62" t="e">
        <f>M1785-R1785</f>
        <v>#VALUE!</v>
      </c>
      <c r="P1785" s="53">
        <v>7500</v>
      </c>
      <c r="Q1785" s="54" t="s">
        <v>159</v>
      </c>
      <c r="R1785" s="53">
        <v>41250000</v>
      </c>
      <c r="S1785" s="53">
        <f>U1785+X1785+AA1785+AD1785+AG1785+AJ1785+AM1785+AP1785+AS1785+AV1785+AY1785+BB1785</f>
        <v>0</v>
      </c>
      <c r="T1785" s="53"/>
      <c r="U1785" s="53">
        <v>0</v>
      </c>
      <c r="V1785" s="53" t="s">
        <v>129</v>
      </c>
      <c r="W1785" s="156">
        <v>0.01</v>
      </c>
      <c r="X1785" s="53">
        <v>0</v>
      </c>
      <c r="Y1785" s="53" t="s">
        <v>130</v>
      </c>
      <c r="Z1785" s="55">
        <v>0.15</v>
      </c>
      <c r="AA1785" s="53">
        <v>0</v>
      </c>
      <c r="AB1785" s="53" t="s">
        <v>130</v>
      </c>
      <c r="AC1785" s="85">
        <v>0.2</v>
      </c>
      <c r="AD1785" s="100"/>
      <c r="AE1785" s="100"/>
      <c r="AF1785" s="100"/>
      <c r="AG1785" s="102"/>
      <c r="AH1785" s="100"/>
      <c r="AI1785" s="100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  <c r="AT1785" s="53"/>
      <c r="AU1785" s="53"/>
      <c r="AV1785" s="53"/>
      <c r="AW1785" s="53"/>
      <c r="AX1785" s="53"/>
      <c r="AY1785" s="53"/>
      <c r="AZ1785" s="53"/>
      <c r="BA1785" s="53"/>
      <c r="BB1785" s="53"/>
      <c r="BC1785" s="53"/>
      <c r="BD1785" s="53"/>
      <c r="BE1785" s="53"/>
    </row>
    <row r="1786" spans="1:57" ht="15.75" customHeight="1">
      <c r="A1786" s="1" t="s">
        <v>2070</v>
      </c>
      <c r="B1786" s="1" t="s">
        <v>280</v>
      </c>
      <c r="C1786" s="1" t="s">
        <v>281</v>
      </c>
      <c r="D1786" s="1" t="s">
        <v>658</v>
      </c>
      <c r="E1786" s="1"/>
      <c r="F1786" s="35"/>
      <c r="G1786" s="36"/>
      <c r="H1786" s="36"/>
      <c r="I1786" s="36" t="s">
        <v>658</v>
      </c>
      <c r="J1786" s="36"/>
      <c r="K1786" s="137"/>
      <c r="L1786" s="138"/>
      <c r="M1786" s="122"/>
      <c r="N1786" s="122"/>
      <c r="O1786" s="122"/>
      <c r="P1786" s="39"/>
      <c r="Q1786" s="40"/>
      <c r="R1786" s="39">
        <f t="shared" ref="R1786:S1786" si="896">R1787+R1790+R1792</f>
        <v>2013100</v>
      </c>
      <c r="S1786" s="39">
        <f t="shared" si="896"/>
        <v>0</v>
      </c>
      <c r="T1786" s="39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86"/>
      <c r="AE1786" s="86"/>
      <c r="AF1786" s="86"/>
      <c r="AG1786" s="39"/>
      <c r="AH1786" s="39"/>
      <c r="AI1786" s="39"/>
      <c r="AJ1786" s="39"/>
      <c r="AK1786" s="39"/>
      <c r="AL1786" s="39"/>
      <c r="AM1786" s="39"/>
      <c r="AN1786" s="39"/>
      <c r="AO1786" s="39"/>
      <c r="AP1786" s="39"/>
      <c r="AQ1786" s="39"/>
      <c r="AR1786" s="39"/>
      <c r="AS1786" s="39"/>
      <c r="AT1786" s="39"/>
      <c r="AU1786" s="39"/>
      <c r="AV1786" s="39"/>
      <c r="AW1786" s="39"/>
      <c r="AX1786" s="39"/>
      <c r="AY1786" s="39"/>
      <c r="AZ1786" s="39"/>
      <c r="BA1786" s="39"/>
      <c r="BB1786" s="39"/>
      <c r="BC1786" s="39"/>
      <c r="BD1786" s="39"/>
      <c r="BE1786" s="39"/>
    </row>
    <row r="1787" spans="1:57" ht="15.75" customHeight="1">
      <c r="A1787" s="1" t="s">
        <v>2070</v>
      </c>
      <c r="B1787" s="1" t="s">
        <v>280</v>
      </c>
      <c r="C1787" s="1" t="s">
        <v>281</v>
      </c>
      <c r="D1787" s="1"/>
      <c r="E1787" s="1" t="s">
        <v>868</v>
      </c>
      <c r="F1787" s="41"/>
      <c r="G1787" s="42"/>
      <c r="H1787" s="42"/>
      <c r="I1787" s="42"/>
      <c r="J1787" s="42" t="s">
        <v>868</v>
      </c>
      <c r="K1787" s="139"/>
      <c r="L1787" s="140"/>
      <c r="M1787" s="127"/>
      <c r="N1787" s="127"/>
      <c r="O1787" s="127"/>
      <c r="P1787" s="45"/>
      <c r="Q1787" s="46"/>
      <c r="R1787" s="45">
        <f t="shared" ref="R1787:S1787" si="897">R1788+R1789</f>
        <v>1169500</v>
      </c>
      <c r="S1787" s="45">
        <f t="shared" si="897"/>
        <v>0</v>
      </c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82"/>
      <c r="AE1787" s="82"/>
      <c r="AF1787" s="82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  <c r="AT1787" s="45"/>
      <c r="AU1787" s="45"/>
      <c r="AV1787" s="45"/>
      <c r="AW1787" s="45"/>
      <c r="AX1787" s="45"/>
      <c r="AY1787" s="45"/>
      <c r="AZ1787" s="45"/>
      <c r="BA1787" s="45"/>
      <c r="BB1787" s="45"/>
      <c r="BC1787" s="45"/>
      <c r="BD1787" s="45"/>
      <c r="BE1787" s="45"/>
    </row>
    <row r="1788" spans="1:57" ht="15.75" customHeight="1">
      <c r="A1788" s="1" t="s">
        <v>2070</v>
      </c>
      <c r="B1788" s="1" t="s">
        <v>280</v>
      </c>
      <c r="C1788" s="1" t="s">
        <v>281</v>
      </c>
      <c r="D1788" s="1" t="s">
        <v>658</v>
      </c>
      <c r="E1788" s="1" t="s">
        <v>868</v>
      </c>
      <c r="F1788" s="128"/>
      <c r="G1788" s="129"/>
      <c r="H1788" s="129"/>
      <c r="I1788" s="129"/>
      <c r="J1788" s="129"/>
      <c r="K1788" s="83" t="s">
        <v>2071</v>
      </c>
      <c r="L1788" s="84" t="s">
        <v>2094</v>
      </c>
      <c r="M1788" s="51" t="s">
        <v>127</v>
      </c>
      <c r="N1788" s="51">
        <v>2</v>
      </c>
      <c r="O1788" s="56" t="e">
        <f t="shared" ref="O1788:O1789" si="898">M1788-R1788</f>
        <v>#VALUE!</v>
      </c>
      <c r="P1788" s="53">
        <v>200000</v>
      </c>
      <c r="Q1788" s="54" t="s">
        <v>128</v>
      </c>
      <c r="R1788" s="53">
        <v>592000</v>
      </c>
      <c r="S1788" s="53">
        <f t="shared" ref="S1788:S1789" si="899">U1788+X1788+AA1788+AD1788+AG1788+AJ1788+AM1788+AP1788+AS1788+AV1788+AY1788+BB1788</f>
        <v>0</v>
      </c>
      <c r="T1788" s="53"/>
      <c r="U1788" s="53">
        <v>0</v>
      </c>
      <c r="V1788" s="53" t="s">
        <v>129</v>
      </c>
      <c r="W1788" s="156">
        <v>0.01</v>
      </c>
      <c r="X1788" s="53">
        <v>0</v>
      </c>
      <c r="Y1788" s="53" t="s">
        <v>130</v>
      </c>
      <c r="Z1788" s="55">
        <v>0.15</v>
      </c>
      <c r="AA1788" s="53">
        <v>0</v>
      </c>
      <c r="AB1788" s="53" t="s">
        <v>130</v>
      </c>
      <c r="AC1788" s="85">
        <v>0.2</v>
      </c>
      <c r="AD1788" s="100"/>
      <c r="AE1788" s="100"/>
      <c r="AF1788" s="100"/>
      <c r="AG1788" s="102"/>
      <c r="AH1788" s="100"/>
      <c r="AI1788" s="100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  <c r="AT1788" s="53"/>
      <c r="AU1788" s="53"/>
      <c r="AV1788" s="53"/>
      <c r="AW1788" s="53"/>
      <c r="AX1788" s="53"/>
      <c r="AY1788" s="53"/>
      <c r="AZ1788" s="53"/>
      <c r="BA1788" s="53"/>
      <c r="BB1788" s="53"/>
      <c r="BC1788" s="53"/>
      <c r="BD1788" s="53"/>
      <c r="BE1788" s="53"/>
    </row>
    <row r="1789" spans="1:57" ht="15.75" customHeight="1">
      <c r="A1789" s="1" t="s">
        <v>2070</v>
      </c>
      <c r="B1789" s="1" t="s">
        <v>280</v>
      </c>
      <c r="C1789" s="1" t="s">
        <v>281</v>
      </c>
      <c r="D1789" s="1" t="s">
        <v>658</v>
      </c>
      <c r="E1789" s="1" t="s">
        <v>868</v>
      </c>
      <c r="F1789" s="128"/>
      <c r="G1789" s="129"/>
      <c r="H1789" s="129"/>
      <c r="I1789" s="129"/>
      <c r="J1789" s="129"/>
      <c r="K1789" s="83" t="s">
        <v>2077</v>
      </c>
      <c r="L1789" s="84" t="s">
        <v>2095</v>
      </c>
      <c r="M1789" s="51" t="s">
        <v>127</v>
      </c>
      <c r="N1789" s="51"/>
      <c r="O1789" s="62" t="e">
        <f t="shared" si="898"/>
        <v>#VALUE!</v>
      </c>
      <c r="P1789" s="53">
        <v>350000</v>
      </c>
      <c r="Q1789" s="54" t="s">
        <v>128</v>
      </c>
      <c r="R1789" s="53">
        <v>577500</v>
      </c>
      <c r="S1789" s="53">
        <f t="shared" si="899"/>
        <v>0</v>
      </c>
      <c r="T1789" s="53"/>
      <c r="U1789" s="53">
        <v>0</v>
      </c>
      <c r="V1789" s="53" t="s">
        <v>129</v>
      </c>
      <c r="W1789" s="156">
        <v>0.01</v>
      </c>
      <c r="X1789" s="53">
        <v>0</v>
      </c>
      <c r="Y1789" s="53" t="s">
        <v>130</v>
      </c>
      <c r="Z1789" s="55">
        <v>0.15</v>
      </c>
      <c r="AA1789" s="53">
        <v>0</v>
      </c>
      <c r="AB1789" s="53" t="s">
        <v>130</v>
      </c>
      <c r="AC1789" s="85">
        <v>0.2</v>
      </c>
      <c r="AD1789" s="100"/>
      <c r="AE1789" s="100"/>
      <c r="AF1789" s="100"/>
      <c r="AG1789" s="102"/>
      <c r="AH1789" s="100"/>
      <c r="AI1789" s="100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  <c r="AT1789" s="53"/>
      <c r="AU1789" s="53"/>
      <c r="AV1789" s="53"/>
      <c r="AW1789" s="53"/>
      <c r="AX1789" s="53"/>
      <c r="AY1789" s="53"/>
      <c r="AZ1789" s="53"/>
      <c r="BA1789" s="53"/>
      <c r="BB1789" s="53"/>
      <c r="BC1789" s="53"/>
      <c r="BD1789" s="53"/>
      <c r="BE1789" s="53"/>
    </row>
    <row r="1790" spans="1:57" ht="15.75" customHeight="1">
      <c r="A1790" s="1" t="s">
        <v>2070</v>
      </c>
      <c r="B1790" s="1" t="s">
        <v>280</v>
      </c>
      <c r="C1790" s="1" t="s">
        <v>281</v>
      </c>
      <c r="D1790" s="1"/>
      <c r="E1790" s="1" t="s">
        <v>659</v>
      </c>
      <c r="F1790" s="41"/>
      <c r="G1790" s="42"/>
      <c r="H1790" s="42"/>
      <c r="I1790" s="42"/>
      <c r="J1790" s="42" t="s">
        <v>659</v>
      </c>
      <c r="K1790" s="139"/>
      <c r="L1790" s="140"/>
      <c r="M1790" s="127"/>
      <c r="N1790" s="127"/>
      <c r="O1790" s="127"/>
      <c r="P1790" s="45"/>
      <c r="Q1790" s="46"/>
      <c r="R1790" s="45">
        <f t="shared" ref="R1790:S1790" si="900">R1791</f>
        <v>828800</v>
      </c>
      <c r="S1790" s="45">
        <f t="shared" si="900"/>
        <v>0</v>
      </c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91"/>
      <c r="AE1790" s="91"/>
      <c r="AF1790" s="91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  <c r="AT1790" s="45"/>
      <c r="AU1790" s="45"/>
      <c r="AV1790" s="45"/>
      <c r="AW1790" s="45"/>
      <c r="AX1790" s="45"/>
      <c r="AY1790" s="45"/>
      <c r="AZ1790" s="45"/>
      <c r="BA1790" s="45"/>
      <c r="BB1790" s="45"/>
      <c r="BC1790" s="45"/>
      <c r="BD1790" s="45"/>
      <c r="BE1790" s="45"/>
    </row>
    <row r="1791" spans="1:57" ht="15.75" customHeight="1">
      <c r="A1791" s="1" t="s">
        <v>2070</v>
      </c>
      <c r="B1791" s="1" t="s">
        <v>280</v>
      </c>
      <c r="C1791" s="1" t="s">
        <v>281</v>
      </c>
      <c r="D1791" s="1" t="s">
        <v>658</v>
      </c>
      <c r="E1791" s="1" t="s">
        <v>659</v>
      </c>
      <c r="F1791" s="128"/>
      <c r="G1791" s="129"/>
      <c r="H1791" s="129"/>
      <c r="I1791" s="129"/>
      <c r="J1791" s="129"/>
      <c r="K1791" s="83" t="s">
        <v>2071</v>
      </c>
      <c r="L1791" s="84" t="s">
        <v>2094</v>
      </c>
      <c r="M1791" s="51" t="s">
        <v>127</v>
      </c>
      <c r="N1791" s="51">
        <v>2</v>
      </c>
      <c r="O1791" s="56" t="e">
        <f>M1791-R1791</f>
        <v>#VALUE!</v>
      </c>
      <c r="P1791" s="53">
        <v>280000</v>
      </c>
      <c r="Q1791" s="54" t="s">
        <v>128</v>
      </c>
      <c r="R1791" s="53">
        <v>828800</v>
      </c>
      <c r="S1791" s="53">
        <f>U1791+X1791+AA1791+AD1791+AG1791+AJ1791+AM1791+AP1791+AS1791+AV1791+AY1791+BB1791</f>
        <v>0</v>
      </c>
      <c r="T1791" s="53"/>
      <c r="U1791" s="53">
        <v>0</v>
      </c>
      <c r="V1791" s="53" t="s">
        <v>129</v>
      </c>
      <c r="W1791" s="156">
        <v>0.01</v>
      </c>
      <c r="X1791" s="100"/>
      <c r="Y1791" s="100"/>
      <c r="Z1791" s="100"/>
      <c r="AA1791" s="100"/>
      <c r="AB1791" s="100"/>
      <c r="AC1791" s="101"/>
      <c r="AD1791" s="100"/>
      <c r="AE1791" s="100"/>
      <c r="AF1791" s="100"/>
      <c r="AG1791" s="102"/>
      <c r="AH1791" s="100"/>
      <c r="AI1791" s="100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  <c r="AT1791" s="53"/>
      <c r="AU1791" s="53"/>
      <c r="AV1791" s="53"/>
      <c r="AW1791" s="53"/>
      <c r="AX1791" s="53"/>
      <c r="AY1791" s="53"/>
      <c r="AZ1791" s="53"/>
      <c r="BA1791" s="53"/>
      <c r="BB1791" s="53"/>
      <c r="BC1791" s="53"/>
      <c r="BD1791" s="53"/>
      <c r="BE1791" s="53"/>
    </row>
    <row r="1792" spans="1:57" ht="15.75" customHeight="1">
      <c r="A1792" s="1" t="s">
        <v>2070</v>
      </c>
      <c r="B1792" s="1" t="s">
        <v>280</v>
      </c>
      <c r="C1792" s="1" t="s">
        <v>281</v>
      </c>
      <c r="D1792" s="1"/>
      <c r="E1792" s="1" t="s">
        <v>873</v>
      </c>
      <c r="F1792" s="41"/>
      <c r="G1792" s="42"/>
      <c r="H1792" s="42"/>
      <c r="I1792" s="42"/>
      <c r="J1792" s="42" t="s">
        <v>873</v>
      </c>
      <c r="K1792" s="139"/>
      <c r="L1792" s="140"/>
      <c r="M1792" s="127"/>
      <c r="N1792" s="127"/>
      <c r="O1792" s="127"/>
      <c r="P1792" s="45"/>
      <c r="Q1792" s="46"/>
      <c r="R1792" s="45">
        <f t="shared" ref="R1792:S1792" si="901">R1793</f>
        <v>14800</v>
      </c>
      <c r="S1792" s="45">
        <f t="shared" si="901"/>
        <v>0</v>
      </c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91"/>
      <c r="AE1792" s="91"/>
      <c r="AF1792" s="91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  <c r="AT1792" s="45"/>
      <c r="AU1792" s="45"/>
      <c r="AV1792" s="45"/>
      <c r="AW1792" s="45"/>
      <c r="AX1792" s="45"/>
      <c r="AY1792" s="45"/>
      <c r="AZ1792" s="45"/>
      <c r="BA1792" s="45"/>
      <c r="BB1792" s="45"/>
      <c r="BC1792" s="45"/>
      <c r="BD1792" s="45"/>
      <c r="BE1792" s="45"/>
    </row>
    <row r="1793" spans="1:57" ht="15.75" customHeight="1">
      <c r="A1793" s="1" t="s">
        <v>2070</v>
      </c>
      <c r="B1793" s="1" t="s">
        <v>280</v>
      </c>
      <c r="C1793" s="1" t="s">
        <v>281</v>
      </c>
      <c r="D1793" s="1" t="s">
        <v>658</v>
      </c>
      <c r="E1793" s="1" t="s">
        <v>873</v>
      </c>
      <c r="F1793" s="128"/>
      <c r="G1793" s="129"/>
      <c r="H1793" s="129"/>
      <c r="I1793" s="129"/>
      <c r="J1793" s="129"/>
      <c r="K1793" s="83" t="s">
        <v>2071</v>
      </c>
      <c r="L1793" s="84" t="s">
        <v>2094</v>
      </c>
      <c r="M1793" s="51" t="s">
        <v>127</v>
      </c>
      <c r="N1793" s="51">
        <v>2</v>
      </c>
      <c r="O1793" s="56" t="e">
        <f>M1793-R1793</f>
        <v>#VALUE!</v>
      </c>
      <c r="P1793" s="53">
        <v>5000</v>
      </c>
      <c r="Q1793" s="54" t="s">
        <v>128</v>
      </c>
      <c r="R1793" s="53">
        <v>14800</v>
      </c>
      <c r="S1793" s="53">
        <f>U1793+X1793+AA1793+AD1793+AG1793+AJ1793+AM1793+AP1793+AS1793+AV1793+AY1793+BB1793</f>
        <v>0</v>
      </c>
      <c r="T1793" s="53"/>
      <c r="U1793" s="53">
        <v>0</v>
      </c>
      <c r="V1793" s="53" t="s">
        <v>129</v>
      </c>
      <c r="W1793" s="156">
        <v>0.01</v>
      </c>
      <c r="X1793" s="100"/>
      <c r="Y1793" s="100"/>
      <c r="Z1793" s="100"/>
      <c r="AA1793" s="100"/>
      <c r="AB1793" s="100"/>
      <c r="AC1793" s="101"/>
      <c r="AD1793" s="100"/>
      <c r="AE1793" s="100"/>
      <c r="AF1793" s="100"/>
      <c r="AG1793" s="102"/>
      <c r="AH1793" s="100"/>
      <c r="AI1793" s="100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  <c r="AT1793" s="53"/>
      <c r="AU1793" s="53"/>
      <c r="AV1793" s="53"/>
      <c r="AW1793" s="53"/>
      <c r="AX1793" s="53"/>
      <c r="AY1793" s="53"/>
      <c r="AZ1793" s="53"/>
      <c r="BA1793" s="53"/>
      <c r="BB1793" s="53"/>
      <c r="BC1793" s="53"/>
      <c r="BD1793" s="53"/>
      <c r="BE1793" s="53"/>
    </row>
    <row r="1794" spans="1:57" ht="15.75" customHeight="1">
      <c r="A1794" s="1" t="s">
        <v>2070</v>
      </c>
      <c r="B1794" s="1" t="s">
        <v>280</v>
      </c>
      <c r="C1794" s="1" t="s">
        <v>281</v>
      </c>
      <c r="D1794" s="1" t="s">
        <v>286</v>
      </c>
      <c r="E1794" s="1"/>
      <c r="F1794" s="35"/>
      <c r="G1794" s="36"/>
      <c r="H1794" s="36"/>
      <c r="I1794" s="36" t="s">
        <v>286</v>
      </c>
      <c r="J1794" s="36"/>
      <c r="K1794" s="137"/>
      <c r="L1794" s="138"/>
      <c r="M1794" s="122"/>
      <c r="N1794" s="122"/>
      <c r="O1794" s="122"/>
      <c r="P1794" s="39"/>
      <c r="Q1794" s="40"/>
      <c r="R1794" s="39">
        <f t="shared" ref="R1794:S1794" si="902">R1795+R1797</f>
        <v>1396100</v>
      </c>
      <c r="S1794" s="39">
        <f t="shared" si="902"/>
        <v>0</v>
      </c>
      <c r="T1794" s="39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86"/>
      <c r="AE1794" s="86"/>
      <c r="AF1794" s="86"/>
      <c r="AG1794" s="39"/>
      <c r="AH1794" s="39"/>
      <c r="AI1794" s="39"/>
      <c r="AJ1794" s="39"/>
      <c r="AK1794" s="39"/>
      <c r="AL1794" s="39"/>
      <c r="AM1794" s="39"/>
      <c r="AN1794" s="39"/>
      <c r="AO1794" s="39"/>
      <c r="AP1794" s="39"/>
      <c r="AQ1794" s="39"/>
      <c r="AR1794" s="39"/>
      <c r="AS1794" s="39"/>
      <c r="AT1794" s="39"/>
      <c r="AU1794" s="39"/>
      <c r="AV1794" s="39"/>
      <c r="AW1794" s="39"/>
      <c r="AX1794" s="39"/>
      <c r="AY1794" s="39"/>
      <c r="AZ1794" s="39"/>
      <c r="BA1794" s="39"/>
      <c r="BB1794" s="39"/>
      <c r="BC1794" s="39"/>
      <c r="BD1794" s="39"/>
      <c r="BE1794" s="39"/>
    </row>
    <row r="1795" spans="1:57" ht="15.75" customHeight="1">
      <c r="A1795" s="1" t="s">
        <v>2070</v>
      </c>
      <c r="B1795" s="1" t="s">
        <v>280</v>
      </c>
      <c r="C1795" s="1" t="s">
        <v>281</v>
      </c>
      <c r="D1795" s="1"/>
      <c r="E1795" s="1" t="s">
        <v>874</v>
      </c>
      <c r="F1795" s="41"/>
      <c r="G1795" s="42"/>
      <c r="H1795" s="42"/>
      <c r="I1795" s="42"/>
      <c r="J1795" s="42" t="s">
        <v>874</v>
      </c>
      <c r="K1795" s="139"/>
      <c r="L1795" s="140"/>
      <c r="M1795" s="127"/>
      <c r="N1795" s="127"/>
      <c r="O1795" s="127"/>
      <c r="P1795" s="45"/>
      <c r="Q1795" s="46"/>
      <c r="R1795" s="45">
        <f t="shared" ref="R1795:S1795" si="903">R1796</f>
        <v>70000</v>
      </c>
      <c r="S1795" s="45">
        <f t="shared" si="903"/>
        <v>0</v>
      </c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82"/>
      <c r="AE1795" s="82"/>
      <c r="AF1795" s="82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  <c r="AT1795" s="45"/>
      <c r="AU1795" s="45"/>
      <c r="AV1795" s="45"/>
      <c r="AW1795" s="45"/>
      <c r="AX1795" s="45"/>
      <c r="AY1795" s="45"/>
      <c r="AZ1795" s="45"/>
      <c r="BA1795" s="45"/>
      <c r="BB1795" s="45"/>
      <c r="BC1795" s="45"/>
      <c r="BD1795" s="45"/>
      <c r="BE1795" s="45"/>
    </row>
    <row r="1796" spans="1:57" ht="15.75" customHeight="1">
      <c r="A1796" s="1" t="s">
        <v>2070</v>
      </c>
      <c r="B1796" s="1" t="s">
        <v>280</v>
      </c>
      <c r="C1796" s="1" t="s">
        <v>281</v>
      </c>
      <c r="D1796" s="1" t="s">
        <v>286</v>
      </c>
      <c r="E1796" s="1" t="s">
        <v>874</v>
      </c>
      <c r="F1796" s="128"/>
      <c r="G1796" s="129"/>
      <c r="H1796" s="129"/>
      <c r="I1796" s="129"/>
      <c r="J1796" s="129"/>
      <c r="K1796" s="83" t="s">
        <v>2096</v>
      </c>
      <c r="L1796" s="84" t="s">
        <v>2097</v>
      </c>
      <c r="M1796" s="51" t="s">
        <v>127</v>
      </c>
      <c r="N1796" s="51"/>
      <c r="O1796" s="62" t="e">
        <f>M1796-R1796</f>
        <v>#VALUE!</v>
      </c>
      <c r="P1796" s="53">
        <v>1</v>
      </c>
      <c r="Q1796" s="54" t="s">
        <v>299</v>
      </c>
      <c r="R1796" s="53">
        <v>70000</v>
      </c>
      <c r="S1796" s="53">
        <f>U1796+X1796+AA1796+AD1796+AG1796+AJ1796+AM1796+AP1796+AS1796+AV1796+AY1796+BB1796</f>
        <v>0</v>
      </c>
      <c r="T1796" s="53"/>
      <c r="U1796" s="53">
        <v>0</v>
      </c>
      <c r="V1796" s="53" t="s">
        <v>129</v>
      </c>
      <c r="W1796" s="156">
        <v>0.01</v>
      </c>
      <c r="X1796" s="100"/>
      <c r="Y1796" s="100"/>
      <c r="Z1796" s="100"/>
      <c r="AA1796" s="100"/>
      <c r="AB1796" s="100"/>
      <c r="AC1796" s="101"/>
      <c r="AD1796" s="100"/>
      <c r="AE1796" s="100"/>
      <c r="AF1796" s="100"/>
      <c r="AG1796" s="102"/>
      <c r="AH1796" s="100"/>
      <c r="AI1796" s="100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  <c r="AT1796" s="53"/>
      <c r="AU1796" s="53"/>
      <c r="AV1796" s="53"/>
      <c r="AW1796" s="53"/>
      <c r="AX1796" s="53"/>
      <c r="AY1796" s="53"/>
      <c r="AZ1796" s="53"/>
      <c r="BA1796" s="53"/>
      <c r="BB1796" s="53"/>
      <c r="BC1796" s="53"/>
      <c r="BD1796" s="53"/>
      <c r="BE1796" s="53"/>
    </row>
    <row r="1797" spans="1:57" ht="15.75" customHeight="1">
      <c r="A1797" s="1" t="s">
        <v>2070</v>
      </c>
      <c r="B1797" s="1" t="s">
        <v>280</v>
      </c>
      <c r="C1797" s="1" t="s">
        <v>281</v>
      </c>
      <c r="D1797" s="1"/>
      <c r="E1797" s="1" t="s">
        <v>296</v>
      </c>
      <c r="F1797" s="41"/>
      <c r="G1797" s="42"/>
      <c r="H1797" s="42"/>
      <c r="I1797" s="42"/>
      <c r="J1797" s="42" t="s">
        <v>296</v>
      </c>
      <c r="K1797" s="139"/>
      <c r="L1797" s="140"/>
      <c r="M1797" s="127"/>
      <c r="N1797" s="127"/>
      <c r="O1797" s="127"/>
      <c r="P1797" s="45"/>
      <c r="Q1797" s="46"/>
      <c r="R1797" s="45">
        <f t="shared" ref="R1797:S1797" si="904">R1798+R1799+R1800</f>
        <v>1326100</v>
      </c>
      <c r="S1797" s="45">
        <f t="shared" si="904"/>
        <v>0</v>
      </c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91"/>
      <c r="AE1797" s="91"/>
      <c r="AF1797" s="91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  <c r="AT1797" s="45"/>
      <c r="AU1797" s="45"/>
      <c r="AV1797" s="45"/>
      <c r="AW1797" s="45"/>
      <c r="AX1797" s="45"/>
      <c r="AY1797" s="45"/>
      <c r="AZ1797" s="45"/>
      <c r="BA1797" s="45"/>
      <c r="BB1797" s="45"/>
      <c r="BC1797" s="45"/>
      <c r="BD1797" s="45"/>
      <c r="BE1797" s="45"/>
    </row>
    <row r="1798" spans="1:57" ht="15.75" customHeight="1">
      <c r="A1798" s="1" t="s">
        <v>2070</v>
      </c>
      <c r="B1798" s="1" t="s">
        <v>280</v>
      </c>
      <c r="C1798" s="1" t="s">
        <v>281</v>
      </c>
      <c r="D1798" s="1" t="s">
        <v>286</v>
      </c>
      <c r="E1798" s="1" t="s">
        <v>296</v>
      </c>
      <c r="F1798" s="128"/>
      <c r="G1798" s="129"/>
      <c r="H1798" s="129"/>
      <c r="I1798" s="129"/>
      <c r="J1798" s="129"/>
      <c r="K1798" s="83" t="s">
        <v>308</v>
      </c>
      <c r="L1798" s="84" t="s">
        <v>309</v>
      </c>
      <c r="M1798" s="51" t="s">
        <v>127</v>
      </c>
      <c r="N1798" s="51">
        <v>2</v>
      </c>
      <c r="O1798" s="56" t="e">
        <f t="shared" ref="O1798:O1800" si="905">M1798-R1798</f>
        <v>#VALUE!</v>
      </c>
      <c r="P1798" s="53">
        <v>9</v>
      </c>
      <c r="Q1798" s="54" t="s">
        <v>299</v>
      </c>
      <c r="R1798" s="53">
        <v>139500</v>
      </c>
      <c r="S1798" s="53">
        <f t="shared" ref="S1798:S1800" si="906">U1798+X1798+AA1798+AD1798+AG1798+AJ1798+AM1798+AP1798+AS1798+AV1798+AY1798+BB1798</f>
        <v>0</v>
      </c>
      <c r="T1798" s="53"/>
      <c r="U1798" s="53">
        <v>0</v>
      </c>
      <c r="V1798" s="53" t="s">
        <v>129</v>
      </c>
      <c r="W1798" s="156">
        <v>0.01</v>
      </c>
      <c r="X1798" s="100"/>
      <c r="Y1798" s="100"/>
      <c r="Z1798" s="100"/>
      <c r="AA1798" s="100"/>
      <c r="AB1798" s="100"/>
      <c r="AC1798" s="101"/>
      <c r="AD1798" s="100"/>
      <c r="AE1798" s="100"/>
      <c r="AF1798" s="100"/>
      <c r="AG1798" s="102"/>
      <c r="AH1798" s="100"/>
      <c r="AI1798" s="100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  <c r="AT1798" s="53"/>
      <c r="AU1798" s="53"/>
      <c r="AV1798" s="53"/>
      <c r="AW1798" s="53"/>
      <c r="AX1798" s="53"/>
      <c r="AY1798" s="53"/>
      <c r="AZ1798" s="53"/>
      <c r="BA1798" s="53"/>
      <c r="BB1798" s="53"/>
      <c r="BC1798" s="53"/>
      <c r="BD1798" s="53"/>
      <c r="BE1798" s="53"/>
    </row>
    <row r="1799" spans="1:57" ht="15.75" customHeight="1">
      <c r="A1799" s="1" t="s">
        <v>2070</v>
      </c>
      <c r="B1799" s="1" t="s">
        <v>280</v>
      </c>
      <c r="C1799" s="1" t="s">
        <v>281</v>
      </c>
      <c r="D1799" s="1" t="s">
        <v>286</v>
      </c>
      <c r="E1799" s="1" t="s">
        <v>296</v>
      </c>
      <c r="F1799" s="128"/>
      <c r="G1799" s="129"/>
      <c r="H1799" s="129"/>
      <c r="I1799" s="129"/>
      <c r="J1799" s="129"/>
      <c r="K1799" s="83" t="s">
        <v>409</v>
      </c>
      <c r="L1799" s="84" t="s">
        <v>410</v>
      </c>
      <c r="M1799" s="51" t="s">
        <v>127</v>
      </c>
      <c r="N1799" s="51">
        <v>2</v>
      </c>
      <c r="O1799" s="56" t="e">
        <f t="shared" si="905"/>
        <v>#VALUE!</v>
      </c>
      <c r="P1799" s="53">
        <v>45</v>
      </c>
      <c r="Q1799" s="54" t="s">
        <v>400</v>
      </c>
      <c r="R1799" s="53">
        <v>297000</v>
      </c>
      <c r="S1799" s="53">
        <f t="shared" si="906"/>
        <v>0</v>
      </c>
      <c r="T1799" s="53"/>
      <c r="U1799" s="53">
        <v>0</v>
      </c>
      <c r="V1799" s="53" t="s">
        <v>129</v>
      </c>
      <c r="W1799" s="156">
        <v>0.01</v>
      </c>
      <c r="X1799" s="100"/>
      <c r="Y1799" s="100"/>
      <c r="Z1799" s="100"/>
      <c r="AA1799" s="100"/>
      <c r="AB1799" s="100"/>
      <c r="AC1799" s="101"/>
      <c r="AD1799" s="100"/>
      <c r="AE1799" s="100"/>
      <c r="AF1799" s="100"/>
      <c r="AG1799" s="102"/>
      <c r="AH1799" s="100"/>
      <c r="AI1799" s="100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  <c r="AT1799" s="53"/>
      <c r="AU1799" s="53"/>
      <c r="AV1799" s="53"/>
      <c r="AW1799" s="53"/>
      <c r="AX1799" s="53"/>
      <c r="AY1799" s="53"/>
      <c r="AZ1799" s="53"/>
      <c r="BA1799" s="53"/>
      <c r="BB1799" s="53"/>
      <c r="BC1799" s="53"/>
      <c r="BD1799" s="53"/>
      <c r="BE1799" s="53"/>
    </row>
    <row r="1800" spans="1:57" ht="15.75" customHeight="1">
      <c r="A1800" s="1" t="s">
        <v>2070</v>
      </c>
      <c r="B1800" s="1" t="s">
        <v>280</v>
      </c>
      <c r="C1800" s="1" t="s">
        <v>281</v>
      </c>
      <c r="D1800" s="1" t="s">
        <v>286</v>
      </c>
      <c r="E1800" s="1" t="s">
        <v>296</v>
      </c>
      <c r="F1800" s="128"/>
      <c r="G1800" s="129"/>
      <c r="H1800" s="129"/>
      <c r="I1800" s="129"/>
      <c r="J1800" s="129"/>
      <c r="K1800" s="83" t="s">
        <v>511</v>
      </c>
      <c r="L1800" s="84" t="s">
        <v>512</v>
      </c>
      <c r="M1800" s="51" t="s">
        <v>127</v>
      </c>
      <c r="N1800" s="51">
        <v>2</v>
      </c>
      <c r="O1800" s="56" t="e">
        <f t="shared" si="905"/>
        <v>#VALUE!</v>
      </c>
      <c r="P1800" s="53">
        <v>64</v>
      </c>
      <c r="Q1800" s="54" t="s">
        <v>400</v>
      </c>
      <c r="R1800" s="53">
        <v>889600</v>
      </c>
      <c r="S1800" s="53">
        <f t="shared" si="906"/>
        <v>0</v>
      </c>
      <c r="T1800" s="53"/>
      <c r="U1800" s="53">
        <v>0</v>
      </c>
      <c r="V1800" s="53" t="s">
        <v>129</v>
      </c>
      <c r="W1800" s="156">
        <v>0.01</v>
      </c>
      <c r="X1800" s="100"/>
      <c r="Y1800" s="100"/>
      <c r="Z1800" s="100"/>
      <c r="AA1800" s="100"/>
      <c r="AB1800" s="100"/>
      <c r="AC1800" s="101"/>
      <c r="AD1800" s="100"/>
      <c r="AE1800" s="100"/>
      <c r="AF1800" s="100"/>
      <c r="AG1800" s="102"/>
      <c r="AH1800" s="100"/>
      <c r="AI1800" s="100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  <c r="AT1800" s="53"/>
      <c r="AU1800" s="53"/>
      <c r="AV1800" s="53"/>
      <c r="AW1800" s="53"/>
      <c r="AX1800" s="53"/>
      <c r="AY1800" s="53"/>
      <c r="AZ1800" s="53"/>
      <c r="BA1800" s="53"/>
      <c r="BB1800" s="53"/>
      <c r="BC1800" s="53"/>
      <c r="BD1800" s="53"/>
      <c r="BE1800" s="53"/>
    </row>
    <row r="1801" spans="1:57" ht="15.75" customHeight="1">
      <c r="A1801" s="1" t="s">
        <v>2070</v>
      </c>
      <c r="B1801" s="1" t="s">
        <v>280</v>
      </c>
      <c r="C1801" s="1" t="s">
        <v>281</v>
      </c>
      <c r="D1801" s="1" t="s">
        <v>697</v>
      </c>
      <c r="E1801" s="1"/>
      <c r="F1801" s="35"/>
      <c r="G1801" s="36"/>
      <c r="H1801" s="36"/>
      <c r="I1801" s="36" t="s">
        <v>697</v>
      </c>
      <c r="J1801" s="36"/>
      <c r="K1801" s="137"/>
      <c r="L1801" s="138"/>
      <c r="M1801" s="122"/>
      <c r="N1801" s="122"/>
      <c r="O1801" s="122"/>
      <c r="P1801" s="39"/>
      <c r="Q1801" s="40"/>
      <c r="R1801" s="39">
        <f t="shared" ref="R1801:S1801" si="907">R1802</f>
        <v>190000</v>
      </c>
      <c r="S1801" s="39">
        <f t="shared" si="907"/>
        <v>0</v>
      </c>
      <c r="T1801" s="39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86"/>
      <c r="AE1801" s="86"/>
      <c r="AF1801" s="86"/>
      <c r="AG1801" s="39"/>
      <c r="AH1801" s="39"/>
      <c r="AI1801" s="39"/>
      <c r="AJ1801" s="39"/>
      <c r="AK1801" s="39"/>
      <c r="AL1801" s="39"/>
      <c r="AM1801" s="39"/>
      <c r="AN1801" s="39"/>
      <c r="AO1801" s="39"/>
      <c r="AP1801" s="39"/>
      <c r="AQ1801" s="39"/>
      <c r="AR1801" s="39"/>
      <c r="AS1801" s="39"/>
      <c r="AT1801" s="39"/>
      <c r="AU1801" s="39"/>
      <c r="AV1801" s="39"/>
      <c r="AW1801" s="39"/>
      <c r="AX1801" s="39"/>
      <c r="AY1801" s="39"/>
      <c r="AZ1801" s="39"/>
      <c r="BA1801" s="39"/>
      <c r="BB1801" s="39"/>
      <c r="BC1801" s="39"/>
      <c r="BD1801" s="39"/>
      <c r="BE1801" s="39"/>
    </row>
    <row r="1802" spans="1:57" ht="15.75" customHeight="1">
      <c r="A1802" s="1" t="s">
        <v>2070</v>
      </c>
      <c r="B1802" s="1" t="s">
        <v>280</v>
      </c>
      <c r="C1802" s="1" t="s">
        <v>281</v>
      </c>
      <c r="D1802" s="1"/>
      <c r="E1802" s="1" t="s">
        <v>701</v>
      </c>
      <c r="F1802" s="41"/>
      <c r="G1802" s="42"/>
      <c r="H1802" s="42"/>
      <c r="I1802" s="42"/>
      <c r="J1802" s="42" t="s">
        <v>701</v>
      </c>
      <c r="K1802" s="139"/>
      <c r="L1802" s="140"/>
      <c r="M1802" s="127"/>
      <c r="N1802" s="127"/>
      <c r="O1802" s="127"/>
      <c r="P1802" s="45"/>
      <c r="Q1802" s="46"/>
      <c r="R1802" s="45">
        <f t="shared" ref="R1802:S1802" si="908">R1803+R1804</f>
        <v>190000</v>
      </c>
      <c r="S1802" s="45">
        <f t="shared" si="908"/>
        <v>0</v>
      </c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82"/>
      <c r="AE1802" s="82"/>
      <c r="AF1802" s="82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  <c r="AT1802" s="45"/>
      <c r="AU1802" s="45"/>
      <c r="AV1802" s="45"/>
      <c r="AW1802" s="45"/>
      <c r="AX1802" s="45"/>
      <c r="AY1802" s="45"/>
      <c r="AZ1802" s="45"/>
      <c r="BA1802" s="45"/>
      <c r="BB1802" s="45"/>
      <c r="BC1802" s="45"/>
      <c r="BD1802" s="45"/>
      <c r="BE1802" s="45"/>
    </row>
    <row r="1803" spans="1:57" ht="15.75" customHeight="1">
      <c r="A1803" s="1" t="s">
        <v>2070</v>
      </c>
      <c r="B1803" s="1" t="s">
        <v>280</v>
      </c>
      <c r="C1803" s="1" t="s">
        <v>281</v>
      </c>
      <c r="D1803" s="1" t="s">
        <v>275</v>
      </c>
      <c r="E1803" s="1" t="s">
        <v>701</v>
      </c>
      <c r="F1803" s="128"/>
      <c r="G1803" s="129"/>
      <c r="H1803" s="129"/>
      <c r="I1803" s="129"/>
      <c r="J1803" s="129"/>
      <c r="K1803" s="83" t="s">
        <v>2098</v>
      </c>
      <c r="L1803" s="84" t="s">
        <v>2099</v>
      </c>
      <c r="M1803" s="51" t="s">
        <v>127</v>
      </c>
      <c r="N1803" s="51"/>
      <c r="O1803" s="62" t="e">
        <f t="shared" ref="O1803:O1804" si="909">M1803-R1803</f>
        <v>#VALUE!</v>
      </c>
      <c r="P1803" s="53">
        <v>100</v>
      </c>
      <c r="Q1803" s="54" t="s">
        <v>159</v>
      </c>
      <c r="R1803" s="53">
        <v>100000</v>
      </c>
      <c r="S1803" s="53">
        <f t="shared" ref="S1803:S1804" si="910">U1803+X1803+AA1803+AD1803+AG1803+AJ1803+AM1803+AP1803+AS1803+AV1803+AY1803+BB1803</f>
        <v>0</v>
      </c>
      <c r="T1803" s="53"/>
      <c r="U1803" s="53">
        <v>0</v>
      </c>
      <c r="V1803" s="53" t="s">
        <v>129</v>
      </c>
      <c r="W1803" s="156">
        <v>0.01</v>
      </c>
      <c r="X1803" s="100"/>
      <c r="Y1803" s="100"/>
      <c r="Z1803" s="100"/>
      <c r="AA1803" s="100"/>
      <c r="AB1803" s="100"/>
      <c r="AC1803" s="101"/>
      <c r="AD1803" s="100"/>
      <c r="AE1803" s="100"/>
      <c r="AF1803" s="100"/>
      <c r="AG1803" s="102"/>
      <c r="AH1803" s="100"/>
      <c r="AI1803" s="100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  <c r="AT1803" s="53"/>
      <c r="AU1803" s="53"/>
      <c r="AV1803" s="53"/>
      <c r="AW1803" s="53"/>
      <c r="AX1803" s="53"/>
      <c r="AY1803" s="53"/>
      <c r="AZ1803" s="53"/>
      <c r="BA1803" s="53"/>
      <c r="BB1803" s="53"/>
      <c r="BC1803" s="53"/>
      <c r="BD1803" s="53"/>
      <c r="BE1803" s="53"/>
    </row>
    <row r="1804" spans="1:57" ht="15.75" customHeight="1">
      <c r="A1804" s="1" t="s">
        <v>2070</v>
      </c>
      <c r="B1804" s="1" t="s">
        <v>280</v>
      </c>
      <c r="C1804" s="1" t="s">
        <v>281</v>
      </c>
      <c r="D1804" s="1" t="s">
        <v>275</v>
      </c>
      <c r="E1804" s="1" t="s">
        <v>701</v>
      </c>
      <c r="F1804" s="128"/>
      <c r="G1804" s="129"/>
      <c r="H1804" s="129"/>
      <c r="I1804" s="129"/>
      <c r="J1804" s="129"/>
      <c r="K1804" s="83" t="s">
        <v>2100</v>
      </c>
      <c r="L1804" s="84" t="s">
        <v>2101</v>
      </c>
      <c r="M1804" s="51" t="s">
        <v>127</v>
      </c>
      <c r="N1804" s="51"/>
      <c r="O1804" s="62" t="e">
        <f t="shared" si="909"/>
        <v>#VALUE!</v>
      </c>
      <c r="P1804" s="53">
        <v>100</v>
      </c>
      <c r="Q1804" s="54" t="s">
        <v>159</v>
      </c>
      <c r="R1804" s="53">
        <v>90000</v>
      </c>
      <c r="S1804" s="53">
        <f t="shared" si="910"/>
        <v>0</v>
      </c>
      <c r="T1804" s="53"/>
      <c r="U1804" s="53">
        <v>0</v>
      </c>
      <c r="V1804" s="53" t="s">
        <v>129</v>
      </c>
      <c r="W1804" s="156">
        <v>0.01</v>
      </c>
      <c r="X1804" s="100"/>
      <c r="Y1804" s="100"/>
      <c r="Z1804" s="100"/>
      <c r="AA1804" s="100"/>
      <c r="AB1804" s="100"/>
      <c r="AC1804" s="101"/>
      <c r="AD1804" s="100"/>
      <c r="AE1804" s="100"/>
      <c r="AF1804" s="100"/>
      <c r="AG1804" s="102"/>
      <c r="AH1804" s="100"/>
      <c r="AI1804" s="100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  <c r="AT1804" s="53"/>
      <c r="AU1804" s="53"/>
      <c r="AV1804" s="53"/>
      <c r="AW1804" s="53"/>
      <c r="AX1804" s="53"/>
      <c r="AY1804" s="53"/>
      <c r="AZ1804" s="53"/>
      <c r="BA1804" s="53"/>
      <c r="BB1804" s="53"/>
      <c r="BC1804" s="53"/>
      <c r="BD1804" s="53"/>
      <c r="BE1804" s="53"/>
    </row>
    <row r="1805" spans="1:57" ht="15.75" customHeight="1">
      <c r="A1805" s="1" t="s">
        <v>2070</v>
      </c>
      <c r="B1805" s="1" t="s">
        <v>280</v>
      </c>
      <c r="C1805" s="1" t="s">
        <v>281</v>
      </c>
      <c r="D1805" s="1" t="s">
        <v>899</v>
      </c>
      <c r="E1805" s="1"/>
      <c r="F1805" s="35"/>
      <c r="G1805" s="36"/>
      <c r="H1805" s="36"/>
      <c r="I1805" s="36" t="s">
        <v>899</v>
      </c>
      <c r="J1805" s="36"/>
      <c r="K1805" s="137"/>
      <c r="L1805" s="138"/>
      <c r="M1805" s="122"/>
      <c r="N1805" s="122"/>
      <c r="O1805" s="122"/>
      <c r="P1805" s="39"/>
      <c r="Q1805" s="40"/>
      <c r="R1805" s="39">
        <f t="shared" ref="R1805:S1805" si="911">R1806</f>
        <v>100000</v>
      </c>
      <c r="S1805" s="39">
        <f t="shared" si="911"/>
        <v>0</v>
      </c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86"/>
      <c r="AE1805" s="86"/>
      <c r="AF1805" s="86"/>
      <c r="AG1805" s="39"/>
      <c r="AH1805" s="39"/>
      <c r="AI1805" s="39"/>
      <c r="AJ1805" s="39"/>
      <c r="AK1805" s="39"/>
      <c r="AL1805" s="39"/>
      <c r="AM1805" s="39"/>
      <c r="AN1805" s="39"/>
      <c r="AO1805" s="39"/>
      <c r="AP1805" s="39"/>
      <c r="AQ1805" s="39"/>
      <c r="AR1805" s="39"/>
      <c r="AS1805" s="39"/>
      <c r="AT1805" s="39"/>
      <c r="AU1805" s="39"/>
      <c r="AV1805" s="39"/>
      <c r="AW1805" s="39"/>
      <c r="AX1805" s="39"/>
      <c r="AY1805" s="39"/>
      <c r="AZ1805" s="39"/>
      <c r="BA1805" s="39"/>
      <c r="BB1805" s="39"/>
      <c r="BC1805" s="39"/>
      <c r="BD1805" s="39"/>
      <c r="BE1805" s="39"/>
    </row>
    <row r="1806" spans="1:57" ht="15.75" customHeight="1">
      <c r="A1806" s="1" t="s">
        <v>2070</v>
      </c>
      <c r="B1806" s="1" t="s">
        <v>280</v>
      </c>
      <c r="C1806" s="1" t="s">
        <v>281</v>
      </c>
      <c r="D1806" s="1"/>
      <c r="E1806" s="1" t="s">
        <v>905</v>
      </c>
      <c r="F1806" s="41"/>
      <c r="G1806" s="42"/>
      <c r="H1806" s="42"/>
      <c r="I1806" s="42"/>
      <c r="J1806" s="42" t="s">
        <v>905</v>
      </c>
      <c r="K1806" s="139"/>
      <c r="L1806" s="140"/>
      <c r="M1806" s="127"/>
      <c r="N1806" s="127"/>
      <c r="O1806" s="127"/>
      <c r="P1806" s="45"/>
      <c r="Q1806" s="46"/>
      <c r="R1806" s="45">
        <f t="shared" ref="R1806:S1806" si="912">R1807</f>
        <v>100000</v>
      </c>
      <c r="S1806" s="45">
        <f t="shared" si="912"/>
        <v>0</v>
      </c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82"/>
      <c r="AE1806" s="82"/>
      <c r="AF1806" s="82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  <c r="AT1806" s="45"/>
      <c r="AU1806" s="45"/>
      <c r="AV1806" s="45"/>
      <c r="AW1806" s="45"/>
      <c r="AX1806" s="45"/>
      <c r="AY1806" s="45"/>
      <c r="AZ1806" s="45"/>
      <c r="BA1806" s="45"/>
      <c r="BB1806" s="45"/>
      <c r="BC1806" s="45"/>
      <c r="BD1806" s="45"/>
      <c r="BE1806" s="45"/>
    </row>
    <row r="1807" spans="1:57" ht="15.75" customHeight="1">
      <c r="A1807" s="1" t="s">
        <v>2070</v>
      </c>
      <c r="B1807" s="1" t="s">
        <v>280</v>
      </c>
      <c r="C1807" s="1" t="s">
        <v>281</v>
      </c>
      <c r="D1807" s="1" t="s">
        <v>899</v>
      </c>
      <c r="E1807" s="1" t="s">
        <v>905</v>
      </c>
      <c r="F1807" s="128"/>
      <c r="G1807" s="129"/>
      <c r="H1807" s="129"/>
      <c r="I1807" s="129"/>
      <c r="J1807" s="129"/>
      <c r="K1807" s="83" t="s">
        <v>2102</v>
      </c>
      <c r="L1807" s="84" t="s">
        <v>2103</v>
      </c>
      <c r="M1807" s="51" t="s">
        <v>127</v>
      </c>
      <c r="N1807" s="51"/>
      <c r="O1807" s="62" t="e">
        <f>M1807-R1807</f>
        <v>#VALUE!</v>
      </c>
      <c r="P1807" s="53">
        <v>2</v>
      </c>
      <c r="Q1807" s="54" t="s">
        <v>908</v>
      </c>
      <c r="R1807" s="53">
        <v>100000</v>
      </c>
      <c r="S1807" s="53">
        <f>U1807+X1807+AA1807+AD1807+AG1807+AJ1807+AM1807+AP1807+AS1807+AV1807+AY1807+BB1807</f>
        <v>0</v>
      </c>
      <c r="T1807" s="53"/>
      <c r="U1807" s="53">
        <v>0</v>
      </c>
      <c r="V1807" s="53" t="s">
        <v>129</v>
      </c>
      <c r="W1807" s="156">
        <v>0.01</v>
      </c>
      <c r="X1807" s="100"/>
      <c r="Y1807" s="100"/>
      <c r="Z1807" s="100"/>
      <c r="AA1807" s="100"/>
      <c r="AB1807" s="100"/>
      <c r="AC1807" s="101"/>
      <c r="AD1807" s="100"/>
      <c r="AE1807" s="100"/>
      <c r="AF1807" s="100"/>
      <c r="AG1807" s="102"/>
      <c r="AH1807" s="100"/>
      <c r="AI1807" s="100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  <c r="AT1807" s="53"/>
      <c r="AU1807" s="53"/>
      <c r="AV1807" s="53"/>
      <c r="AW1807" s="53"/>
      <c r="AX1807" s="53"/>
      <c r="AY1807" s="53"/>
      <c r="AZ1807" s="53"/>
      <c r="BA1807" s="53"/>
      <c r="BB1807" s="53"/>
      <c r="BC1807" s="53"/>
      <c r="BD1807" s="53"/>
      <c r="BE1807" s="53"/>
    </row>
    <row r="1808" spans="1:57" ht="15.75" customHeight="1">
      <c r="A1808" s="1" t="s">
        <v>2104</v>
      </c>
      <c r="B1808" s="1" t="s">
        <v>280</v>
      </c>
      <c r="C1808" s="1" t="s">
        <v>281</v>
      </c>
      <c r="D1808" s="1"/>
      <c r="E1808" s="1"/>
      <c r="F1808" s="15" t="s">
        <v>2104</v>
      </c>
      <c r="G1808" s="16"/>
      <c r="H1808" s="16"/>
      <c r="I1808" s="16"/>
      <c r="J1808" s="16"/>
      <c r="K1808" s="151"/>
      <c r="L1808" s="109"/>
      <c r="M1808" s="110"/>
      <c r="N1808" s="110"/>
      <c r="O1808" s="110"/>
      <c r="P1808" s="21"/>
      <c r="Q1808" s="22"/>
      <c r="R1808" s="21">
        <f t="shared" ref="R1808:S1808" si="913">R1809+R1817+R1855</f>
        <v>145739800</v>
      </c>
      <c r="S1808" s="21">
        <f t="shared" si="913"/>
        <v>27009593.140000001</v>
      </c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97"/>
      <c r="AE1808" s="97"/>
      <c r="AF1808" s="97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</row>
    <row r="1809" spans="1:57" ht="15.75" customHeight="1">
      <c r="A1809" s="1" t="s">
        <v>2104</v>
      </c>
      <c r="B1809" s="1" t="s">
        <v>910</v>
      </c>
      <c r="C1809" s="1" t="s">
        <v>281</v>
      </c>
      <c r="D1809" s="1"/>
      <c r="E1809" s="1"/>
      <c r="F1809" s="23"/>
      <c r="G1809" s="24" t="s">
        <v>910</v>
      </c>
      <c r="H1809" s="24"/>
      <c r="I1809" s="24"/>
      <c r="J1809" s="24"/>
      <c r="K1809" s="152"/>
      <c r="L1809" s="114"/>
      <c r="M1809" s="134"/>
      <c r="N1809" s="134"/>
      <c r="O1809" s="134"/>
      <c r="P1809" s="27"/>
      <c r="Q1809" s="28"/>
      <c r="R1809" s="27">
        <f t="shared" ref="R1809:S1809" si="914">R1810</f>
        <v>954000</v>
      </c>
      <c r="S1809" s="27">
        <f t="shared" si="914"/>
        <v>30000</v>
      </c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7"/>
      <c r="BC1809" s="27"/>
      <c r="BD1809" s="27"/>
      <c r="BE1809" s="27"/>
    </row>
    <row r="1810" spans="1:57" ht="15.75" customHeight="1">
      <c r="A1810" s="1" t="s">
        <v>2104</v>
      </c>
      <c r="B1810" s="1" t="s">
        <v>910</v>
      </c>
      <c r="C1810" s="1" t="s">
        <v>911</v>
      </c>
      <c r="D1810" s="1"/>
      <c r="E1810" s="1"/>
      <c r="F1810" s="29"/>
      <c r="G1810" s="30"/>
      <c r="H1810" s="30" t="s">
        <v>911</v>
      </c>
      <c r="I1810" s="30"/>
      <c r="J1810" s="30"/>
      <c r="K1810" s="117"/>
      <c r="L1810" s="118"/>
      <c r="M1810" s="119"/>
      <c r="N1810" s="119"/>
      <c r="O1810" s="119"/>
      <c r="P1810" s="33"/>
      <c r="Q1810" s="34"/>
      <c r="R1810" s="33">
        <f t="shared" ref="R1810:S1810" si="915">R1811+R1814</f>
        <v>954000</v>
      </c>
      <c r="S1810" s="33">
        <f t="shared" si="915"/>
        <v>30000</v>
      </c>
      <c r="T1810" s="33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33"/>
      <c r="AQ1810" s="33"/>
      <c r="AR1810" s="33"/>
      <c r="AS1810" s="33"/>
      <c r="AT1810" s="33"/>
      <c r="AU1810" s="33"/>
      <c r="AV1810" s="33"/>
      <c r="AW1810" s="33"/>
      <c r="AX1810" s="33"/>
      <c r="AY1810" s="33"/>
      <c r="AZ1810" s="33"/>
      <c r="BA1810" s="33"/>
      <c r="BB1810" s="33"/>
      <c r="BC1810" s="33"/>
      <c r="BD1810" s="33"/>
      <c r="BE1810" s="33"/>
    </row>
    <row r="1811" spans="1:57" ht="15.75" customHeight="1">
      <c r="A1811" s="1" t="s">
        <v>2104</v>
      </c>
      <c r="B1811" s="1" t="s">
        <v>910</v>
      </c>
      <c r="C1811" s="1" t="s">
        <v>911</v>
      </c>
      <c r="D1811" s="1" t="s">
        <v>1575</v>
      </c>
      <c r="E1811" s="1"/>
      <c r="F1811" s="35"/>
      <c r="G1811" s="36"/>
      <c r="H1811" s="36"/>
      <c r="I1811" s="36" t="s">
        <v>1575</v>
      </c>
      <c r="J1811" s="36"/>
      <c r="K1811" s="120"/>
      <c r="L1811" s="121"/>
      <c r="M1811" s="122"/>
      <c r="N1811" s="122"/>
      <c r="O1811" s="122"/>
      <c r="P1811" s="39"/>
      <c r="Q1811" s="40"/>
      <c r="R1811" s="39">
        <f t="shared" ref="R1811:S1811" si="916">R1812</f>
        <v>804000</v>
      </c>
      <c r="S1811" s="39">
        <f t="shared" si="916"/>
        <v>0</v>
      </c>
      <c r="T1811" s="39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F1811" s="39"/>
      <c r="AG1811" s="39"/>
      <c r="AH1811" s="39"/>
      <c r="AI1811" s="39"/>
      <c r="AJ1811" s="39"/>
      <c r="AK1811" s="39"/>
      <c r="AL1811" s="39"/>
      <c r="AM1811" s="39"/>
      <c r="AN1811" s="39"/>
      <c r="AO1811" s="39"/>
      <c r="AP1811" s="39"/>
      <c r="AQ1811" s="39"/>
      <c r="AR1811" s="39"/>
      <c r="AS1811" s="39"/>
      <c r="AT1811" s="39"/>
      <c r="AU1811" s="39"/>
      <c r="AV1811" s="39"/>
      <c r="AW1811" s="39"/>
      <c r="AX1811" s="39"/>
      <c r="AY1811" s="39"/>
      <c r="AZ1811" s="39"/>
      <c r="BA1811" s="39"/>
      <c r="BB1811" s="39"/>
      <c r="BC1811" s="39"/>
      <c r="BD1811" s="39"/>
      <c r="BE1811" s="39"/>
    </row>
    <row r="1812" spans="1:57" ht="15.75" customHeight="1">
      <c r="A1812" s="1" t="s">
        <v>2104</v>
      </c>
      <c r="B1812" s="1" t="s">
        <v>910</v>
      </c>
      <c r="C1812" s="1" t="s">
        <v>911</v>
      </c>
      <c r="D1812" s="1"/>
      <c r="E1812" s="1" t="s">
        <v>1576</v>
      </c>
      <c r="F1812" s="41"/>
      <c r="G1812" s="42"/>
      <c r="H1812" s="42"/>
      <c r="I1812" s="42"/>
      <c r="J1812" s="42" t="s">
        <v>1576</v>
      </c>
      <c r="K1812" s="130"/>
      <c r="L1812" s="126"/>
      <c r="M1812" s="127"/>
      <c r="N1812" s="127"/>
      <c r="O1812" s="127"/>
      <c r="P1812" s="45"/>
      <c r="Q1812" s="46"/>
      <c r="R1812" s="45">
        <f t="shared" ref="R1812:S1812" si="917">R1813</f>
        <v>804000</v>
      </c>
      <c r="S1812" s="45">
        <f t="shared" si="917"/>
        <v>0</v>
      </c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82"/>
      <c r="AE1812" s="82"/>
      <c r="AF1812" s="82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  <c r="AT1812" s="45"/>
      <c r="AU1812" s="45"/>
      <c r="AV1812" s="45"/>
      <c r="AW1812" s="45"/>
      <c r="AX1812" s="45"/>
      <c r="AY1812" s="45"/>
      <c r="AZ1812" s="45"/>
      <c r="BA1812" s="45"/>
      <c r="BB1812" s="45"/>
      <c r="BC1812" s="45"/>
      <c r="BD1812" s="45"/>
      <c r="BE1812" s="45"/>
    </row>
    <row r="1813" spans="1:57" ht="15.75" customHeight="1">
      <c r="A1813" s="1" t="s">
        <v>2104</v>
      </c>
      <c r="B1813" s="1" t="s">
        <v>910</v>
      </c>
      <c r="C1813" s="1" t="s">
        <v>911</v>
      </c>
      <c r="D1813" s="1" t="s">
        <v>1575</v>
      </c>
      <c r="E1813" s="1" t="s">
        <v>1576</v>
      </c>
      <c r="F1813" s="128"/>
      <c r="G1813" s="129"/>
      <c r="H1813" s="129"/>
      <c r="I1813" s="129"/>
      <c r="J1813" s="129"/>
      <c r="K1813" s="49" t="s">
        <v>2105</v>
      </c>
      <c r="L1813" s="61" t="s">
        <v>2106</v>
      </c>
      <c r="M1813" s="51" t="s">
        <v>127</v>
      </c>
      <c r="N1813" s="51"/>
      <c r="O1813" s="62" t="e">
        <f>M1813-R1813</f>
        <v>#VALUE!</v>
      </c>
      <c r="P1813" s="53">
        <v>200</v>
      </c>
      <c r="Q1813" s="54" t="s">
        <v>159</v>
      </c>
      <c r="R1813" s="53">
        <v>804000</v>
      </c>
      <c r="S1813" s="53">
        <f>U1813+X1813+AA1813+AD1813+AG1813+AJ1813+AM1813+AP1813+AS1813+AV1813+AY1813+BB1813</f>
        <v>0</v>
      </c>
      <c r="T1813" s="53"/>
      <c r="U1813" s="53">
        <v>0</v>
      </c>
      <c r="V1813" s="53" t="s">
        <v>129</v>
      </c>
      <c r="W1813" s="55">
        <v>0.01</v>
      </c>
      <c r="X1813" s="53">
        <v>0</v>
      </c>
      <c r="Y1813" s="53" t="s">
        <v>129</v>
      </c>
      <c r="Z1813" s="55">
        <v>0.05</v>
      </c>
      <c r="AA1813" s="53"/>
      <c r="AB1813" s="53" t="s">
        <v>129</v>
      </c>
      <c r="AC1813" s="85">
        <v>0.5</v>
      </c>
      <c r="AD1813" s="53"/>
      <c r="AE1813" s="53" t="s">
        <v>129</v>
      </c>
      <c r="AF1813" s="85">
        <v>0.5</v>
      </c>
      <c r="AG1813" s="88"/>
      <c r="AH1813" s="53" t="s">
        <v>130</v>
      </c>
      <c r="AI1813" s="85">
        <v>0.5</v>
      </c>
      <c r="AJ1813" s="53"/>
      <c r="AK1813" s="53" t="s">
        <v>130</v>
      </c>
      <c r="AL1813" s="85">
        <v>0.5</v>
      </c>
      <c r="AM1813" s="53"/>
      <c r="AN1813" s="53"/>
      <c r="AO1813" s="53"/>
      <c r="AP1813" s="53"/>
      <c r="AQ1813" s="53"/>
      <c r="AR1813" s="53"/>
      <c r="AS1813" s="53"/>
      <c r="AT1813" s="53"/>
      <c r="AU1813" s="53"/>
      <c r="AV1813" s="53"/>
      <c r="AW1813" s="53"/>
      <c r="AX1813" s="53"/>
      <c r="AY1813" s="53"/>
      <c r="AZ1813" s="53"/>
      <c r="BA1813" s="53"/>
      <c r="BB1813" s="53"/>
      <c r="BC1813" s="53"/>
      <c r="BD1813" s="53"/>
      <c r="BE1813" s="53"/>
    </row>
    <row r="1814" spans="1:57" ht="15.75" customHeight="1">
      <c r="A1814" s="1" t="s">
        <v>2104</v>
      </c>
      <c r="B1814" s="1" t="s">
        <v>910</v>
      </c>
      <c r="C1814" s="1" t="s">
        <v>911</v>
      </c>
      <c r="D1814" s="1" t="s">
        <v>912</v>
      </c>
      <c r="E1814" s="1"/>
      <c r="F1814" s="35"/>
      <c r="G1814" s="36"/>
      <c r="H1814" s="36"/>
      <c r="I1814" s="36" t="s">
        <v>912</v>
      </c>
      <c r="J1814" s="36"/>
      <c r="K1814" s="120"/>
      <c r="L1814" s="121"/>
      <c r="M1814" s="122"/>
      <c r="N1814" s="122"/>
      <c r="O1814" s="122"/>
      <c r="P1814" s="39"/>
      <c r="Q1814" s="40"/>
      <c r="R1814" s="39">
        <f t="shared" ref="R1814:S1814" si="918">R1815</f>
        <v>150000</v>
      </c>
      <c r="S1814" s="39">
        <f t="shared" si="918"/>
        <v>30000</v>
      </c>
      <c r="T1814" s="39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86"/>
      <c r="AE1814" s="86"/>
      <c r="AF1814" s="86"/>
      <c r="AG1814" s="39"/>
      <c r="AH1814" s="39"/>
      <c r="AI1814" s="39"/>
      <c r="AJ1814" s="39"/>
      <c r="AK1814" s="39"/>
      <c r="AL1814" s="39"/>
      <c r="AM1814" s="39"/>
      <c r="AN1814" s="39"/>
      <c r="AO1814" s="39"/>
      <c r="AP1814" s="39"/>
      <c r="AQ1814" s="39"/>
      <c r="AR1814" s="39"/>
      <c r="AS1814" s="39"/>
      <c r="AT1814" s="39"/>
      <c r="AU1814" s="39"/>
      <c r="AV1814" s="39"/>
      <c r="AW1814" s="39"/>
      <c r="AX1814" s="39"/>
      <c r="AY1814" s="39"/>
      <c r="AZ1814" s="39"/>
      <c r="BA1814" s="39"/>
      <c r="BB1814" s="39"/>
      <c r="BC1814" s="39"/>
      <c r="BD1814" s="39"/>
      <c r="BE1814" s="39"/>
    </row>
    <row r="1815" spans="1:57" ht="15.75" customHeight="1">
      <c r="A1815" s="1" t="s">
        <v>2104</v>
      </c>
      <c r="B1815" s="1" t="s">
        <v>910</v>
      </c>
      <c r="C1815" s="1" t="s">
        <v>911</v>
      </c>
      <c r="D1815" s="1"/>
      <c r="E1815" s="1" t="s">
        <v>913</v>
      </c>
      <c r="F1815" s="41"/>
      <c r="G1815" s="42"/>
      <c r="H1815" s="42"/>
      <c r="I1815" s="42"/>
      <c r="J1815" s="42" t="s">
        <v>913</v>
      </c>
      <c r="K1815" s="130"/>
      <c r="L1815" s="126"/>
      <c r="M1815" s="127"/>
      <c r="N1815" s="127"/>
      <c r="O1815" s="127"/>
      <c r="P1815" s="45"/>
      <c r="Q1815" s="46"/>
      <c r="R1815" s="45">
        <f t="shared" ref="R1815:S1815" si="919">R1816</f>
        <v>150000</v>
      </c>
      <c r="S1815" s="45">
        <f t="shared" si="919"/>
        <v>30000</v>
      </c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82"/>
      <c r="AE1815" s="82"/>
      <c r="AF1815" s="82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  <c r="AT1815" s="45"/>
      <c r="AU1815" s="45"/>
      <c r="AV1815" s="45"/>
      <c r="AW1815" s="45"/>
      <c r="AX1815" s="45"/>
      <c r="AY1815" s="45"/>
      <c r="AZ1815" s="45"/>
      <c r="BA1815" s="45"/>
      <c r="BB1815" s="45"/>
      <c r="BC1815" s="45"/>
      <c r="BD1815" s="45"/>
      <c r="BE1815" s="45"/>
    </row>
    <row r="1816" spans="1:57" ht="15.75" customHeight="1">
      <c r="A1816" s="1" t="s">
        <v>2104</v>
      </c>
      <c r="B1816" s="1" t="s">
        <v>910</v>
      </c>
      <c r="C1816" s="1" t="s">
        <v>911</v>
      </c>
      <c r="D1816" s="1" t="s">
        <v>912</v>
      </c>
      <c r="E1816" s="1" t="s">
        <v>913</v>
      </c>
      <c r="F1816" s="128"/>
      <c r="G1816" s="129"/>
      <c r="H1816" s="129"/>
      <c r="I1816" s="129"/>
      <c r="J1816" s="129"/>
      <c r="K1816" s="49" t="s">
        <v>2107</v>
      </c>
      <c r="L1816" s="61" t="s">
        <v>2108</v>
      </c>
      <c r="M1816" s="51" t="s">
        <v>127</v>
      </c>
      <c r="N1816" s="51"/>
      <c r="O1816" s="62" t="e">
        <f>M1816-R1816</f>
        <v>#VALUE!</v>
      </c>
      <c r="P1816" s="53">
        <v>30</v>
      </c>
      <c r="Q1816" s="54" t="s">
        <v>279</v>
      </c>
      <c r="R1816" s="53">
        <v>150000</v>
      </c>
      <c r="S1816" s="53">
        <f>U1816+X1816+AA1816+AD1816+AG1816+AJ1816+AM1816+AP1816+AS1816+AV1816+AY1816+BB1816</f>
        <v>30000</v>
      </c>
      <c r="T1816" s="53"/>
      <c r="U1816" s="53">
        <v>0</v>
      </c>
      <c r="V1816" s="53" t="s">
        <v>129</v>
      </c>
      <c r="W1816" s="156">
        <v>0.01</v>
      </c>
      <c r="X1816" s="53">
        <v>0</v>
      </c>
      <c r="Y1816" s="53" t="s">
        <v>129</v>
      </c>
      <c r="Z1816" s="55">
        <v>0.05</v>
      </c>
      <c r="AA1816" s="53"/>
      <c r="AB1816" s="53" t="s">
        <v>129</v>
      </c>
      <c r="AC1816" s="85">
        <v>0.5</v>
      </c>
      <c r="AD1816" s="53">
        <v>30000</v>
      </c>
      <c r="AE1816" s="53" t="s">
        <v>131</v>
      </c>
      <c r="AF1816" s="55">
        <v>0.05</v>
      </c>
      <c r="AG1816" s="88"/>
      <c r="AH1816" s="53" t="s">
        <v>131</v>
      </c>
      <c r="AI1816" s="55">
        <v>0.1</v>
      </c>
      <c r="AJ1816" s="53"/>
      <c r="AK1816" s="53" t="s">
        <v>131</v>
      </c>
      <c r="AL1816" s="55">
        <v>0.2</v>
      </c>
      <c r="AM1816" s="53"/>
      <c r="AN1816" s="53"/>
      <c r="AO1816" s="53"/>
      <c r="AP1816" s="53"/>
      <c r="AQ1816" s="53"/>
      <c r="AR1816" s="53"/>
      <c r="AS1816" s="53"/>
      <c r="AT1816" s="53"/>
      <c r="AU1816" s="53"/>
      <c r="AV1816" s="53"/>
      <c r="AW1816" s="53"/>
      <c r="AX1816" s="53"/>
      <c r="AY1816" s="53"/>
      <c r="AZ1816" s="53"/>
      <c r="BA1816" s="53"/>
      <c r="BB1816" s="53"/>
      <c r="BC1816" s="53"/>
      <c r="BD1816" s="53"/>
      <c r="BE1816" s="53"/>
    </row>
    <row r="1817" spans="1:57" ht="15.75" customHeight="1">
      <c r="A1817" s="1" t="s">
        <v>2104</v>
      </c>
      <c r="B1817" s="1" t="s">
        <v>121</v>
      </c>
      <c r="C1817" s="1" t="s">
        <v>911</v>
      </c>
      <c r="D1817" s="1"/>
      <c r="E1817" s="1"/>
      <c r="F1817" s="23"/>
      <c r="G1817" s="24" t="s">
        <v>121</v>
      </c>
      <c r="H1817" s="24"/>
      <c r="I1817" s="24"/>
      <c r="J1817" s="24"/>
      <c r="K1817" s="152"/>
      <c r="L1817" s="114"/>
      <c r="M1817" s="134"/>
      <c r="N1817" s="134"/>
      <c r="O1817" s="134"/>
      <c r="P1817" s="27"/>
      <c r="Q1817" s="28"/>
      <c r="R1817" s="27">
        <f t="shared" ref="R1817:S1817" si="920">R1818</f>
        <v>50671700</v>
      </c>
      <c r="S1817" s="27">
        <f t="shared" si="920"/>
        <v>6293863.3599999994</v>
      </c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106"/>
      <c r="AE1817" s="106"/>
      <c r="AF1817" s="106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27"/>
      <c r="BC1817" s="27"/>
      <c r="BD1817" s="27"/>
      <c r="BE1817" s="27"/>
    </row>
    <row r="1818" spans="1:57" ht="15.75" customHeight="1">
      <c r="A1818" s="1" t="s">
        <v>2104</v>
      </c>
      <c r="B1818" s="1" t="s">
        <v>121</v>
      </c>
      <c r="C1818" s="1" t="s">
        <v>122</v>
      </c>
      <c r="D1818" s="1"/>
      <c r="E1818" s="1"/>
      <c r="F1818" s="29"/>
      <c r="G1818" s="30"/>
      <c r="H1818" s="30" t="s">
        <v>122</v>
      </c>
      <c r="I1818" s="30"/>
      <c r="J1818" s="30"/>
      <c r="K1818" s="117"/>
      <c r="L1818" s="118"/>
      <c r="M1818" s="119"/>
      <c r="N1818" s="119"/>
      <c r="O1818" s="119"/>
      <c r="P1818" s="33"/>
      <c r="Q1818" s="34"/>
      <c r="R1818" s="33">
        <f t="shared" ref="R1818:S1818" si="921">R1819+R1822+R1851</f>
        <v>50671700</v>
      </c>
      <c r="S1818" s="33">
        <f t="shared" si="921"/>
        <v>6293863.3599999994</v>
      </c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  <c r="BC1818" s="33"/>
      <c r="BD1818" s="33"/>
      <c r="BE1818" s="33"/>
    </row>
    <row r="1819" spans="1:57" ht="15.75" customHeight="1">
      <c r="A1819" s="1" t="s">
        <v>2104</v>
      </c>
      <c r="B1819" s="1" t="s">
        <v>121</v>
      </c>
      <c r="C1819" s="1" t="s">
        <v>122</v>
      </c>
      <c r="D1819" s="1" t="s">
        <v>808</v>
      </c>
      <c r="E1819" s="1"/>
      <c r="F1819" s="35"/>
      <c r="G1819" s="36"/>
      <c r="H1819" s="36"/>
      <c r="I1819" s="36" t="s">
        <v>808</v>
      </c>
      <c r="J1819" s="36"/>
      <c r="K1819" s="120"/>
      <c r="L1819" s="121"/>
      <c r="M1819" s="122"/>
      <c r="N1819" s="122"/>
      <c r="O1819" s="122"/>
      <c r="P1819" s="39"/>
      <c r="Q1819" s="40"/>
      <c r="R1819" s="39">
        <f t="shared" ref="R1819:S1819" si="922">R1820</f>
        <v>21300</v>
      </c>
      <c r="S1819" s="39">
        <f t="shared" si="922"/>
        <v>0</v>
      </c>
      <c r="T1819" s="39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F1819" s="39"/>
      <c r="AG1819" s="39"/>
      <c r="AH1819" s="39"/>
      <c r="AI1819" s="39"/>
      <c r="AJ1819" s="39"/>
      <c r="AK1819" s="39"/>
      <c r="AL1819" s="39"/>
      <c r="AM1819" s="39"/>
      <c r="AN1819" s="39"/>
      <c r="AO1819" s="39"/>
      <c r="AP1819" s="39"/>
      <c r="AQ1819" s="39"/>
      <c r="AR1819" s="39"/>
      <c r="AS1819" s="39"/>
      <c r="AT1819" s="39"/>
      <c r="AU1819" s="39"/>
      <c r="AV1819" s="39"/>
      <c r="AW1819" s="39"/>
      <c r="AX1819" s="39"/>
      <c r="AY1819" s="39"/>
      <c r="AZ1819" s="39"/>
      <c r="BA1819" s="39"/>
      <c r="BB1819" s="39"/>
      <c r="BC1819" s="39"/>
      <c r="BD1819" s="39"/>
      <c r="BE1819" s="39"/>
    </row>
    <row r="1820" spans="1:57" ht="15.75" customHeight="1">
      <c r="A1820" s="1" t="s">
        <v>2104</v>
      </c>
      <c r="B1820" s="1" t="s">
        <v>121</v>
      </c>
      <c r="C1820" s="1" t="s">
        <v>122</v>
      </c>
      <c r="D1820" s="1"/>
      <c r="E1820" s="1" t="s">
        <v>809</v>
      </c>
      <c r="F1820" s="41"/>
      <c r="G1820" s="42"/>
      <c r="H1820" s="42"/>
      <c r="I1820" s="42"/>
      <c r="J1820" s="42" t="s">
        <v>809</v>
      </c>
      <c r="K1820" s="130"/>
      <c r="L1820" s="126"/>
      <c r="M1820" s="127"/>
      <c r="N1820" s="127"/>
      <c r="O1820" s="127"/>
      <c r="P1820" s="45"/>
      <c r="Q1820" s="46"/>
      <c r="R1820" s="45">
        <f t="shared" ref="R1820:S1820" si="923">R1821</f>
        <v>21300</v>
      </c>
      <c r="S1820" s="45">
        <f t="shared" si="923"/>
        <v>0</v>
      </c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82"/>
      <c r="AE1820" s="82"/>
      <c r="AF1820" s="82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  <c r="AT1820" s="45"/>
      <c r="AU1820" s="45"/>
      <c r="AV1820" s="45"/>
      <c r="AW1820" s="45"/>
      <c r="AX1820" s="45"/>
      <c r="AY1820" s="45"/>
      <c r="AZ1820" s="45"/>
      <c r="BA1820" s="45"/>
      <c r="BB1820" s="45"/>
      <c r="BC1820" s="45"/>
      <c r="BD1820" s="45"/>
      <c r="BE1820" s="45"/>
    </row>
    <row r="1821" spans="1:57" ht="15.75" customHeight="1">
      <c r="A1821" s="1" t="s">
        <v>2104</v>
      </c>
      <c r="B1821" s="1" t="s">
        <v>121</v>
      </c>
      <c r="C1821" s="1" t="s">
        <v>122</v>
      </c>
      <c r="D1821" s="1" t="s">
        <v>808</v>
      </c>
      <c r="E1821" s="1" t="s">
        <v>809</v>
      </c>
      <c r="F1821" s="128"/>
      <c r="G1821" s="129"/>
      <c r="H1821" s="129"/>
      <c r="I1821" s="129"/>
      <c r="J1821" s="129"/>
      <c r="K1821" s="49" t="s">
        <v>2109</v>
      </c>
      <c r="L1821" s="61" t="s">
        <v>2110</v>
      </c>
      <c r="M1821" s="51" t="s">
        <v>127</v>
      </c>
      <c r="N1821" s="51"/>
      <c r="O1821" s="62" t="e">
        <f>M1821-R1821</f>
        <v>#VALUE!</v>
      </c>
      <c r="P1821" s="53">
        <v>4</v>
      </c>
      <c r="Q1821" s="54" t="s">
        <v>400</v>
      </c>
      <c r="R1821" s="53">
        <v>21300</v>
      </c>
      <c r="S1821" s="53">
        <f>U1821+X1821+AA1821+AD1821+AG1821+AJ1821+AM1821+AP1821+AS1821+AV1821+AY1821+BB1821</f>
        <v>0</v>
      </c>
      <c r="T1821" s="53"/>
      <c r="U1821" s="53">
        <v>0</v>
      </c>
      <c r="V1821" s="53" t="s">
        <v>129</v>
      </c>
      <c r="W1821" s="156">
        <v>0.01</v>
      </c>
      <c r="X1821" s="53">
        <v>0</v>
      </c>
      <c r="Y1821" s="53" t="s">
        <v>129</v>
      </c>
      <c r="Z1821" s="55">
        <v>0.05</v>
      </c>
      <c r="AA1821" s="53"/>
      <c r="AB1821" s="53" t="s">
        <v>129</v>
      </c>
      <c r="AC1821" s="85">
        <v>0.5</v>
      </c>
      <c r="AD1821" s="53"/>
      <c r="AE1821" s="53" t="s">
        <v>129</v>
      </c>
      <c r="AF1821" s="55">
        <v>0.5</v>
      </c>
      <c r="AG1821" s="88"/>
      <c r="AH1821" s="53" t="s">
        <v>130</v>
      </c>
      <c r="AI1821" s="85">
        <v>0.5</v>
      </c>
      <c r="AJ1821" s="53"/>
      <c r="AK1821" s="53" t="s">
        <v>131</v>
      </c>
      <c r="AL1821" s="55">
        <v>0.01</v>
      </c>
      <c r="AM1821" s="53"/>
      <c r="AN1821" s="53"/>
      <c r="AO1821" s="53"/>
      <c r="AP1821" s="53"/>
      <c r="AQ1821" s="53"/>
      <c r="AR1821" s="53"/>
      <c r="AS1821" s="53"/>
      <c r="AT1821" s="53"/>
      <c r="AU1821" s="53"/>
      <c r="AV1821" s="53"/>
      <c r="AW1821" s="53"/>
      <c r="AX1821" s="53"/>
      <c r="AY1821" s="53"/>
      <c r="AZ1821" s="53"/>
      <c r="BA1821" s="53"/>
      <c r="BB1821" s="53"/>
      <c r="BC1821" s="53"/>
      <c r="BD1821" s="53"/>
      <c r="BE1821" s="53"/>
    </row>
    <row r="1822" spans="1:57" ht="15.75" customHeight="1">
      <c r="A1822" s="1" t="s">
        <v>2104</v>
      </c>
      <c r="B1822" s="1" t="s">
        <v>121</v>
      </c>
      <c r="C1822" s="1" t="s">
        <v>122</v>
      </c>
      <c r="D1822" s="1" t="s">
        <v>123</v>
      </c>
      <c r="E1822" s="1"/>
      <c r="F1822" s="35"/>
      <c r="G1822" s="36"/>
      <c r="H1822" s="36"/>
      <c r="I1822" s="36" t="s">
        <v>123</v>
      </c>
      <c r="J1822" s="36"/>
      <c r="K1822" s="120"/>
      <c r="L1822" s="121"/>
      <c r="M1822" s="122"/>
      <c r="N1822" s="122"/>
      <c r="O1822" s="122"/>
      <c r="P1822" s="39"/>
      <c r="Q1822" s="40"/>
      <c r="R1822" s="39">
        <f t="shared" ref="R1822:S1822" si="924">R1823+R1829+R1836+R1840+R1842</f>
        <v>50224800</v>
      </c>
      <c r="S1822" s="39">
        <f t="shared" si="924"/>
        <v>6290403.3599999994</v>
      </c>
      <c r="T1822" s="39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86"/>
      <c r="AE1822" s="86"/>
      <c r="AF1822" s="86"/>
      <c r="AG1822" s="39"/>
      <c r="AH1822" s="39"/>
      <c r="AI1822" s="39"/>
      <c r="AJ1822" s="39"/>
      <c r="AK1822" s="39"/>
      <c r="AL1822" s="39"/>
      <c r="AM1822" s="39"/>
      <c r="AN1822" s="39"/>
      <c r="AO1822" s="39"/>
      <c r="AP1822" s="39"/>
      <c r="AQ1822" s="39"/>
      <c r="AR1822" s="39"/>
      <c r="AS1822" s="39"/>
      <c r="AT1822" s="39"/>
      <c r="AU1822" s="39"/>
      <c r="AV1822" s="39"/>
      <c r="AW1822" s="39"/>
      <c r="AX1822" s="39"/>
      <c r="AY1822" s="39"/>
      <c r="AZ1822" s="39"/>
      <c r="BA1822" s="39"/>
      <c r="BB1822" s="39"/>
      <c r="BC1822" s="39"/>
      <c r="BD1822" s="39"/>
      <c r="BE1822" s="39"/>
    </row>
    <row r="1823" spans="1:57" ht="15.75" customHeight="1">
      <c r="A1823" s="1" t="s">
        <v>2104</v>
      </c>
      <c r="B1823" s="1" t="s">
        <v>121</v>
      </c>
      <c r="C1823" s="1" t="s">
        <v>122</v>
      </c>
      <c r="D1823" s="1"/>
      <c r="E1823" s="1" t="s">
        <v>632</v>
      </c>
      <c r="F1823" s="41"/>
      <c r="G1823" s="42"/>
      <c r="H1823" s="42"/>
      <c r="I1823" s="42"/>
      <c r="J1823" s="42" t="s">
        <v>632</v>
      </c>
      <c r="K1823" s="130"/>
      <c r="L1823" s="126"/>
      <c r="M1823" s="127"/>
      <c r="N1823" s="127"/>
      <c r="O1823" s="127"/>
      <c r="P1823" s="45"/>
      <c r="Q1823" s="46"/>
      <c r="R1823" s="45">
        <f t="shared" ref="R1823:S1823" si="925">SUM(R1824:R1828)</f>
        <v>7350900</v>
      </c>
      <c r="S1823" s="45">
        <f t="shared" si="925"/>
        <v>4031400</v>
      </c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82"/>
      <c r="AE1823" s="82"/>
      <c r="AF1823" s="82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  <c r="AT1823" s="45"/>
      <c r="AU1823" s="45"/>
      <c r="AV1823" s="45"/>
      <c r="AW1823" s="45"/>
      <c r="AX1823" s="45"/>
      <c r="AY1823" s="45"/>
      <c r="AZ1823" s="45"/>
      <c r="BA1823" s="45"/>
      <c r="BB1823" s="45"/>
      <c r="BC1823" s="45"/>
      <c r="BD1823" s="45"/>
      <c r="BE1823" s="45"/>
    </row>
    <row r="1824" spans="1:57" ht="15.75" customHeight="1">
      <c r="A1824" s="1" t="s">
        <v>2104</v>
      </c>
      <c r="B1824" s="1" t="s">
        <v>121</v>
      </c>
      <c r="C1824" s="1" t="s">
        <v>122</v>
      </c>
      <c r="D1824" s="1" t="s">
        <v>123</v>
      </c>
      <c r="E1824" s="1" t="s">
        <v>632</v>
      </c>
      <c r="F1824" s="128"/>
      <c r="G1824" s="129"/>
      <c r="H1824" s="129"/>
      <c r="I1824" s="129"/>
      <c r="J1824" s="129"/>
      <c r="K1824" s="49" t="s">
        <v>2111</v>
      </c>
      <c r="L1824" s="61" t="s">
        <v>2112</v>
      </c>
      <c r="M1824" s="51" t="s">
        <v>127</v>
      </c>
      <c r="N1824" s="51"/>
      <c r="O1824" s="62" t="e">
        <f t="shared" ref="O1824:O1828" si="926">M1824-R1824</f>
        <v>#VALUE!</v>
      </c>
      <c r="P1824" s="53">
        <v>42000</v>
      </c>
      <c r="Q1824" s="54" t="s">
        <v>128</v>
      </c>
      <c r="R1824" s="53">
        <v>91600</v>
      </c>
      <c r="S1824" s="53">
        <f t="shared" ref="S1824:S1828" si="927">U1824+X1824+AA1824+AD1824+AG1824+AJ1824+AM1824+AP1824+AS1824+AV1824+AY1824+BB1824</f>
        <v>39640</v>
      </c>
      <c r="T1824" s="53"/>
      <c r="U1824" s="53">
        <v>0</v>
      </c>
      <c r="V1824" s="53" t="s">
        <v>129</v>
      </c>
      <c r="W1824" s="156">
        <v>0.01</v>
      </c>
      <c r="X1824" s="53">
        <v>0</v>
      </c>
      <c r="Y1824" s="53" t="s">
        <v>129</v>
      </c>
      <c r="Z1824" s="55">
        <v>0.05</v>
      </c>
      <c r="AA1824" s="53"/>
      <c r="AB1824" s="53" t="s">
        <v>129</v>
      </c>
      <c r="AC1824" s="85">
        <v>0.5</v>
      </c>
      <c r="AD1824" s="53">
        <v>5000</v>
      </c>
      <c r="AE1824" s="53" t="s">
        <v>131</v>
      </c>
      <c r="AF1824" s="55">
        <v>0.05</v>
      </c>
      <c r="AG1824" s="88">
        <v>34640</v>
      </c>
      <c r="AH1824" s="53" t="s">
        <v>131</v>
      </c>
      <c r="AI1824" s="55">
        <v>0.1</v>
      </c>
      <c r="AJ1824" s="53"/>
      <c r="AK1824" s="53" t="s">
        <v>131</v>
      </c>
      <c r="AL1824" s="55">
        <v>0.1</v>
      </c>
      <c r="AM1824" s="53"/>
      <c r="AN1824" s="53"/>
      <c r="AO1824" s="53"/>
      <c r="AP1824" s="53"/>
      <c r="AQ1824" s="53"/>
      <c r="AR1824" s="53"/>
      <c r="AS1824" s="53"/>
      <c r="AT1824" s="53"/>
      <c r="AU1824" s="53"/>
      <c r="AV1824" s="53"/>
      <c r="AW1824" s="53"/>
      <c r="AX1824" s="53"/>
      <c r="AY1824" s="53"/>
      <c r="AZ1824" s="53"/>
      <c r="BA1824" s="53"/>
      <c r="BB1824" s="53"/>
      <c r="BC1824" s="53"/>
      <c r="BD1824" s="53"/>
      <c r="BE1824" s="53"/>
    </row>
    <row r="1825" spans="1:57" ht="15.75" customHeight="1">
      <c r="A1825" s="1" t="s">
        <v>2104</v>
      </c>
      <c r="B1825" s="1" t="s">
        <v>121</v>
      </c>
      <c r="C1825" s="1" t="s">
        <v>122</v>
      </c>
      <c r="D1825" s="1" t="s">
        <v>123</v>
      </c>
      <c r="E1825" s="1" t="s">
        <v>632</v>
      </c>
      <c r="F1825" s="128"/>
      <c r="G1825" s="129"/>
      <c r="H1825" s="129"/>
      <c r="I1825" s="129"/>
      <c r="J1825" s="129"/>
      <c r="K1825" s="49" t="s">
        <v>2113</v>
      </c>
      <c r="L1825" s="61" t="s">
        <v>2114</v>
      </c>
      <c r="M1825" s="51" t="s">
        <v>127</v>
      </c>
      <c r="N1825" s="51">
        <v>2</v>
      </c>
      <c r="O1825" s="56" t="e">
        <f t="shared" si="926"/>
        <v>#VALUE!</v>
      </c>
      <c r="P1825" s="53">
        <v>970000</v>
      </c>
      <c r="Q1825" s="54" t="s">
        <v>128</v>
      </c>
      <c r="R1825" s="53">
        <v>2871200</v>
      </c>
      <c r="S1825" s="53">
        <f t="shared" si="927"/>
        <v>1473620</v>
      </c>
      <c r="T1825" s="53"/>
      <c r="U1825" s="53">
        <v>0</v>
      </c>
      <c r="V1825" s="53" t="s">
        <v>129</v>
      </c>
      <c r="W1825" s="156">
        <v>0.01</v>
      </c>
      <c r="X1825" s="53">
        <v>0</v>
      </c>
      <c r="Y1825" s="53" t="s">
        <v>129</v>
      </c>
      <c r="Z1825" s="55">
        <v>0.05</v>
      </c>
      <c r="AA1825" s="53"/>
      <c r="AB1825" s="53" t="s">
        <v>129</v>
      </c>
      <c r="AC1825" s="85">
        <v>0.5</v>
      </c>
      <c r="AD1825" s="53">
        <v>618550</v>
      </c>
      <c r="AE1825" s="53" t="s">
        <v>131</v>
      </c>
      <c r="AF1825" s="55">
        <v>0.05</v>
      </c>
      <c r="AG1825" s="88">
        <v>389550</v>
      </c>
      <c r="AH1825" s="53" t="s">
        <v>131</v>
      </c>
      <c r="AI1825" s="55">
        <v>0.1</v>
      </c>
      <c r="AJ1825" s="53">
        <v>465520</v>
      </c>
      <c r="AK1825" s="53" t="s">
        <v>131</v>
      </c>
      <c r="AL1825" s="55">
        <v>0.3</v>
      </c>
      <c r="AM1825" s="53"/>
      <c r="AN1825" s="53"/>
      <c r="AO1825" s="53"/>
      <c r="AP1825" s="53"/>
      <c r="AQ1825" s="53"/>
      <c r="AR1825" s="53"/>
      <c r="AS1825" s="53"/>
      <c r="AT1825" s="53"/>
      <c r="AU1825" s="53"/>
      <c r="AV1825" s="53"/>
      <c r="AW1825" s="53"/>
      <c r="AX1825" s="53"/>
      <c r="AY1825" s="53"/>
      <c r="AZ1825" s="53"/>
      <c r="BA1825" s="53"/>
      <c r="BB1825" s="53"/>
      <c r="BC1825" s="53"/>
      <c r="BD1825" s="53"/>
      <c r="BE1825" s="53"/>
    </row>
    <row r="1826" spans="1:57" ht="15.75" customHeight="1">
      <c r="A1826" s="1" t="s">
        <v>2104</v>
      </c>
      <c r="B1826" s="1" t="s">
        <v>121</v>
      </c>
      <c r="C1826" s="1" t="s">
        <v>122</v>
      </c>
      <c r="D1826" s="1" t="s">
        <v>123</v>
      </c>
      <c r="E1826" s="1" t="s">
        <v>632</v>
      </c>
      <c r="F1826" s="128"/>
      <c r="G1826" s="129"/>
      <c r="H1826" s="129"/>
      <c r="I1826" s="129"/>
      <c r="J1826" s="129"/>
      <c r="K1826" s="49" t="s">
        <v>2115</v>
      </c>
      <c r="L1826" s="61" t="s">
        <v>2116</v>
      </c>
      <c r="M1826" s="51" t="s">
        <v>127</v>
      </c>
      <c r="N1826" s="51">
        <v>2</v>
      </c>
      <c r="O1826" s="56" t="e">
        <f t="shared" si="926"/>
        <v>#VALUE!</v>
      </c>
      <c r="P1826" s="53">
        <v>785000</v>
      </c>
      <c r="Q1826" s="54" t="s">
        <v>128</v>
      </c>
      <c r="R1826" s="53">
        <v>2323600</v>
      </c>
      <c r="S1826" s="53">
        <f t="shared" si="927"/>
        <v>1189540</v>
      </c>
      <c r="T1826" s="53"/>
      <c r="U1826" s="53">
        <v>0</v>
      </c>
      <c r="V1826" s="53" t="s">
        <v>129</v>
      </c>
      <c r="W1826" s="156">
        <v>0.01</v>
      </c>
      <c r="X1826" s="53">
        <v>0</v>
      </c>
      <c r="Y1826" s="53" t="s">
        <v>129</v>
      </c>
      <c r="Z1826" s="55">
        <v>0.05</v>
      </c>
      <c r="AA1826" s="53"/>
      <c r="AB1826" s="53" t="s">
        <v>129</v>
      </c>
      <c r="AC1826" s="85">
        <v>0.5</v>
      </c>
      <c r="AD1826" s="53">
        <v>583500</v>
      </c>
      <c r="AE1826" s="53" t="s">
        <v>131</v>
      </c>
      <c r="AF1826" s="55">
        <v>0.05</v>
      </c>
      <c r="AG1826" s="88"/>
      <c r="AH1826" s="53" t="s">
        <v>131</v>
      </c>
      <c r="AI1826" s="55">
        <v>0.1</v>
      </c>
      <c r="AJ1826" s="53">
        <v>606040</v>
      </c>
      <c r="AK1826" s="53" t="s">
        <v>131</v>
      </c>
      <c r="AL1826" s="55">
        <v>0.3</v>
      </c>
      <c r="AM1826" s="53"/>
      <c r="AN1826" s="53"/>
      <c r="AO1826" s="53"/>
      <c r="AP1826" s="53"/>
      <c r="AQ1826" s="53"/>
      <c r="AR1826" s="53"/>
      <c r="AS1826" s="53"/>
      <c r="AT1826" s="53"/>
      <c r="AU1826" s="53"/>
      <c r="AV1826" s="53"/>
      <c r="AW1826" s="53"/>
      <c r="AX1826" s="53"/>
      <c r="AY1826" s="53"/>
      <c r="AZ1826" s="53"/>
      <c r="BA1826" s="53"/>
      <c r="BB1826" s="53"/>
      <c r="BC1826" s="53"/>
      <c r="BD1826" s="53"/>
      <c r="BE1826" s="53"/>
    </row>
    <row r="1827" spans="1:57" ht="15.75" customHeight="1">
      <c r="A1827" s="1" t="s">
        <v>2104</v>
      </c>
      <c r="B1827" s="1" t="s">
        <v>121</v>
      </c>
      <c r="C1827" s="1" t="s">
        <v>122</v>
      </c>
      <c r="D1827" s="1" t="s">
        <v>123</v>
      </c>
      <c r="E1827" s="1" t="s">
        <v>632</v>
      </c>
      <c r="F1827" s="128"/>
      <c r="G1827" s="129"/>
      <c r="H1827" s="129"/>
      <c r="I1827" s="129"/>
      <c r="J1827" s="129"/>
      <c r="K1827" s="49" t="s">
        <v>2117</v>
      </c>
      <c r="L1827" s="61" t="s">
        <v>2118</v>
      </c>
      <c r="M1827" s="51" t="s">
        <v>127</v>
      </c>
      <c r="N1827" s="51"/>
      <c r="O1827" s="62" t="e">
        <f t="shared" si="926"/>
        <v>#VALUE!</v>
      </c>
      <c r="P1827" s="53">
        <v>186000</v>
      </c>
      <c r="Q1827" s="54" t="s">
        <v>128</v>
      </c>
      <c r="R1827" s="53">
        <v>1465700</v>
      </c>
      <c r="S1827" s="53">
        <f t="shared" si="927"/>
        <v>974360</v>
      </c>
      <c r="T1827" s="53"/>
      <c r="U1827" s="53">
        <v>0</v>
      </c>
      <c r="V1827" s="53" t="s">
        <v>129</v>
      </c>
      <c r="W1827" s="156">
        <v>0.01</v>
      </c>
      <c r="X1827" s="53">
        <v>0</v>
      </c>
      <c r="Y1827" s="53" t="s">
        <v>129</v>
      </c>
      <c r="Z1827" s="55">
        <v>0.05</v>
      </c>
      <c r="AA1827" s="53"/>
      <c r="AB1827" s="53" t="s">
        <v>129</v>
      </c>
      <c r="AC1827" s="85">
        <v>0.5</v>
      </c>
      <c r="AD1827" s="53">
        <v>469200</v>
      </c>
      <c r="AE1827" s="53" t="s">
        <v>131</v>
      </c>
      <c r="AF1827" s="55">
        <v>0.05</v>
      </c>
      <c r="AG1827" s="88">
        <v>235760</v>
      </c>
      <c r="AH1827" s="53" t="s">
        <v>131</v>
      </c>
      <c r="AI1827" s="55">
        <v>0.1</v>
      </c>
      <c r="AJ1827" s="53">
        <v>269400</v>
      </c>
      <c r="AK1827" s="53" t="s">
        <v>131</v>
      </c>
      <c r="AL1827" s="55">
        <v>0.3</v>
      </c>
      <c r="AM1827" s="53"/>
      <c r="AN1827" s="53"/>
      <c r="AO1827" s="53"/>
      <c r="AP1827" s="53"/>
      <c r="AQ1827" s="53"/>
      <c r="AR1827" s="53"/>
      <c r="AS1827" s="53"/>
      <c r="AT1827" s="53"/>
      <c r="AU1827" s="53"/>
      <c r="AV1827" s="53"/>
      <c r="AW1827" s="53"/>
      <c r="AX1827" s="53"/>
      <c r="AY1827" s="53"/>
      <c r="AZ1827" s="53"/>
      <c r="BA1827" s="53"/>
      <c r="BB1827" s="53"/>
      <c r="BC1827" s="53"/>
      <c r="BD1827" s="53"/>
      <c r="BE1827" s="53"/>
    </row>
    <row r="1828" spans="1:57" ht="15.75" customHeight="1">
      <c r="A1828" s="1" t="s">
        <v>2104</v>
      </c>
      <c r="B1828" s="1" t="s">
        <v>121</v>
      </c>
      <c r="C1828" s="1" t="s">
        <v>122</v>
      </c>
      <c r="D1828" s="1" t="s">
        <v>123</v>
      </c>
      <c r="E1828" s="1" t="s">
        <v>632</v>
      </c>
      <c r="F1828" s="128"/>
      <c r="G1828" s="129"/>
      <c r="H1828" s="129"/>
      <c r="I1828" s="129"/>
      <c r="J1828" s="129"/>
      <c r="K1828" s="49" t="s">
        <v>2119</v>
      </c>
      <c r="L1828" s="61" t="s">
        <v>2120</v>
      </c>
      <c r="M1828" s="51" t="s">
        <v>127</v>
      </c>
      <c r="N1828" s="51"/>
      <c r="O1828" s="62" t="e">
        <f t="shared" si="926"/>
        <v>#VALUE!</v>
      </c>
      <c r="P1828" s="53">
        <v>76000</v>
      </c>
      <c r="Q1828" s="54" t="s">
        <v>128</v>
      </c>
      <c r="R1828" s="53">
        <v>598800</v>
      </c>
      <c r="S1828" s="53">
        <f t="shared" si="927"/>
        <v>354240</v>
      </c>
      <c r="T1828" s="53"/>
      <c r="U1828" s="53">
        <v>0</v>
      </c>
      <c r="V1828" s="53" t="s">
        <v>129</v>
      </c>
      <c r="W1828" s="156">
        <v>0.01</v>
      </c>
      <c r="X1828" s="53">
        <v>0</v>
      </c>
      <c r="Y1828" s="53" t="s">
        <v>129</v>
      </c>
      <c r="Z1828" s="55">
        <v>0.05</v>
      </c>
      <c r="AA1828" s="53"/>
      <c r="AB1828" s="53" t="s">
        <v>129</v>
      </c>
      <c r="AC1828" s="85">
        <v>0.5</v>
      </c>
      <c r="AD1828" s="53">
        <v>191200</v>
      </c>
      <c r="AE1828" s="53" t="s">
        <v>131</v>
      </c>
      <c r="AF1828" s="55">
        <v>0.05</v>
      </c>
      <c r="AG1828" s="88"/>
      <c r="AH1828" s="53" t="s">
        <v>131</v>
      </c>
      <c r="AI1828" s="55">
        <v>0.1</v>
      </c>
      <c r="AJ1828" s="53">
        <v>163040</v>
      </c>
      <c r="AK1828" s="53" t="s">
        <v>131</v>
      </c>
      <c r="AL1828" s="55">
        <v>0.3</v>
      </c>
      <c r="AM1828" s="53"/>
      <c r="AN1828" s="53"/>
      <c r="AO1828" s="53"/>
      <c r="AP1828" s="53"/>
      <c r="AQ1828" s="53"/>
      <c r="AR1828" s="53"/>
      <c r="AS1828" s="53"/>
      <c r="AT1828" s="53"/>
      <c r="AU1828" s="53"/>
      <c r="AV1828" s="53"/>
      <c r="AW1828" s="53"/>
      <c r="AX1828" s="53"/>
      <c r="AY1828" s="53"/>
      <c r="AZ1828" s="53"/>
      <c r="BA1828" s="53"/>
      <c r="BB1828" s="53"/>
      <c r="BC1828" s="53"/>
      <c r="BD1828" s="53"/>
      <c r="BE1828" s="53"/>
    </row>
    <row r="1829" spans="1:57" ht="15.75" customHeight="1">
      <c r="A1829" s="1" t="s">
        <v>2104</v>
      </c>
      <c r="B1829" s="1" t="s">
        <v>121</v>
      </c>
      <c r="C1829" s="1" t="s">
        <v>122</v>
      </c>
      <c r="D1829" s="1"/>
      <c r="E1829" s="1" t="s">
        <v>822</v>
      </c>
      <c r="F1829" s="41"/>
      <c r="G1829" s="42"/>
      <c r="H1829" s="42"/>
      <c r="I1829" s="42"/>
      <c r="J1829" s="42" t="s">
        <v>822</v>
      </c>
      <c r="K1829" s="130"/>
      <c r="L1829" s="126"/>
      <c r="M1829" s="127"/>
      <c r="N1829" s="127"/>
      <c r="O1829" s="127"/>
      <c r="P1829" s="45"/>
      <c r="Q1829" s="46"/>
      <c r="R1829" s="45">
        <f t="shared" ref="R1829:S1829" si="928">SUM(R1830:R1835)</f>
        <v>1860200</v>
      </c>
      <c r="S1829" s="45">
        <f t="shared" si="928"/>
        <v>177290</v>
      </c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91"/>
      <c r="AE1829" s="91"/>
      <c r="AF1829" s="91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  <c r="AT1829" s="45"/>
      <c r="AU1829" s="45"/>
      <c r="AV1829" s="45"/>
      <c r="AW1829" s="45"/>
      <c r="AX1829" s="45"/>
      <c r="AY1829" s="45"/>
      <c r="AZ1829" s="45"/>
      <c r="BA1829" s="45"/>
      <c r="BB1829" s="45"/>
      <c r="BC1829" s="45"/>
      <c r="BD1829" s="45"/>
      <c r="BE1829" s="45"/>
    </row>
    <row r="1830" spans="1:57" ht="15.75" customHeight="1">
      <c r="A1830" s="1" t="s">
        <v>2104</v>
      </c>
      <c r="B1830" s="1" t="s">
        <v>121</v>
      </c>
      <c r="C1830" s="1" t="s">
        <v>122</v>
      </c>
      <c r="D1830" s="1" t="s">
        <v>123</v>
      </c>
      <c r="E1830" s="1" t="s">
        <v>822</v>
      </c>
      <c r="F1830" s="128"/>
      <c r="G1830" s="129"/>
      <c r="H1830" s="129"/>
      <c r="I1830" s="129"/>
      <c r="J1830" s="129"/>
      <c r="K1830" s="49" t="s">
        <v>2113</v>
      </c>
      <c r="L1830" s="61" t="s">
        <v>2114</v>
      </c>
      <c r="M1830" s="51" t="s">
        <v>127</v>
      </c>
      <c r="N1830" s="51">
        <v>2</v>
      </c>
      <c r="O1830" s="56" t="e">
        <f t="shared" ref="O1830:O1835" si="929">M1830-R1830</f>
        <v>#VALUE!</v>
      </c>
      <c r="P1830" s="53">
        <v>100000</v>
      </c>
      <c r="Q1830" s="54" t="s">
        <v>128</v>
      </c>
      <c r="R1830" s="53">
        <v>296000</v>
      </c>
      <c r="S1830" s="53">
        <f t="shared" ref="S1830:S1835" si="930">U1830+X1830+AA1830+AD1830+AG1830+AJ1830+AM1830+AP1830+AS1830+AV1830+AY1830+BB1830</f>
        <v>59200</v>
      </c>
      <c r="T1830" s="53"/>
      <c r="U1830" s="53">
        <v>0</v>
      </c>
      <c r="V1830" s="53" t="s">
        <v>129</v>
      </c>
      <c r="W1830" s="156">
        <v>0.01</v>
      </c>
      <c r="X1830" s="53">
        <v>0</v>
      </c>
      <c r="Y1830" s="53" t="s">
        <v>129</v>
      </c>
      <c r="Z1830" s="55">
        <v>0.05</v>
      </c>
      <c r="AA1830" s="53"/>
      <c r="AB1830" s="53" t="s">
        <v>129</v>
      </c>
      <c r="AC1830" s="85">
        <v>0.5</v>
      </c>
      <c r="AD1830" s="53"/>
      <c r="AE1830" s="53" t="s">
        <v>130</v>
      </c>
      <c r="AF1830" s="55">
        <v>0.01</v>
      </c>
      <c r="AG1830" s="88"/>
      <c r="AH1830" s="53" t="s">
        <v>130</v>
      </c>
      <c r="AI1830" s="85">
        <v>0.5</v>
      </c>
      <c r="AJ1830" s="53">
        <v>59200</v>
      </c>
      <c r="AK1830" s="53" t="s">
        <v>131</v>
      </c>
      <c r="AL1830" s="55">
        <v>0.01</v>
      </c>
      <c r="AM1830" s="53"/>
      <c r="AN1830" s="53"/>
      <c r="AO1830" s="53"/>
      <c r="AP1830" s="53"/>
      <c r="AQ1830" s="53"/>
      <c r="AR1830" s="53"/>
      <c r="AS1830" s="53"/>
      <c r="AT1830" s="53"/>
      <c r="AU1830" s="53"/>
      <c r="AV1830" s="53"/>
      <c r="AW1830" s="53"/>
      <c r="AX1830" s="53"/>
      <c r="AY1830" s="53"/>
      <c r="AZ1830" s="53"/>
      <c r="BA1830" s="53"/>
      <c r="BB1830" s="53"/>
      <c r="BC1830" s="53"/>
      <c r="BD1830" s="53"/>
      <c r="BE1830" s="53"/>
    </row>
    <row r="1831" spans="1:57" ht="15.75" customHeight="1">
      <c r="A1831" s="1" t="s">
        <v>2104</v>
      </c>
      <c r="B1831" s="1" t="s">
        <v>121</v>
      </c>
      <c r="C1831" s="1" t="s">
        <v>122</v>
      </c>
      <c r="D1831" s="1" t="s">
        <v>123</v>
      </c>
      <c r="E1831" s="1" t="s">
        <v>822</v>
      </c>
      <c r="F1831" s="128"/>
      <c r="G1831" s="129"/>
      <c r="H1831" s="129"/>
      <c r="I1831" s="129"/>
      <c r="J1831" s="129"/>
      <c r="K1831" s="49" t="s">
        <v>2115</v>
      </c>
      <c r="L1831" s="61" t="s">
        <v>2116</v>
      </c>
      <c r="M1831" s="51" t="s">
        <v>127</v>
      </c>
      <c r="N1831" s="51">
        <v>2</v>
      </c>
      <c r="O1831" s="56" t="e">
        <f t="shared" si="929"/>
        <v>#VALUE!</v>
      </c>
      <c r="P1831" s="53">
        <v>100000</v>
      </c>
      <c r="Q1831" s="54" t="s">
        <v>128</v>
      </c>
      <c r="R1831" s="53">
        <v>296000</v>
      </c>
      <c r="S1831" s="53">
        <f t="shared" si="930"/>
        <v>11840</v>
      </c>
      <c r="T1831" s="53"/>
      <c r="U1831" s="53">
        <v>0</v>
      </c>
      <c r="V1831" s="53" t="s">
        <v>129</v>
      </c>
      <c r="W1831" s="156">
        <v>0.01</v>
      </c>
      <c r="X1831" s="53">
        <v>0</v>
      </c>
      <c r="Y1831" s="53" t="s">
        <v>129</v>
      </c>
      <c r="Z1831" s="55">
        <v>0.05</v>
      </c>
      <c r="AA1831" s="53"/>
      <c r="AB1831" s="53" t="s">
        <v>129</v>
      </c>
      <c r="AC1831" s="85">
        <v>0.5</v>
      </c>
      <c r="AD1831" s="53"/>
      <c r="AE1831" s="53" t="s">
        <v>130</v>
      </c>
      <c r="AF1831" s="55">
        <v>0.01</v>
      </c>
      <c r="AG1831" s="88"/>
      <c r="AH1831" s="53" t="s">
        <v>130</v>
      </c>
      <c r="AI1831" s="85">
        <v>0.5</v>
      </c>
      <c r="AJ1831" s="53">
        <v>11840</v>
      </c>
      <c r="AK1831" s="53" t="s">
        <v>131</v>
      </c>
      <c r="AL1831" s="55">
        <v>0.01</v>
      </c>
      <c r="AM1831" s="53"/>
      <c r="AN1831" s="53"/>
      <c r="AO1831" s="53"/>
      <c r="AP1831" s="53"/>
      <c r="AQ1831" s="53"/>
      <c r="AR1831" s="53"/>
      <c r="AS1831" s="53"/>
      <c r="AT1831" s="53"/>
      <c r="AU1831" s="53"/>
      <c r="AV1831" s="53"/>
      <c r="AW1831" s="53"/>
      <c r="AX1831" s="53"/>
      <c r="AY1831" s="53"/>
      <c r="AZ1831" s="53"/>
      <c r="BA1831" s="53"/>
      <c r="BB1831" s="53"/>
      <c r="BC1831" s="53"/>
      <c r="BD1831" s="53"/>
      <c r="BE1831" s="53"/>
    </row>
    <row r="1832" spans="1:57" ht="15.75" customHeight="1">
      <c r="A1832" s="1" t="s">
        <v>2104</v>
      </c>
      <c r="B1832" s="1" t="s">
        <v>121</v>
      </c>
      <c r="C1832" s="1" t="s">
        <v>122</v>
      </c>
      <c r="D1832" s="1" t="s">
        <v>123</v>
      </c>
      <c r="E1832" s="1" t="s">
        <v>822</v>
      </c>
      <c r="F1832" s="128"/>
      <c r="G1832" s="129"/>
      <c r="H1832" s="129"/>
      <c r="I1832" s="129"/>
      <c r="J1832" s="129"/>
      <c r="K1832" s="49" t="s">
        <v>2121</v>
      </c>
      <c r="L1832" s="61" t="s">
        <v>2122</v>
      </c>
      <c r="M1832" s="51" t="s">
        <v>127</v>
      </c>
      <c r="N1832" s="51"/>
      <c r="O1832" s="62" t="e">
        <f t="shared" si="929"/>
        <v>#VALUE!</v>
      </c>
      <c r="P1832" s="53">
        <v>60000</v>
      </c>
      <c r="Q1832" s="54" t="s">
        <v>128</v>
      </c>
      <c r="R1832" s="53">
        <v>472800</v>
      </c>
      <c r="S1832" s="53">
        <f t="shared" si="930"/>
        <v>0</v>
      </c>
      <c r="T1832" s="53"/>
      <c r="U1832" s="53">
        <v>0</v>
      </c>
      <c r="V1832" s="53" t="s">
        <v>129</v>
      </c>
      <c r="W1832" s="156">
        <v>0.01</v>
      </c>
      <c r="X1832" s="53">
        <v>0</v>
      </c>
      <c r="Y1832" s="53" t="s">
        <v>129</v>
      </c>
      <c r="Z1832" s="55">
        <v>0.05</v>
      </c>
      <c r="AA1832" s="53"/>
      <c r="AB1832" s="53" t="s">
        <v>129</v>
      </c>
      <c r="AC1832" s="85">
        <v>0.5</v>
      </c>
      <c r="AD1832" s="53"/>
      <c r="AE1832" s="53" t="s">
        <v>130</v>
      </c>
      <c r="AF1832" s="55">
        <v>0.01</v>
      </c>
      <c r="AG1832" s="88"/>
      <c r="AH1832" s="53" t="s">
        <v>130</v>
      </c>
      <c r="AI1832" s="85">
        <v>0.5</v>
      </c>
      <c r="AJ1832" s="53"/>
      <c r="AK1832" s="53" t="s">
        <v>131</v>
      </c>
      <c r="AL1832" s="55">
        <v>0.01</v>
      </c>
      <c r="AM1832" s="53"/>
      <c r="AN1832" s="53"/>
      <c r="AO1832" s="53"/>
      <c r="AP1832" s="53"/>
      <c r="AQ1832" s="53"/>
      <c r="AR1832" s="53"/>
      <c r="AS1832" s="53"/>
      <c r="AT1832" s="53"/>
      <c r="AU1832" s="53"/>
      <c r="AV1832" s="53"/>
      <c r="AW1832" s="53"/>
      <c r="AX1832" s="53"/>
      <c r="AY1832" s="53"/>
      <c r="AZ1832" s="53"/>
      <c r="BA1832" s="53"/>
      <c r="BB1832" s="53"/>
      <c r="BC1832" s="53"/>
      <c r="BD1832" s="53"/>
      <c r="BE1832" s="53"/>
    </row>
    <row r="1833" spans="1:57" ht="15.75" customHeight="1">
      <c r="A1833" s="1" t="s">
        <v>2104</v>
      </c>
      <c r="B1833" s="1" t="s">
        <v>121</v>
      </c>
      <c r="C1833" s="1" t="s">
        <v>122</v>
      </c>
      <c r="D1833" s="1" t="s">
        <v>123</v>
      </c>
      <c r="E1833" s="1" t="s">
        <v>822</v>
      </c>
      <c r="F1833" s="128"/>
      <c r="G1833" s="129"/>
      <c r="H1833" s="129"/>
      <c r="I1833" s="129"/>
      <c r="J1833" s="129"/>
      <c r="K1833" s="49" t="s">
        <v>2123</v>
      </c>
      <c r="L1833" s="61" t="s">
        <v>2124</v>
      </c>
      <c r="M1833" s="51" t="s">
        <v>127</v>
      </c>
      <c r="N1833" s="51"/>
      <c r="O1833" s="62" t="e">
        <f t="shared" si="929"/>
        <v>#VALUE!</v>
      </c>
      <c r="P1833" s="53">
        <v>80000</v>
      </c>
      <c r="Q1833" s="54" t="s">
        <v>128</v>
      </c>
      <c r="R1833" s="53">
        <v>630400</v>
      </c>
      <c r="S1833" s="53">
        <f t="shared" si="930"/>
        <v>87000</v>
      </c>
      <c r="T1833" s="53"/>
      <c r="U1833" s="53">
        <v>0</v>
      </c>
      <c r="V1833" s="53" t="s">
        <v>129</v>
      </c>
      <c r="W1833" s="156">
        <v>0.01</v>
      </c>
      <c r="X1833" s="53">
        <v>0</v>
      </c>
      <c r="Y1833" s="53" t="s">
        <v>129</v>
      </c>
      <c r="Z1833" s="55">
        <v>0.05</v>
      </c>
      <c r="AA1833" s="53"/>
      <c r="AB1833" s="53" t="s">
        <v>129</v>
      </c>
      <c r="AC1833" s="85">
        <v>0.5</v>
      </c>
      <c r="AD1833" s="53"/>
      <c r="AE1833" s="53" t="s">
        <v>130</v>
      </c>
      <c r="AF1833" s="55">
        <v>0.01</v>
      </c>
      <c r="AG1833" s="88"/>
      <c r="AH1833" s="53" t="s">
        <v>130</v>
      </c>
      <c r="AI1833" s="85">
        <v>0.5</v>
      </c>
      <c r="AJ1833" s="53">
        <v>87000</v>
      </c>
      <c r="AK1833" s="53" t="s">
        <v>131</v>
      </c>
      <c r="AL1833" s="55">
        <v>0.01</v>
      </c>
      <c r="AM1833" s="53"/>
      <c r="AN1833" s="53"/>
      <c r="AO1833" s="53"/>
      <c r="AP1833" s="53"/>
      <c r="AQ1833" s="53"/>
      <c r="AR1833" s="53"/>
      <c r="AS1833" s="53"/>
      <c r="AT1833" s="53"/>
      <c r="AU1833" s="53"/>
      <c r="AV1833" s="53"/>
      <c r="AW1833" s="53"/>
      <c r="AX1833" s="53"/>
      <c r="AY1833" s="53"/>
      <c r="AZ1833" s="53"/>
      <c r="BA1833" s="53"/>
      <c r="BB1833" s="53"/>
      <c r="BC1833" s="53"/>
      <c r="BD1833" s="53"/>
      <c r="BE1833" s="53"/>
    </row>
    <row r="1834" spans="1:57" ht="15.75" customHeight="1">
      <c r="A1834" s="1" t="s">
        <v>2104</v>
      </c>
      <c r="B1834" s="1" t="s">
        <v>121</v>
      </c>
      <c r="C1834" s="1" t="s">
        <v>122</v>
      </c>
      <c r="D1834" s="1" t="s">
        <v>123</v>
      </c>
      <c r="E1834" s="1" t="s">
        <v>822</v>
      </c>
      <c r="F1834" s="128"/>
      <c r="G1834" s="129"/>
      <c r="H1834" s="129"/>
      <c r="I1834" s="129"/>
      <c r="J1834" s="129"/>
      <c r="K1834" s="49" t="s">
        <v>2125</v>
      </c>
      <c r="L1834" s="61" t="s">
        <v>2126</v>
      </c>
      <c r="M1834" s="51" t="s">
        <v>127</v>
      </c>
      <c r="N1834" s="51"/>
      <c r="O1834" s="62" t="e">
        <f t="shared" si="929"/>
        <v>#VALUE!</v>
      </c>
      <c r="P1834" s="53">
        <v>50000</v>
      </c>
      <c r="Q1834" s="54" t="s">
        <v>128</v>
      </c>
      <c r="R1834" s="53">
        <v>82500</v>
      </c>
      <c r="S1834" s="53">
        <f t="shared" si="930"/>
        <v>0</v>
      </c>
      <c r="T1834" s="53"/>
      <c r="U1834" s="53">
        <v>0</v>
      </c>
      <c r="V1834" s="53" t="s">
        <v>129</v>
      </c>
      <c r="W1834" s="156">
        <v>0.01</v>
      </c>
      <c r="X1834" s="53">
        <v>0</v>
      </c>
      <c r="Y1834" s="53" t="s">
        <v>129</v>
      </c>
      <c r="Z1834" s="55">
        <v>0.05</v>
      </c>
      <c r="AA1834" s="53"/>
      <c r="AB1834" s="53" t="s">
        <v>129</v>
      </c>
      <c r="AC1834" s="85">
        <v>0.5</v>
      </c>
      <c r="AD1834" s="53"/>
      <c r="AE1834" s="53" t="s">
        <v>130</v>
      </c>
      <c r="AF1834" s="55">
        <v>0.01</v>
      </c>
      <c r="AG1834" s="88"/>
      <c r="AH1834" s="53" t="s">
        <v>130</v>
      </c>
      <c r="AI1834" s="85">
        <v>0.5</v>
      </c>
      <c r="AJ1834" s="53"/>
      <c r="AK1834" s="53" t="s">
        <v>131</v>
      </c>
      <c r="AL1834" s="55">
        <v>0.01</v>
      </c>
      <c r="AM1834" s="53"/>
      <c r="AN1834" s="53"/>
      <c r="AO1834" s="53"/>
      <c r="AP1834" s="53"/>
      <c r="AQ1834" s="53"/>
      <c r="AR1834" s="53"/>
      <c r="AS1834" s="53"/>
      <c r="AT1834" s="53"/>
      <c r="AU1834" s="53"/>
      <c r="AV1834" s="53"/>
      <c r="AW1834" s="53"/>
      <c r="AX1834" s="53"/>
      <c r="AY1834" s="53"/>
      <c r="AZ1834" s="53"/>
      <c r="BA1834" s="53"/>
      <c r="BB1834" s="53"/>
      <c r="BC1834" s="53"/>
      <c r="BD1834" s="53"/>
      <c r="BE1834" s="53"/>
    </row>
    <row r="1835" spans="1:57" ht="15.75" customHeight="1">
      <c r="A1835" s="1" t="s">
        <v>2104</v>
      </c>
      <c r="B1835" s="1" t="s">
        <v>121</v>
      </c>
      <c r="C1835" s="1" t="s">
        <v>122</v>
      </c>
      <c r="D1835" s="1" t="s">
        <v>123</v>
      </c>
      <c r="E1835" s="1" t="s">
        <v>822</v>
      </c>
      <c r="F1835" s="128"/>
      <c r="G1835" s="129"/>
      <c r="H1835" s="129"/>
      <c r="I1835" s="129"/>
      <c r="J1835" s="129"/>
      <c r="K1835" s="49" t="s">
        <v>2127</v>
      </c>
      <c r="L1835" s="61" t="s">
        <v>2128</v>
      </c>
      <c r="M1835" s="51" t="s">
        <v>127</v>
      </c>
      <c r="N1835" s="51"/>
      <c r="O1835" s="62" t="e">
        <f t="shared" si="929"/>
        <v>#VALUE!</v>
      </c>
      <c r="P1835" s="53">
        <v>50000</v>
      </c>
      <c r="Q1835" s="54" t="s">
        <v>128</v>
      </c>
      <c r="R1835" s="53">
        <v>82500</v>
      </c>
      <c r="S1835" s="53">
        <f t="shared" si="930"/>
        <v>19250</v>
      </c>
      <c r="T1835" s="53"/>
      <c r="U1835" s="53">
        <v>0</v>
      </c>
      <c r="V1835" s="53" t="s">
        <v>129</v>
      </c>
      <c r="W1835" s="156">
        <v>0.01</v>
      </c>
      <c r="X1835" s="53">
        <v>0</v>
      </c>
      <c r="Y1835" s="53" t="s">
        <v>129</v>
      </c>
      <c r="Z1835" s="55">
        <v>0.05</v>
      </c>
      <c r="AA1835" s="53"/>
      <c r="AB1835" s="53" t="s">
        <v>129</v>
      </c>
      <c r="AC1835" s="85">
        <v>0.5</v>
      </c>
      <c r="AD1835" s="53"/>
      <c r="AE1835" s="53" t="s">
        <v>130</v>
      </c>
      <c r="AF1835" s="55">
        <v>0.01</v>
      </c>
      <c r="AG1835" s="88"/>
      <c r="AH1835" s="53" t="s">
        <v>130</v>
      </c>
      <c r="AI1835" s="85">
        <v>0.5</v>
      </c>
      <c r="AJ1835" s="53">
        <v>19250</v>
      </c>
      <c r="AK1835" s="53" t="s">
        <v>131</v>
      </c>
      <c r="AL1835" s="55">
        <v>0.01</v>
      </c>
      <c r="AM1835" s="53"/>
      <c r="AN1835" s="53"/>
      <c r="AO1835" s="53"/>
      <c r="AP1835" s="53"/>
      <c r="AQ1835" s="53"/>
      <c r="AR1835" s="53"/>
      <c r="AS1835" s="53"/>
      <c r="AT1835" s="53"/>
      <c r="AU1835" s="53"/>
      <c r="AV1835" s="53"/>
      <c r="AW1835" s="53"/>
      <c r="AX1835" s="53"/>
      <c r="AY1835" s="53"/>
      <c r="AZ1835" s="53"/>
      <c r="BA1835" s="53"/>
      <c r="BB1835" s="53"/>
      <c r="BC1835" s="53"/>
      <c r="BD1835" s="53"/>
      <c r="BE1835" s="53"/>
    </row>
    <row r="1836" spans="1:57" ht="15.75" customHeight="1">
      <c r="A1836" s="1" t="s">
        <v>2104</v>
      </c>
      <c r="B1836" s="1" t="s">
        <v>121</v>
      </c>
      <c r="C1836" s="1" t="s">
        <v>122</v>
      </c>
      <c r="D1836" s="1"/>
      <c r="E1836" s="1" t="s">
        <v>831</v>
      </c>
      <c r="F1836" s="41"/>
      <c r="G1836" s="42"/>
      <c r="H1836" s="42"/>
      <c r="I1836" s="42"/>
      <c r="J1836" s="42" t="s">
        <v>831</v>
      </c>
      <c r="K1836" s="130"/>
      <c r="L1836" s="126"/>
      <c r="M1836" s="127"/>
      <c r="N1836" s="127"/>
      <c r="O1836" s="127"/>
      <c r="P1836" s="45"/>
      <c r="Q1836" s="46"/>
      <c r="R1836" s="45">
        <f t="shared" ref="R1836:S1836" si="931">SUM(R1837:R1839)</f>
        <v>2605300</v>
      </c>
      <c r="S1836" s="45">
        <f t="shared" si="931"/>
        <v>150670</v>
      </c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91"/>
      <c r="AE1836" s="91"/>
      <c r="AF1836" s="91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  <c r="AT1836" s="45"/>
      <c r="AU1836" s="45"/>
      <c r="AV1836" s="45"/>
      <c r="AW1836" s="45"/>
      <c r="AX1836" s="45"/>
      <c r="AY1836" s="45"/>
      <c r="AZ1836" s="45"/>
      <c r="BA1836" s="45"/>
      <c r="BB1836" s="45"/>
      <c r="BC1836" s="45"/>
      <c r="BD1836" s="45"/>
      <c r="BE1836" s="45"/>
    </row>
    <row r="1837" spans="1:57" ht="15.75" customHeight="1">
      <c r="A1837" s="1" t="s">
        <v>2104</v>
      </c>
      <c r="B1837" s="1" t="s">
        <v>121</v>
      </c>
      <c r="C1837" s="1" t="s">
        <v>122</v>
      </c>
      <c r="D1837" s="1" t="s">
        <v>123</v>
      </c>
      <c r="E1837" s="1" t="s">
        <v>831</v>
      </c>
      <c r="F1837" s="128"/>
      <c r="G1837" s="129"/>
      <c r="H1837" s="129"/>
      <c r="I1837" s="129"/>
      <c r="J1837" s="129"/>
      <c r="K1837" s="49" t="s">
        <v>2129</v>
      </c>
      <c r="L1837" s="61" t="s">
        <v>2130</v>
      </c>
      <c r="M1837" s="51" t="s">
        <v>127</v>
      </c>
      <c r="N1837" s="51">
        <v>2</v>
      </c>
      <c r="O1837" s="56" t="e">
        <f t="shared" ref="O1837:O1839" si="932">M1837-R1837</f>
        <v>#VALUE!</v>
      </c>
      <c r="P1837" s="53">
        <v>700</v>
      </c>
      <c r="Q1837" s="54" t="s">
        <v>159</v>
      </c>
      <c r="R1837" s="53">
        <v>686000</v>
      </c>
      <c r="S1837" s="53">
        <f t="shared" ref="S1837:S1839" si="933">U1837+X1837+AA1837+AD1837+AG1837+AJ1837+AM1837+AP1837+AS1837+AV1837+AY1837+BB1837</f>
        <v>68550</v>
      </c>
      <c r="T1837" s="53"/>
      <c r="U1837" s="53">
        <v>0</v>
      </c>
      <c r="V1837" s="53" t="s">
        <v>129</v>
      </c>
      <c r="W1837" s="156">
        <v>0.01</v>
      </c>
      <c r="X1837" s="53">
        <v>0</v>
      </c>
      <c r="Y1837" s="53" t="s">
        <v>129</v>
      </c>
      <c r="Z1837" s="55">
        <v>0.05</v>
      </c>
      <c r="AA1837" s="53"/>
      <c r="AB1837" s="53" t="s">
        <v>129</v>
      </c>
      <c r="AC1837" s="85">
        <v>0.5</v>
      </c>
      <c r="AD1837" s="53"/>
      <c r="AE1837" s="53" t="s">
        <v>130</v>
      </c>
      <c r="AF1837" s="55">
        <v>0.01</v>
      </c>
      <c r="AG1837" s="88"/>
      <c r="AH1837" s="53" t="s">
        <v>130</v>
      </c>
      <c r="AI1837" s="85">
        <v>0.5</v>
      </c>
      <c r="AJ1837" s="53">
        <v>68550</v>
      </c>
      <c r="AK1837" s="53" t="s">
        <v>131</v>
      </c>
      <c r="AL1837" s="55">
        <v>0.01</v>
      </c>
      <c r="AM1837" s="53"/>
      <c r="AN1837" s="53"/>
      <c r="AO1837" s="53"/>
      <c r="AP1837" s="53"/>
      <c r="AQ1837" s="53"/>
      <c r="AR1837" s="53"/>
      <c r="AS1837" s="53"/>
      <c r="AT1837" s="53"/>
      <c r="AU1837" s="53"/>
      <c r="AV1837" s="53"/>
      <c r="AW1837" s="53"/>
      <c r="AX1837" s="53"/>
      <c r="AY1837" s="53"/>
      <c r="AZ1837" s="53"/>
      <c r="BA1837" s="53"/>
      <c r="BB1837" s="53"/>
      <c r="BC1837" s="53"/>
      <c r="BD1837" s="53"/>
      <c r="BE1837" s="53"/>
    </row>
    <row r="1838" spans="1:57" ht="15.75" customHeight="1">
      <c r="A1838" s="1" t="s">
        <v>2104</v>
      </c>
      <c r="B1838" s="1" t="s">
        <v>121</v>
      </c>
      <c r="C1838" s="1" t="s">
        <v>122</v>
      </c>
      <c r="D1838" s="1" t="s">
        <v>123</v>
      </c>
      <c r="E1838" s="1" t="s">
        <v>831</v>
      </c>
      <c r="F1838" s="128"/>
      <c r="G1838" s="129"/>
      <c r="H1838" s="129"/>
      <c r="I1838" s="129"/>
      <c r="J1838" s="129"/>
      <c r="K1838" s="49" t="s">
        <v>2131</v>
      </c>
      <c r="L1838" s="61" t="s">
        <v>2132</v>
      </c>
      <c r="M1838" s="51" t="s">
        <v>127</v>
      </c>
      <c r="N1838" s="51">
        <v>2</v>
      </c>
      <c r="O1838" s="56" t="e">
        <f t="shared" si="932"/>
        <v>#VALUE!</v>
      </c>
      <c r="P1838" s="53">
        <v>1870</v>
      </c>
      <c r="Q1838" s="54" t="s">
        <v>159</v>
      </c>
      <c r="R1838" s="53">
        <v>1832600</v>
      </c>
      <c r="S1838" s="53">
        <f t="shared" si="933"/>
        <v>79820</v>
      </c>
      <c r="T1838" s="53"/>
      <c r="U1838" s="53">
        <v>0</v>
      </c>
      <c r="V1838" s="53" t="s">
        <v>129</v>
      </c>
      <c r="W1838" s="156">
        <v>0.01</v>
      </c>
      <c r="X1838" s="53">
        <v>0</v>
      </c>
      <c r="Y1838" s="53" t="s">
        <v>129</v>
      </c>
      <c r="Z1838" s="55">
        <v>0.05</v>
      </c>
      <c r="AA1838" s="53"/>
      <c r="AB1838" s="53" t="s">
        <v>129</v>
      </c>
      <c r="AC1838" s="85">
        <v>0.5</v>
      </c>
      <c r="AD1838" s="53"/>
      <c r="AE1838" s="53" t="s">
        <v>130</v>
      </c>
      <c r="AF1838" s="55">
        <v>0.01</v>
      </c>
      <c r="AG1838" s="88"/>
      <c r="AH1838" s="53" t="s">
        <v>130</v>
      </c>
      <c r="AI1838" s="85">
        <v>0.5</v>
      </c>
      <c r="AJ1838" s="53">
        <v>79820</v>
      </c>
      <c r="AK1838" s="53" t="s">
        <v>131</v>
      </c>
      <c r="AL1838" s="55">
        <v>0.01</v>
      </c>
      <c r="AM1838" s="53"/>
      <c r="AN1838" s="53"/>
      <c r="AO1838" s="53"/>
      <c r="AP1838" s="53"/>
      <c r="AQ1838" s="53"/>
      <c r="AR1838" s="53"/>
      <c r="AS1838" s="53"/>
      <c r="AT1838" s="53"/>
      <c r="AU1838" s="53"/>
      <c r="AV1838" s="53"/>
      <c r="AW1838" s="53"/>
      <c r="AX1838" s="53"/>
      <c r="AY1838" s="53"/>
      <c r="AZ1838" s="53"/>
      <c r="BA1838" s="53"/>
      <c r="BB1838" s="53"/>
      <c r="BC1838" s="53"/>
      <c r="BD1838" s="53"/>
      <c r="BE1838" s="53"/>
    </row>
    <row r="1839" spans="1:57" ht="15.75" customHeight="1">
      <c r="A1839" s="1" t="s">
        <v>2104</v>
      </c>
      <c r="B1839" s="1" t="s">
        <v>121</v>
      </c>
      <c r="C1839" s="1" t="s">
        <v>122</v>
      </c>
      <c r="D1839" s="1" t="s">
        <v>123</v>
      </c>
      <c r="E1839" s="1" t="s">
        <v>831</v>
      </c>
      <c r="F1839" s="128"/>
      <c r="G1839" s="129"/>
      <c r="H1839" s="129"/>
      <c r="I1839" s="129"/>
      <c r="J1839" s="129"/>
      <c r="K1839" s="49" t="s">
        <v>2133</v>
      </c>
      <c r="L1839" s="61" t="s">
        <v>2134</v>
      </c>
      <c r="M1839" s="51" t="s">
        <v>127</v>
      </c>
      <c r="N1839" s="51">
        <v>2</v>
      </c>
      <c r="O1839" s="56" t="e">
        <f t="shared" si="932"/>
        <v>#VALUE!</v>
      </c>
      <c r="P1839" s="53">
        <v>170</v>
      </c>
      <c r="Q1839" s="54" t="s">
        <v>159</v>
      </c>
      <c r="R1839" s="53">
        <v>86700</v>
      </c>
      <c r="S1839" s="53">
        <f t="shared" si="933"/>
        <v>2300</v>
      </c>
      <c r="T1839" s="53"/>
      <c r="U1839" s="53">
        <v>0</v>
      </c>
      <c r="V1839" s="53" t="s">
        <v>129</v>
      </c>
      <c r="W1839" s="156">
        <v>0.01</v>
      </c>
      <c r="X1839" s="53">
        <v>0</v>
      </c>
      <c r="Y1839" s="53" t="s">
        <v>129</v>
      </c>
      <c r="Z1839" s="55">
        <v>0.05</v>
      </c>
      <c r="AA1839" s="53"/>
      <c r="AB1839" s="53" t="s">
        <v>129</v>
      </c>
      <c r="AC1839" s="85">
        <v>0.5</v>
      </c>
      <c r="AD1839" s="53"/>
      <c r="AE1839" s="53" t="s">
        <v>130</v>
      </c>
      <c r="AF1839" s="55">
        <v>0.01</v>
      </c>
      <c r="AG1839" s="88"/>
      <c r="AH1839" s="53" t="s">
        <v>130</v>
      </c>
      <c r="AI1839" s="85">
        <v>0.5</v>
      </c>
      <c r="AJ1839" s="53">
        <v>2300</v>
      </c>
      <c r="AK1839" s="53" t="s">
        <v>131</v>
      </c>
      <c r="AL1839" s="55">
        <v>0.01</v>
      </c>
      <c r="AM1839" s="53"/>
      <c r="AN1839" s="53"/>
      <c r="AO1839" s="53"/>
      <c r="AP1839" s="53"/>
      <c r="AQ1839" s="53"/>
      <c r="AR1839" s="53"/>
      <c r="AS1839" s="53"/>
      <c r="AT1839" s="53"/>
      <c r="AU1839" s="53"/>
      <c r="AV1839" s="53"/>
      <c r="AW1839" s="53"/>
      <c r="AX1839" s="53"/>
      <c r="AY1839" s="53"/>
      <c r="AZ1839" s="53"/>
      <c r="BA1839" s="53"/>
      <c r="BB1839" s="53"/>
      <c r="BC1839" s="53"/>
      <c r="BD1839" s="53"/>
      <c r="BE1839" s="53"/>
    </row>
    <row r="1840" spans="1:57" ht="15.75" customHeight="1">
      <c r="A1840" s="1" t="s">
        <v>2104</v>
      </c>
      <c r="B1840" s="1" t="s">
        <v>121</v>
      </c>
      <c r="C1840" s="1" t="s">
        <v>122</v>
      </c>
      <c r="D1840" s="1"/>
      <c r="E1840" s="1" t="s">
        <v>838</v>
      </c>
      <c r="F1840" s="41"/>
      <c r="G1840" s="42"/>
      <c r="H1840" s="42"/>
      <c r="I1840" s="42"/>
      <c r="J1840" s="42" t="s">
        <v>838</v>
      </c>
      <c r="K1840" s="130"/>
      <c r="L1840" s="126"/>
      <c r="M1840" s="127"/>
      <c r="N1840" s="127"/>
      <c r="O1840" s="127"/>
      <c r="P1840" s="45"/>
      <c r="Q1840" s="46"/>
      <c r="R1840" s="45">
        <f t="shared" ref="R1840:S1840" si="934">R1841</f>
        <v>181100</v>
      </c>
      <c r="S1840" s="45">
        <f t="shared" si="934"/>
        <v>0</v>
      </c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91"/>
      <c r="AE1840" s="91"/>
      <c r="AF1840" s="91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  <c r="AT1840" s="45"/>
      <c r="AU1840" s="45"/>
      <c r="AV1840" s="45"/>
      <c r="AW1840" s="45"/>
      <c r="AX1840" s="45"/>
      <c r="AY1840" s="45"/>
      <c r="AZ1840" s="45"/>
      <c r="BA1840" s="45"/>
      <c r="BB1840" s="45"/>
      <c r="BC1840" s="45"/>
      <c r="BD1840" s="45"/>
      <c r="BE1840" s="45"/>
    </row>
    <row r="1841" spans="1:57" ht="15.75" customHeight="1">
      <c r="A1841" s="1" t="s">
        <v>2104</v>
      </c>
      <c r="B1841" s="1" t="s">
        <v>121</v>
      </c>
      <c r="C1841" s="1" t="s">
        <v>122</v>
      </c>
      <c r="D1841" s="1" t="s">
        <v>123</v>
      </c>
      <c r="E1841" s="1" t="s">
        <v>838</v>
      </c>
      <c r="F1841" s="128"/>
      <c r="G1841" s="129"/>
      <c r="H1841" s="129"/>
      <c r="I1841" s="129"/>
      <c r="J1841" s="129"/>
      <c r="K1841" s="49" t="s">
        <v>2135</v>
      </c>
      <c r="L1841" s="61" t="s">
        <v>2136</v>
      </c>
      <c r="M1841" s="51" t="s">
        <v>127</v>
      </c>
      <c r="N1841" s="51"/>
      <c r="O1841" s="62" t="e">
        <f>M1841-R1841</f>
        <v>#VALUE!</v>
      </c>
      <c r="P1841" s="53">
        <v>307</v>
      </c>
      <c r="Q1841" s="54" t="s">
        <v>159</v>
      </c>
      <c r="R1841" s="53">
        <v>181100</v>
      </c>
      <c r="S1841" s="53">
        <f>U1841+X1841+AA1841+AD1841+AG1841+AJ1841+AM1841+AP1841+AS1841+AV1841+AY1841+BB1841</f>
        <v>0</v>
      </c>
      <c r="T1841" s="53"/>
      <c r="U1841" s="53">
        <v>0</v>
      </c>
      <c r="V1841" s="53" t="s">
        <v>129</v>
      </c>
      <c r="W1841" s="156">
        <v>0.01</v>
      </c>
      <c r="X1841" s="53">
        <v>0</v>
      </c>
      <c r="Y1841" s="53" t="s">
        <v>129</v>
      </c>
      <c r="Z1841" s="55">
        <v>0.05</v>
      </c>
      <c r="AA1841" s="53"/>
      <c r="AB1841" s="53" t="s">
        <v>129</v>
      </c>
      <c r="AC1841" s="85">
        <v>0.5</v>
      </c>
      <c r="AD1841" s="53"/>
      <c r="AE1841" s="53" t="s">
        <v>129</v>
      </c>
      <c r="AF1841" s="55">
        <v>0.5</v>
      </c>
      <c r="AG1841" s="88"/>
      <c r="AH1841" s="53" t="s">
        <v>129</v>
      </c>
      <c r="AI1841" s="85">
        <v>0.5</v>
      </c>
      <c r="AJ1841" s="53"/>
      <c r="AK1841" s="53" t="s">
        <v>131</v>
      </c>
      <c r="AL1841" s="55">
        <v>0.01</v>
      </c>
      <c r="AM1841" s="53"/>
      <c r="AN1841" s="53"/>
      <c r="AO1841" s="53"/>
      <c r="AP1841" s="53"/>
      <c r="AQ1841" s="53"/>
      <c r="AR1841" s="53"/>
      <c r="AS1841" s="53"/>
      <c r="AT1841" s="53"/>
      <c r="AU1841" s="53"/>
      <c r="AV1841" s="53"/>
      <c r="AW1841" s="53"/>
      <c r="AX1841" s="53"/>
      <c r="AY1841" s="53"/>
      <c r="AZ1841" s="53"/>
      <c r="BA1841" s="53"/>
      <c r="BB1841" s="53"/>
      <c r="BC1841" s="53"/>
      <c r="BD1841" s="53"/>
      <c r="BE1841" s="53"/>
    </row>
    <row r="1842" spans="1:57" ht="15.75" customHeight="1">
      <c r="A1842" s="1" t="s">
        <v>2104</v>
      </c>
      <c r="B1842" s="1" t="s">
        <v>121</v>
      </c>
      <c r="C1842" s="1" t="s">
        <v>122</v>
      </c>
      <c r="D1842" s="1"/>
      <c r="E1842" s="1" t="s">
        <v>841</v>
      </c>
      <c r="F1842" s="41"/>
      <c r="G1842" s="42"/>
      <c r="H1842" s="42"/>
      <c r="I1842" s="42"/>
      <c r="J1842" s="42" t="s">
        <v>841</v>
      </c>
      <c r="K1842" s="130"/>
      <c r="L1842" s="126"/>
      <c r="M1842" s="127"/>
      <c r="N1842" s="127"/>
      <c r="O1842" s="127"/>
      <c r="P1842" s="45"/>
      <c r="Q1842" s="46"/>
      <c r="R1842" s="45">
        <f t="shared" ref="R1842:S1842" si="935">SUM(R1843:R1850)</f>
        <v>38227300</v>
      </c>
      <c r="S1842" s="45">
        <f t="shared" si="935"/>
        <v>1931043.3599999999</v>
      </c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91"/>
      <c r="AE1842" s="91"/>
      <c r="AF1842" s="91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  <c r="AT1842" s="45"/>
      <c r="AU1842" s="45"/>
      <c r="AV1842" s="45"/>
      <c r="AW1842" s="45"/>
      <c r="AX1842" s="45"/>
      <c r="AY1842" s="45"/>
      <c r="AZ1842" s="45"/>
      <c r="BA1842" s="45"/>
      <c r="BB1842" s="45"/>
      <c r="BC1842" s="45"/>
      <c r="BD1842" s="45"/>
      <c r="BE1842" s="45"/>
    </row>
    <row r="1843" spans="1:57" ht="15.75" customHeight="1">
      <c r="A1843" s="1" t="s">
        <v>2104</v>
      </c>
      <c r="B1843" s="1" t="s">
        <v>121</v>
      </c>
      <c r="C1843" s="1" t="s">
        <v>122</v>
      </c>
      <c r="D1843" s="1" t="s">
        <v>123</v>
      </c>
      <c r="E1843" s="1" t="s">
        <v>841</v>
      </c>
      <c r="F1843" s="128"/>
      <c r="G1843" s="129"/>
      <c r="H1843" s="129"/>
      <c r="I1843" s="129"/>
      <c r="J1843" s="129"/>
      <c r="K1843" s="49" t="s">
        <v>2109</v>
      </c>
      <c r="L1843" s="61" t="s">
        <v>2137</v>
      </c>
      <c r="M1843" s="51" t="s">
        <v>127</v>
      </c>
      <c r="N1843" s="51"/>
      <c r="O1843" s="62" t="e">
        <f t="shared" ref="O1843:O1850" si="936">M1843-R1843</f>
        <v>#VALUE!</v>
      </c>
      <c r="P1843" s="53">
        <v>332</v>
      </c>
      <c r="Q1843" s="54" t="s">
        <v>400</v>
      </c>
      <c r="R1843" s="53">
        <v>1766200</v>
      </c>
      <c r="S1843" s="53">
        <f t="shared" ref="S1843:S1850" si="937">U1843+X1843+AA1843+AD1843+AG1843+AJ1843+AM1843+AP1843+AS1843+AV1843+AY1843+BB1843</f>
        <v>66346.740000000005</v>
      </c>
      <c r="T1843" s="53"/>
      <c r="U1843" s="53">
        <v>0</v>
      </c>
      <c r="V1843" s="53" t="s">
        <v>129</v>
      </c>
      <c r="W1843" s="156">
        <v>0.01</v>
      </c>
      <c r="X1843" s="53">
        <v>0</v>
      </c>
      <c r="Y1843" s="53" t="s">
        <v>130</v>
      </c>
      <c r="Z1843" s="55">
        <v>0.01</v>
      </c>
      <c r="AA1843" s="53"/>
      <c r="AB1843" s="53" t="s">
        <v>130</v>
      </c>
      <c r="AC1843" s="85">
        <v>0.5</v>
      </c>
      <c r="AD1843" s="53">
        <v>26700</v>
      </c>
      <c r="AE1843" s="53" t="s">
        <v>131</v>
      </c>
      <c r="AF1843" s="55">
        <v>0.05</v>
      </c>
      <c r="AG1843" s="88">
        <v>19300</v>
      </c>
      <c r="AH1843" s="53" t="s">
        <v>131</v>
      </c>
      <c r="AI1843" s="55">
        <v>0.1</v>
      </c>
      <c r="AJ1843" s="53">
        <v>20346.740000000002</v>
      </c>
      <c r="AK1843" s="53" t="s">
        <v>131</v>
      </c>
      <c r="AL1843" s="55">
        <v>0.3</v>
      </c>
      <c r="AM1843" s="53"/>
      <c r="AN1843" s="53"/>
      <c r="AO1843" s="53"/>
      <c r="AP1843" s="53"/>
      <c r="AQ1843" s="53"/>
      <c r="AR1843" s="53"/>
      <c r="AS1843" s="53"/>
      <c r="AT1843" s="53"/>
      <c r="AU1843" s="53"/>
      <c r="AV1843" s="53"/>
      <c r="AW1843" s="53"/>
      <c r="AX1843" s="53"/>
      <c r="AY1843" s="53"/>
      <c r="AZ1843" s="53"/>
      <c r="BA1843" s="53"/>
      <c r="BB1843" s="53"/>
      <c r="BC1843" s="53"/>
      <c r="BD1843" s="53"/>
      <c r="BE1843" s="53"/>
    </row>
    <row r="1844" spans="1:57" ht="15.75" customHeight="1">
      <c r="A1844" s="1" t="s">
        <v>2104</v>
      </c>
      <c r="B1844" s="1" t="s">
        <v>121</v>
      </c>
      <c r="C1844" s="1" t="s">
        <v>122</v>
      </c>
      <c r="D1844" s="1" t="s">
        <v>123</v>
      </c>
      <c r="E1844" s="1" t="s">
        <v>841</v>
      </c>
      <c r="F1844" s="128"/>
      <c r="G1844" s="129"/>
      <c r="H1844" s="129"/>
      <c r="I1844" s="129"/>
      <c r="J1844" s="129"/>
      <c r="K1844" s="49" t="s">
        <v>2138</v>
      </c>
      <c r="L1844" s="61" t="s">
        <v>2139</v>
      </c>
      <c r="M1844" s="51" t="s">
        <v>127</v>
      </c>
      <c r="N1844" s="51"/>
      <c r="O1844" s="62" t="e">
        <f t="shared" si="936"/>
        <v>#VALUE!</v>
      </c>
      <c r="P1844" s="53">
        <v>199</v>
      </c>
      <c r="Q1844" s="54" t="s">
        <v>400</v>
      </c>
      <c r="R1844" s="53">
        <v>1058700</v>
      </c>
      <c r="S1844" s="53">
        <f t="shared" si="937"/>
        <v>488336.62</v>
      </c>
      <c r="T1844" s="53"/>
      <c r="U1844" s="53">
        <v>0</v>
      </c>
      <c r="V1844" s="53" t="s">
        <v>129</v>
      </c>
      <c r="W1844" s="156">
        <v>0.01</v>
      </c>
      <c r="X1844" s="53">
        <v>0</v>
      </c>
      <c r="Y1844" s="53" t="s">
        <v>130</v>
      </c>
      <c r="Z1844" s="55">
        <v>0.01</v>
      </c>
      <c r="AA1844" s="53"/>
      <c r="AB1844" s="53" t="s">
        <v>130</v>
      </c>
      <c r="AC1844" s="85">
        <v>0.5</v>
      </c>
      <c r="AD1844" s="53">
        <v>9150</v>
      </c>
      <c r="AE1844" s="53" t="s">
        <v>131</v>
      </c>
      <c r="AF1844" s="55">
        <v>0.05</v>
      </c>
      <c r="AG1844" s="88">
        <v>19500</v>
      </c>
      <c r="AH1844" s="53" t="s">
        <v>131</v>
      </c>
      <c r="AI1844" s="55">
        <v>0.1</v>
      </c>
      <c r="AJ1844" s="53">
        <v>459686.62</v>
      </c>
      <c r="AK1844" s="53" t="s">
        <v>131</v>
      </c>
      <c r="AL1844" s="55">
        <v>0.3</v>
      </c>
      <c r="AM1844" s="53"/>
      <c r="AN1844" s="53"/>
      <c r="AO1844" s="53"/>
      <c r="AP1844" s="53"/>
      <c r="AQ1844" s="53"/>
      <c r="AR1844" s="53"/>
      <c r="AS1844" s="53"/>
      <c r="AT1844" s="53"/>
      <c r="AU1844" s="53"/>
      <c r="AV1844" s="53"/>
      <c r="AW1844" s="53"/>
      <c r="AX1844" s="53"/>
      <c r="AY1844" s="53"/>
      <c r="AZ1844" s="53"/>
      <c r="BA1844" s="53"/>
      <c r="BB1844" s="53"/>
      <c r="BC1844" s="53"/>
      <c r="BD1844" s="53"/>
      <c r="BE1844" s="53"/>
    </row>
    <row r="1845" spans="1:57" ht="15.75" customHeight="1">
      <c r="A1845" s="1" t="s">
        <v>2104</v>
      </c>
      <c r="B1845" s="1" t="s">
        <v>121</v>
      </c>
      <c r="C1845" s="1" t="s">
        <v>122</v>
      </c>
      <c r="D1845" s="1" t="s">
        <v>123</v>
      </c>
      <c r="E1845" s="1" t="s">
        <v>841</v>
      </c>
      <c r="F1845" s="128"/>
      <c r="G1845" s="129"/>
      <c r="H1845" s="129"/>
      <c r="I1845" s="129"/>
      <c r="J1845" s="129"/>
      <c r="K1845" s="49" t="s">
        <v>2129</v>
      </c>
      <c r="L1845" s="61" t="s">
        <v>2130</v>
      </c>
      <c r="M1845" s="51" t="s">
        <v>127</v>
      </c>
      <c r="N1845" s="51">
        <v>2</v>
      </c>
      <c r="O1845" s="56" t="e">
        <f t="shared" si="936"/>
        <v>#VALUE!</v>
      </c>
      <c r="P1845" s="53">
        <v>360</v>
      </c>
      <c r="Q1845" s="54" t="s">
        <v>159</v>
      </c>
      <c r="R1845" s="53">
        <v>352800</v>
      </c>
      <c r="S1845" s="53">
        <f t="shared" si="937"/>
        <v>68550</v>
      </c>
      <c r="T1845" s="53"/>
      <c r="U1845" s="53">
        <v>0</v>
      </c>
      <c r="V1845" s="53" t="s">
        <v>129</v>
      </c>
      <c r="W1845" s="156">
        <v>0.01</v>
      </c>
      <c r="X1845" s="53">
        <v>0</v>
      </c>
      <c r="Y1845" s="53" t="s">
        <v>130</v>
      </c>
      <c r="Z1845" s="55">
        <v>0.01</v>
      </c>
      <c r="AA1845" s="53"/>
      <c r="AB1845" s="53" t="s">
        <v>130</v>
      </c>
      <c r="AC1845" s="85">
        <v>0.5</v>
      </c>
      <c r="AD1845" s="53">
        <v>11800</v>
      </c>
      <c r="AE1845" s="53" t="s">
        <v>131</v>
      </c>
      <c r="AF1845" s="55">
        <v>0.05</v>
      </c>
      <c r="AG1845" s="88">
        <v>980</v>
      </c>
      <c r="AH1845" s="53" t="s">
        <v>131</v>
      </c>
      <c r="AI1845" s="55">
        <v>0.1</v>
      </c>
      <c r="AJ1845" s="53">
        <v>55770</v>
      </c>
      <c r="AK1845" s="53" t="s">
        <v>131</v>
      </c>
      <c r="AL1845" s="55">
        <v>0.3</v>
      </c>
      <c r="AM1845" s="53"/>
      <c r="AN1845" s="53"/>
      <c r="AO1845" s="53"/>
      <c r="AP1845" s="53"/>
      <c r="AQ1845" s="53"/>
      <c r="AR1845" s="53"/>
      <c r="AS1845" s="53"/>
      <c r="AT1845" s="53"/>
      <c r="AU1845" s="53"/>
      <c r="AV1845" s="53"/>
      <c r="AW1845" s="53"/>
      <c r="AX1845" s="53"/>
      <c r="AY1845" s="53"/>
      <c r="AZ1845" s="53"/>
      <c r="BA1845" s="53"/>
      <c r="BB1845" s="53"/>
      <c r="BC1845" s="53"/>
      <c r="BD1845" s="53"/>
      <c r="BE1845" s="53"/>
    </row>
    <row r="1846" spans="1:57" ht="15.75" customHeight="1">
      <c r="A1846" s="1" t="s">
        <v>2104</v>
      </c>
      <c r="B1846" s="1" t="s">
        <v>121</v>
      </c>
      <c r="C1846" s="1" t="s">
        <v>122</v>
      </c>
      <c r="D1846" s="1" t="s">
        <v>123</v>
      </c>
      <c r="E1846" s="1" t="s">
        <v>841</v>
      </c>
      <c r="F1846" s="128"/>
      <c r="G1846" s="129"/>
      <c r="H1846" s="129"/>
      <c r="I1846" s="129"/>
      <c r="J1846" s="129"/>
      <c r="K1846" s="49" t="s">
        <v>2131</v>
      </c>
      <c r="L1846" s="61" t="s">
        <v>2132</v>
      </c>
      <c r="M1846" s="51" t="s">
        <v>127</v>
      </c>
      <c r="N1846" s="51">
        <v>2</v>
      </c>
      <c r="O1846" s="56" t="e">
        <f t="shared" si="936"/>
        <v>#VALUE!</v>
      </c>
      <c r="P1846" s="53">
        <v>40</v>
      </c>
      <c r="Q1846" s="54" t="s">
        <v>159</v>
      </c>
      <c r="R1846" s="53">
        <v>39200</v>
      </c>
      <c r="S1846" s="53">
        <f t="shared" si="937"/>
        <v>2000</v>
      </c>
      <c r="T1846" s="53"/>
      <c r="U1846" s="53">
        <v>0</v>
      </c>
      <c r="V1846" s="53" t="s">
        <v>129</v>
      </c>
      <c r="W1846" s="156">
        <v>0.01</v>
      </c>
      <c r="X1846" s="53">
        <v>0</v>
      </c>
      <c r="Y1846" s="53" t="s">
        <v>130</v>
      </c>
      <c r="Z1846" s="55">
        <v>0.01</v>
      </c>
      <c r="AA1846" s="53"/>
      <c r="AB1846" s="53" t="s">
        <v>130</v>
      </c>
      <c r="AC1846" s="85">
        <v>0.5</v>
      </c>
      <c r="AD1846" s="53">
        <v>1000</v>
      </c>
      <c r="AE1846" s="53" t="s">
        <v>131</v>
      </c>
      <c r="AF1846" s="55">
        <v>0.05</v>
      </c>
      <c r="AG1846" s="88">
        <v>1000</v>
      </c>
      <c r="AH1846" s="53" t="s">
        <v>131</v>
      </c>
      <c r="AI1846" s="55">
        <v>0.1</v>
      </c>
      <c r="AJ1846" s="53"/>
      <c r="AK1846" s="53" t="s">
        <v>131</v>
      </c>
      <c r="AL1846" s="55">
        <v>0.3</v>
      </c>
      <c r="AM1846" s="53"/>
      <c r="AN1846" s="53"/>
      <c r="AO1846" s="53"/>
      <c r="AP1846" s="53"/>
      <c r="AQ1846" s="53"/>
      <c r="AR1846" s="53"/>
      <c r="AS1846" s="53"/>
      <c r="AT1846" s="53"/>
      <c r="AU1846" s="53"/>
      <c r="AV1846" s="53"/>
      <c r="AW1846" s="53"/>
      <c r="AX1846" s="53"/>
      <c r="AY1846" s="53"/>
      <c r="AZ1846" s="53"/>
      <c r="BA1846" s="53"/>
      <c r="BB1846" s="53"/>
      <c r="BC1846" s="53"/>
      <c r="BD1846" s="53"/>
      <c r="BE1846" s="53"/>
    </row>
    <row r="1847" spans="1:57" ht="15.75" customHeight="1">
      <c r="A1847" s="1" t="s">
        <v>2104</v>
      </c>
      <c r="B1847" s="1" t="s">
        <v>121</v>
      </c>
      <c r="C1847" s="1" t="s">
        <v>122</v>
      </c>
      <c r="D1847" s="1" t="s">
        <v>123</v>
      </c>
      <c r="E1847" s="1" t="s">
        <v>841</v>
      </c>
      <c r="F1847" s="128"/>
      <c r="G1847" s="129"/>
      <c r="H1847" s="129"/>
      <c r="I1847" s="129"/>
      <c r="J1847" s="129"/>
      <c r="K1847" s="49" t="s">
        <v>170</v>
      </c>
      <c r="L1847" s="61" t="s">
        <v>171</v>
      </c>
      <c r="M1847" s="51" t="s">
        <v>127</v>
      </c>
      <c r="N1847" s="51">
        <v>2</v>
      </c>
      <c r="O1847" s="56" t="e">
        <f t="shared" si="936"/>
        <v>#VALUE!</v>
      </c>
      <c r="P1847" s="53">
        <v>14700</v>
      </c>
      <c r="Q1847" s="54" t="s">
        <v>159</v>
      </c>
      <c r="R1847" s="53">
        <v>15582000</v>
      </c>
      <c r="S1847" s="53">
        <f t="shared" si="937"/>
        <v>612100</v>
      </c>
      <c r="T1847" s="53"/>
      <c r="U1847" s="53">
        <v>0</v>
      </c>
      <c r="V1847" s="53" t="s">
        <v>129</v>
      </c>
      <c r="W1847" s="156">
        <v>0.01</v>
      </c>
      <c r="X1847" s="53">
        <v>0</v>
      </c>
      <c r="Y1847" s="53" t="s">
        <v>130</v>
      </c>
      <c r="Z1847" s="55">
        <v>0.01</v>
      </c>
      <c r="AA1847" s="53"/>
      <c r="AB1847" s="53" t="s">
        <v>130</v>
      </c>
      <c r="AC1847" s="85">
        <v>0.5</v>
      </c>
      <c r="AD1847" s="53">
        <v>420850</v>
      </c>
      <c r="AE1847" s="53" t="s">
        <v>131</v>
      </c>
      <c r="AF1847" s="55">
        <v>0.05</v>
      </c>
      <c r="AG1847" s="88">
        <v>191250</v>
      </c>
      <c r="AH1847" s="53" t="s">
        <v>131</v>
      </c>
      <c r="AI1847" s="55">
        <v>0.1</v>
      </c>
      <c r="AJ1847" s="53"/>
      <c r="AK1847" s="53" t="s">
        <v>131</v>
      </c>
      <c r="AL1847" s="55">
        <v>0.3</v>
      </c>
      <c r="AM1847" s="53"/>
      <c r="AN1847" s="53"/>
      <c r="AO1847" s="53"/>
      <c r="AP1847" s="53"/>
      <c r="AQ1847" s="53"/>
      <c r="AR1847" s="53"/>
      <c r="AS1847" s="53"/>
      <c r="AT1847" s="53"/>
      <c r="AU1847" s="53"/>
      <c r="AV1847" s="53"/>
      <c r="AW1847" s="53"/>
      <c r="AX1847" s="53"/>
      <c r="AY1847" s="53"/>
      <c r="AZ1847" s="53"/>
      <c r="BA1847" s="53"/>
      <c r="BB1847" s="53"/>
      <c r="BC1847" s="53"/>
      <c r="BD1847" s="53"/>
      <c r="BE1847" s="53"/>
    </row>
    <row r="1848" spans="1:57" ht="15.75" customHeight="1">
      <c r="A1848" s="1" t="s">
        <v>2104</v>
      </c>
      <c r="B1848" s="1" t="s">
        <v>121</v>
      </c>
      <c r="C1848" s="1" t="s">
        <v>122</v>
      </c>
      <c r="D1848" s="1" t="s">
        <v>123</v>
      </c>
      <c r="E1848" s="1" t="s">
        <v>841</v>
      </c>
      <c r="F1848" s="128"/>
      <c r="G1848" s="129"/>
      <c r="H1848" s="129"/>
      <c r="I1848" s="129"/>
      <c r="J1848" s="129"/>
      <c r="K1848" s="49" t="s">
        <v>2140</v>
      </c>
      <c r="L1848" s="61" t="s">
        <v>2141</v>
      </c>
      <c r="M1848" s="51" t="s">
        <v>127</v>
      </c>
      <c r="N1848" s="51"/>
      <c r="O1848" s="62" t="e">
        <f t="shared" si="936"/>
        <v>#VALUE!</v>
      </c>
      <c r="P1848" s="53">
        <v>16000</v>
      </c>
      <c r="Q1848" s="54" t="s">
        <v>159</v>
      </c>
      <c r="R1848" s="53">
        <v>16960000</v>
      </c>
      <c r="S1848" s="53">
        <f t="shared" si="937"/>
        <v>666870</v>
      </c>
      <c r="T1848" s="53"/>
      <c r="U1848" s="53">
        <v>0</v>
      </c>
      <c r="V1848" s="53" t="s">
        <v>129</v>
      </c>
      <c r="W1848" s="156">
        <v>0.01</v>
      </c>
      <c r="X1848" s="53">
        <v>0</v>
      </c>
      <c r="Y1848" s="53" t="s">
        <v>130</v>
      </c>
      <c r="Z1848" s="55">
        <v>0.01</v>
      </c>
      <c r="AA1848" s="53"/>
      <c r="AB1848" s="53" t="s">
        <v>130</v>
      </c>
      <c r="AC1848" s="85">
        <v>0.5</v>
      </c>
      <c r="AD1848" s="53">
        <v>518260</v>
      </c>
      <c r="AE1848" s="53" t="s">
        <v>131</v>
      </c>
      <c r="AF1848" s="55">
        <v>0.05</v>
      </c>
      <c r="AG1848" s="88">
        <v>148610</v>
      </c>
      <c r="AH1848" s="53" t="s">
        <v>131</v>
      </c>
      <c r="AI1848" s="55">
        <v>0.1</v>
      </c>
      <c r="AJ1848" s="53"/>
      <c r="AK1848" s="53" t="s">
        <v>131</v>
      </c>
      <c r="AL1848" s="55">
        <v>0.3</v>
      </c>
      <c r="AM1848" s="53"/>
      <c r="AN1848" s="53"/>
      <c r="AO1848" s="53"/>
      <c r="AP1848" s="53"/>
      <c r="AQ1848" s="53"/>
      <c r="AR1848" s="53"/>
      <c r="AS1848" s="53"/>
      <c r="AT1848" s="53"/>
      <c r="AU1848" s="53"/>
      <c r="AV1848" s="53"/>
      <c r="AW1848" s="53"/>
      <c r="AX1848" s="53"/>
      <c r="AY1848" s="53"/>
      <c r="AZ1848" s="53"/>
      <c r="BA1848" s="53"/>
      <c r="BB1848" s="53"/>
      <c r="BC1848" s="53"/>
      <c r="BD1848" s="53"/>
      <c r="BE1848" s="53"/>
    </row>
    <row r="1849" spans="1:57" ht="15.75" customHeight="1">
      <c r="A1849" s="1" t="s">
        <v>2104</v>
      </c>
      <c r="B1849" s="1" t="s">
        <v>121</v>
      </c>
      <c r="C1849" s="1" t="s">
        <v>122</v>
      </c>
      <c r="D1849" s="1" t="s">
        <v>123</v>
      </c>
      <c r="E1849" s="1" t="s">
        <v>841</v>
      </c>
      <c r="F1849" s="128"/>
      <c r="G1849" s="129"/>
      <c r="H1849" s="129"/>
      <c r="I1849" s="129"/>
      <c r="J1849" s="129"/>
      <c r="K1849" s="49" t="s">
        <v>2133</v>
      </c>
      <c r="L1849" s="61" t="s">
        <v>2134</v>
      </c>
      <c r="M1849" s="51" t="s">
        <v>127</v>
      </c>
      <c r="N1849" s="51">
        <v>2</v>
      </c>
      <c r="O1849" s="56" t="e">
        <f t="shared" si="936"/>
        <v>#VALUE!</v>
      </c>
      <c r="P1849" s="53">
        <v>4540</v>
      </c>
      <c r="Q1849" s="54" t="s">
        <v>159</v>
      </c>
      <c r="R1849" s="53">
        <v>2315400</v>
      </c>
      <c r="S1849" s="53">
        <f t="shared" si="937"/>
        <v>26840</v>
      </c>
      <c r="T1849" s="53"/>
      <c r="U1849" s="53">
        <v>0</v>
      </c>
      <c r="V1849" s="53" t="s">
        <v>129</v>
      </c>
      <c r="W1849" s="156">
        <v>0.01</v>
      </c>
      <c r="X1849" s="53">
        <v>0</v>
      </c>
      <c r="Y1849" s="53" t="s">
        <v>130</v>
      </c>
      <c r="Z1849" s="55">
        <v>0.01</v>
      </c>
      <c r="AA1849" s="53"/>
      <c r="AB1849" s="53" t="s">
        <v>130</v>
      </c>
      <c r="AC1849" s="85">
        <v>0.5</v>
      </c>
      <c r="AD1849" s="53">
        <v>11780</v>
      </c>
      <c r="AE1849" s="53" t="s">
        <v>131</v>
      </c>
      <c r="AF1849" s="55">
        <v>0.05</v>
      </c>
      <c r="AG1849" s="88">
        <v>15060</v>
      </c>
      <c r="AH1849" s="53" t="s">
        <v>131</v>
      </c>
      <c r="AI1849" s="55">
        <v>0.1</v>
      </c>
      <c r="AJ1849" s="53"/>
      <c r="AK1849" s="53" t="s">
        <v>131</v>
      </c>
      <c r="AL1849" s="55">
        <v>0.3</v>
      </c>
      <c r="AM1849" s="53"/>
      <c r="AN1849" s="53"/>
      <c r="AO1849" s="53"/>
      <c r="AP1849" s="53"/>
      <c r="AQ1849" s="53"/>
      <c r="AR1849" s="53"/>
      <c r="AS1849" s="53"/>
      <c r="AT1849" s="53"/>
      <c r="AU1849" s="53"/>
      <c r="AV1849" s="53"/>
      <c r="AW1849" s="53"/>
      <c r="AX1849" s="53"/>
      <c r="AY1849" s="53"/>
      <c r="AZ1849" s="53"/>
      <c r="BA1849" s="53"/>
      <c r="BB1849" s="53"/>
      <c r="BC1849" s="53"/>
      <c r="BD1849" s="53"/>
      <c r="BE1849" s="53"/>
    </row>
    <row r="1850" spans="1:57" ht="15.75" customHeight="1">
      <c r="A1850" s="1" t="s">
        <v>2104</v>
      </c>
      <c r="B1850" s="1" t="s">
        <v>121</v>
      </c>
      <c r="C1850" s="1" t="s">
        <v>122</v>
      </c>
      <c r="D1850" s="1" t="s">
        <v>123</v>
      </c>
      <c r="E1850" s="1" t="s">
        <v>841</v>
      </c>
      <c r="F1850" s="128"/>
      <c r="G1850" s="129"/>
      <c r="H1850" s="129"/>
      <c r="I1850" s="129"/>
      <c r="J1850" s="129"/>
      <c r="K1850" s="49" t="s">
        <v>2142</v>
      </c>
      <c r="L1850" s="61" t="s">
        <v>2143</v>
      </c>
      <c r="M1850" s="51" t="s">
        <v>127</v>
      </c>
      <c r="N1850" s="51"/>
      <c r="O1850" s="62" t="e">
        <f t="shared" si="936"/>
        <v>#VALUE!</v>
      </c>
      <c r="P1850" s="53">
        <v>300</v>
      </c>
      <c r="Q1850" s="54" t="s">
        <v>159</v>
      </c>
      <c r="R1850" s="53">
        <v>153000</v>
      </c>
      <c r="S1850" s="53">
        <f t="shared" si="937"/>
        <v>0</v>
      </c>
      <c r="T1850" s="53"/>
      <c r="U1850" s="53">
        <v>0</v>
      </c>
      <c r="V1850" s="53" t="s">
        <v>129</v>
      </c>
      <c r="W1850" s="156">
        <v>0.01</v>
      </c>
      <c r="X1850" s="53">
        <v>0</v>
      </c>
      <c r="Y1850" s="53" t="s">
        <v>130</v>
      </c>
      <c r="Z1850" s="55">
        <v>0.01</v>
      </c>
      <c r="AA1850" s="53"/>
      <c r="AB1850" s="53" t="s">
        <v>130</v>
      </c>
      <c r="AC1850" s="85">
        <v>0.5</v>
      </c>
      <c r="AD1850" s="53"/>
      <c r="AE1850" s="53" t="s">
        <v>131</v>
      </c>
      <c r="AF1850" s="55">
        <v>0.05</v>
      </c>
      <c r="AG1850" s="88"/>
      <c r="AH1850" s="53" t="s">
        <v>131</v>
      </c>
      <c r="AI1850" s="55">
        <v>0.1</v>
      </c>
      <c r="AJ1850" s="53"/>
      <c r="AK1850" s="53" t="s">
        <v>131</v>
      </c>
      <c r="AL1850" s="55">
        <v>0.3</v>
      </c>
      <c r="AM1850" s="53"/>
      <c r="AN1850" s="53"/>
      <c r="AO1850" s="53"/>
      <c r="AP1850" s="53"/>
      <c r="AQ1850" s="53"/>
      <c r="AR1850" s="53"/>
      <c r="AS1850" s="53"/>
      <c r="AT1850" s="53"/>
      <c r="AU1850" s="53"/>
      <c r="AV1850" s="53"/>
      <c r="AW1850" s="53"/>
      <c r="AX1850" s="53"/>
      <c r="AY1850" s="53"/>
      <c r="AZ1850" s="53"/>
      <c r="BA1850" s="53"/>
      <c r="BB1850" s="53"/>
      <c r="BC1850" s="53"/>
      <c r="BD1850" s="53"/>
      <c r="BE1850" s="53"/>
    </row>
    <row r="1851" spans="1:57" ht="15.75" customHeight="1">
      <c r="A1851" s="1" t="s">
        <v>2104</v>
      </c>
      <c r="B1851" s="1" t="s">
        <v>121</v>
      </c>
      <c r="C1851" s="1" t="s">
        <v>122</v>
      </c>
      <c r="D1851" s="1" t="s">
        <v>241</v>
      </c>
      <c r="E1851" s="1"/>
      <c r="F1851" s="35"/>
      <c r="G1851" s="36"/>
      <c r="H1851" s="36"/>
      <c r="I1851" s="36" t="s">
        <v>241</v>
      </c>
      <c r="J1851" s="36"/>
      <c r="K1851" s="120"/>
      <c r="L1851" s="121"/>
      <c r="M1851" s="122"/>
      <c r="N1851" s="122"/>
      <c r="O1851" s="122"/>
      <c r="P1851" s="39"/>
      <c r="Q1851" s="40"/>
      <c r="R1851" s="39">
        <f t="shared" ref="R1851:S1851" si="938">R1852</f>
        <v>425600</v>
      </c>
      <c r="S1851" s="39">
        <f t="shared" si="938"/>
        <v>3460</v>
      </c>
      <c r="T1851" s="39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86"/>
      <c r="AE1851" s="86"/>
      <c r="AF1851" s="86"/>
      <c r="AG1851" s="39"/>
      <c r="AH1851" s="39"/>
      <c r="AI1851" s="39"/>
      <c r="AJ1851" s="39"/>
      <c r="AK1851" s="39"/>
      <c r="AL1851" s="39"/>
      <c r="AM1851" s="39"/>
      <c r="AN1851" s="39"/>
      <c r="AO1851" s="39"/>
      <c r="AP1851" s="39"/>
      <c r="AQ1851" s="39"/>
      <c r="AR1851" s="39"/>
      <c r="AS1851" s="39"/>
      <c r="AT1851" s="39"/>
      <c r="AU1851" s="39"/>
      <c r="AV1851" s="39"/>
      <c r="AW1851" s="39"/>
      <c r="AX1851" s="39"/>
      <c r="AY1851" s="39"/>
      <c r="AZ1851" s="39"/>
      <c r="BA1851" s="39"/>
      <c r="BB1851" s="39"/>
      <c r="BC1851" s="39"/>
      <c r="BD1851" s="39"/>
      <c r="BE1851" s="39"/>
    </row>
    <row r="1852" spans="1:57" ht="15.75" customHeight="1">
      <c r="A1852" s="1" t="s">
        <v>2104</v>
      </c>
      <c r="B1852" s="1" t="s">
        <v>121</v>
      </c>
      <c r="C1852" s="1" t="s">
        <v>122</v>
      </c>
      <c r="D1852" s="1"/>
      <c r="E1852" s="1" t="s">
        <v>847</v>
      </c>
      <c r="F1852" s="41"/>
      <c r="G1852" s="42"/>
      <c r="H1852" s="42"/>
      <c r="I1852" s="42"/>
      <c r="J1852" s="42" t="s">
        <v>847</v>
      </c>
      <c r="K1852" s="130"/>
      <c r="L1852" s="126"/>
      <c r="M1852" s="127"/>
      <c r="N1852" s="127"/>
      <c r="O1852" s="127"/>
      <c r="P1852" s="45"/>
      <c r="Q1852" s="46"/>
      <c r="R1852" s="45">
        <f t="shared" ref="R1852:S1852" si="939">SUM(R1853:R1854)</f>
        <v>425600</v>
      </c>
      <c r="S1852" s="45">
        <f t="shared" si="939"/>
        <v>3460</v>
      </c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82"/>
      <c r="AE1852" s="82"/>
      <c r="AF1852" s="82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  <c r="AT1852" s="45"/>
      <c r="AU1852" s="45"/>
      <c r="AV1852" s="45"/>
      <c r="AW1852" s="45"/>
      <c r="AX1852" s="45"/>
      <c r="AY1852" s="45"/>
      <c r="AZ1852" s="45"/>
      <c r="BA1852" s="45"/>
      <c r="BB1852" s="45"/>
      <c r="BC1852" s="45"/>
      <c r="BD1852" s="45"/>
      <c r="BE1852" s="45"/>
    </row>
    <row r="1853" spans="1:57" ht="15.75" customHeight="1">
      <c r="A1853" s="1" t="s">
        <v>2104</v>
      </c>
      <c r="B1853" s="1" t="s">
        <v>121</v>
      </c>
      <c r="C1853" s="1" t="s">
        <v>122</v>
      </c>
      <c r="D1853" s="1" t="s">
        <v>241</v>
      </c>
      <c r="E1853" s="1" t="s">
        <v>847</v>
      </c>
      <c r="F1853" s="128"/>
      <c r="G1853" s="129"/>
      <c r="H1853" s="129"/>
      <c r="I1853" s="129"/>
      <c r="J1853" s="129"/>
      <c r="K1853" s="49" t="s">
        <v>2109</v>
      </c>
      <c r="L1853" s="57" t="s">
        <v>2144</v>
      </c>
      <c r="M1853" s="51" t="s">
        <v>127</v>
      </c>
      <c r="N1853" s="51"/>
      <c r="O1853" s="62" t="e">
        <f t="shared" ref="O1853:O1854" si="940">M1853-R1853</f>
        <v>#VALUE!</v>
      </c>
      <c r="P1853" s="53">
        <v>30</v>
      </c>
      <c r="Q1853" s="54" t="s">
        <v>400</v>
      </c>
      <c r="R1853" s="53">
        <v>159600</v>
      </c>
      <c r="S1853" s="53">
        <f t="shared" ref="S1853:S1854" si="941">U1853+X1853+AA1853+AD1853+AG1853+AJ1853+AM1853+AP1853+AS1853+AV1853+AY1853+BB1853</f>
        <v>3460</v>
      </c>
      <c r="T1853" s="53"/>
      <c r="U1853" s="53">
        <v>0</v>
      </c>
      <c r="V1853" s="53" t="s">
        <v>129</v>
      </c>
      <c r="W1853" s="156">
        <v>0.01</v>
      </c>
      <c r="X1853" s="53">
        <v>0</v>
      </c>
      <c r="Y1853" s="53" t="s">
        <v>129</v>
      </c>
      <c r="Z1853" s="55">
        <v>0.05</v>
      </c>
      <c r="AA1853" s="53"/>
      <c r="AB1853" s="53" t="s">
        <v>129</v>
      </c>
      <c r="AC1853" s="85">
        <v>0.5</v>
      </c>
      <c r="AD1853" s="53"/>
      <c r="AE1853" s="53" t="s">
        <v>130</v>
      </c>
      <c r="AF1853" s="55">
        <v>0.01</v>
      </c>
      <c r="AG1853" s="88"/>
      <c r="AH1853" s="53" t="s">
        <v>130</v>
      </c>
      <c r="AI1853" s="85">
        <v>0.5</v>
      </c>
      <c r="AJ1853" s="53">
        <v>3460</v>
      </c>
      <c r="AK1853" s="53" t="s">
        <v>131</v>
      </c>
      <c r="AL1853" s="55">
        <v>0.01</v>
      </c>
      <c r="AM1853" s="53"/>
      <c r="AN1853" s="53"/>
      <c r="AO1853" s="53"/>
      <c r="AP1853" s="53"/>
      <c r="AQ1853" s="53"/>
      <c r="AR1853" s="53"/>
      <c r="AS1853" s="53"/>
      <c r="AT1853" s="53"/>
      <c r="AU1853" s="53"/>
      <c r="AV1853" s="53"/>
      <c r="AW1853" s="53"/>
      <c r="AX1853" s="53"/>
      <c r="AY1853" s="53"/>
      <c r="AZ1853" s="53"/>
      <c r="BA1853" s="53"/>
      <c r="BB1853" s="53"/>
      <c r="BC1853" s="53"/>
      <c r="BD1853" s="53"/>
      <c r="BE1853" s="53"/>
    </row>
    <row r="1854" spans="1:57" ht="15.75" customHeight="1">
      <c r="A1854" s="1" t="s">
        <v>2104</v>
      </c>
      <c r="B1854" s="1" t="s">
        <v>121</v>
      </c>
      <c r="C1854" s="1" t="s">
        <v>122</v>
      </c>
      <c r="D1854" s="1" t="s">
        <v>241</v>
      </c>
      <c r="E1854" s="1" t="s">
        <v>847</v>
      </c>
      <c r="F1854" s="128"/>
      <c r="G1854" s="129"/>
      <c r="H1854" s="129"/>
      <c r="I1854" s="129"/>
      <c r="J1854" s="129"/>
      <c r="K1854" s="49" t="s">
        <v>2138</v>
      </c>
      <c r="L1854" s="57" t="s">
        <v>2145</v>
      </c>
      <c r="M1854" s="51" t="s">
        <v>127</v>
      </c>
      <c r="N1854" s="51"/>
      <c r="O1854" s="62" t="e">
        <f t="shared" si="940"/>
        <v>#VALUE!</v>
      </c>
      <c r="P1854" s="53">
        <v>50</v>
      </c>
      <c r="Q1854" s="54" t="s">
        <v>400</v>
      </c>
      <c r="R1854" s="53">
        <v>266000</v>
      </c>
      <c r="S1854" s="53">
        <f t="shared" si="941"/>
        <v>0</v>
      </c>
      <c r="T1854" s="53"/>
      <c r="U1854" s="53">
        <v>0</v>
      </c>
      <c r="V1854" s="53" t="s">
        <v>129</v>
      </c>
      <c r="W1854" s="156">
        <v>0.01</v>
      </c>
      <c r="X1854" s="53">
        <v>0</v>
      </c>
      <c r="Y1854" s="53" t="s">
        <v>129</v>
      </c>
      <c r="Z1854" s="55">
        <v>0.05</v>
      </c>
      <c r="AA1854" s="53"/>
      <c r="AB1854" s="53" t="s">
        <v>129</v>
      </c>
      <c r="AC1854" s="85">
        <v>0.5</v>
      </c>
      <c r="AD1854" s="53"/>
      <c r="AE1854" s="53" t="s">
        <v>130</v>
      </c>
      <c r="AF1854" s="55">
        <v>0.01</v>
      </c>
      <c r="AG1854" s="88"/>
      <c r="AH1854" s="53" t="s">
        <v>130</v>
      </c>
      <c r="AI1854" s="85">
        <v>0.5</v>
      </c>
      <c r="AJ1854" s="53"/>
      <c r="AK1854" s="53" t="s">
        <v>131</v>
      </c>
      <c r="AL1854" s="55">
        <v>0.01</v>
      </c>
      <c r="AM1854" s="53"/>
      <c r="AN1854" s="53"/>
      <c r="AO1854" s="53"/>
      <c r="AP1854" s="53"/>
      <c r="AQ1854" s="53"/>
      <c r="AR1854" s="53"/>
      <c r="AS1854" s="53"/>
      <c r="AT1854" s="53"/>
      <c r="AU1854" s="53"/>
      <c r="AV1854" s="53"/>
      <c r="AW1854" s="53"/>
      <c r="AX1854" s="53"/>
      <c r="AY1854" s="53"/>
      <c r="AZ1854" s="53"/>
      <c r="BA1854" s="53"/>
      <c r="BB1854" s="53"/>
      <c r="BC1854" s="53"/>
      <c r="BD1854" s="53"/>
      <c r="BE1854" s="53"/>
    </row>
    <row r="1855" spans="1:57" ht="15.75" customHeight="1">
      <c r="A1855" s="1" t="s">
        <v>2104</v>
      </c>
      <c r="B1855" s="1" t="s">
        <v>280</v>
      </c>
      <c r="C1855" s="1" t="s">
        <v>122</v>
      </c>
      <c r="D1855" s="1"/>
      <c r="E1855" s="1"/>
      <c r="F1855" s="23"/>
      <c r="G1855" s="24" t="s">
        <v>280</v>
      </c>
      <c r="H1855" s="24"/>
      <c r="I1855" s="24"/>
      <c r="J1855" s="24"/>
      <c r="K1855" s="132"/>
      <c r="L1855" s="133"/>
      <c r="M1855" s="134"/>
      <c r="N1855" s="134"/>
      <c r="O1855" s="134"/>
      <c r="P1855" s="27"/>
      <c r="Q1855" s="28"/>
      <c r="R1855" s="27">
        <f t="shared" ref="R1855:S1855" si="942">R1856+R1862</f>
        <v>94114100</v>
      </c>
      <c r="S1855" s="27">
        <f t="shared" si="942"/>
        <v>20685729.780000001</v>
      </c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106"/>
      <c r="AE1855" s="106"/>
      <c r="AF1855" s="106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  <c r="AY1855" s="27"/>
      <c r="AZ1855" s="27"/>
      <c r="BA1855" s="27"/>
      <c r="BB1855" s="27"/>
      <c r="BC1855" s="27"/>
      <c r="BD1855" s="27"/>
      <c r="BE1855" s="27"/>
    </row>
    <row r="1856" spans="1:57" ht="15.75" customHeight="1">
      <c r="A1856" s="1" t="s">
        <v>2104</v>
      </c>
      <c r="B1856" s="1" t="s">
        <v>280</v>
      </c>
      <c r="C1856" s="1" t="s">
        <v>713</v>
      </c>
      <c r="D1856" s="1"/>
      <c r="E1856" s="1"/>
      <c r="F1856" s="29"/>
      <c r="G1856" s="30"/>
      <c r="H1856" s="30" t="s">
        <v>713</v>
      </c>
      <c r="I1856" s="30"/>
      <c r="J1856" s="30"/>
      <c r="K1856" s="135"/>
      <c r="L1856" s="136"/>
      <c r="M1856" s="119"/>
      <c r="N1856" s="119"/>
      <c r="O1856" s="119"/>
      <c r="P1856" s="33"/>
      <c r="Q1856" s="34"/>
      <c r="R1856" s="33">
        <f t="shared" ref="R1856:S1856" si="943">R1857</f>
        <v>4138800</v>
      </c>
      <c r="S1856" s="33">
        <f t="shared" si="943"/>
        <v>311360</v>
      </c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  <c r="BC1856" s="33"/>
      <c r="BD1856" s="33"/>
      <c r="BE1856" s="33"/>
    </row>
    <row r="1857" spans="1:57" ht="15.75" customHeight="1">
      <c r="A1857" s="1" t="s">
        <v>2104</v>
      </c>
      <c r="B1857" s="1" t="s">
        <v>280</v>
      </c>
      <c r="C1857" s="1" t="s">
        <v>713</v>
      </c>
      <c r="D1857" s="1" t="s">
        <v>714</v>
      </c>
      <c r="E1857" s="1"/>
      <c r="F1857" s="35"/>
      <c r="G1857" s="36"/>
      <c r="H1857" s="36"/>
      <c r="I1857" s="36" t="s">
        <v>714</v>
      </c>
      <c r="J1857" s="36"/>
      <c r="K1857" s="137"/>
      <c r="L1857" s="138"/>
      <c r="M1857" s="122"/>
      <c r="N1857" s="122"/>
      <c r="O1857" s="122"/>
      <c r="P1857" s="39"/>
      <c r="Q1857" s="40"/>
      <c r="R1857" s="39">
        <f t="shared" ref="R1857:S1857" si="944">R1858+R1860</f>
        <v>4138800</v>
      </c>
      <c r="S1857" s="39">
        <f t="shared" si="944"/>
        <v>311360</v>
      </c>
      <c r="T1857" s="39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F1857" s="39"/>
      <c r="AG1857" s="39"/>
      <c r="AH1857" s="39"/>
      <c r="AI1857" s="39"/>
      <c r="AJ1857" s="39"/>
      <c r="AK1857" s="39"/>
      <c r="AL1857" s="39"/>
      <c r="AM1857" s="39"/>
      <c r="AN1857" s="39"/>
      <c r="AO1857" s="39"/>
      <c r="AP1857" s="39"/>
      <c r="AQ1857" s="39"/>
      <c r="AR1857" s="39"/>
      <c r="AS1857" s="39"/>
      <c r="AT1857" s="39"/>
      <c r="AU1857" s="39"/>
      <c r="AV1857" s="39"/>
      <c r="AW1857" s="39"/>
      <c r="AX1857" s="39"/>
      <c r="AY1857" s="39"/>
      <c r="AZ1857" s="39"/>
      <c r="BA1857" s="39"/>
      <c r="BB1857" s="39"/>
      <c r="BC1857" s="39"/>
      <c r="BD1857" s="39"/>
      <c r="BE1857" s="39"/>
    </row>
    <row r="1858" spans="1:57" ht="15.75" customHeight="1">
      <c r="A1858" s="1" t="s">
        <v>2104</v>
      </c>
      <c r="B1858" s="1" t="s">
        <v>280</v>
      </c>
      <c r="C1858" s="1" t="s">
        <v>713</v>
      </c>
      <c r="D1858" s="1"/>
      <c r="E1858" s="1" t="s">
        <v>715</v>
      </c>
      <c r="F1858" s="41"/>
      <c r="G1858" s="42"/>
      <c r="H1858" s="42"/>
      <c r="I1858" s="42"/>
      <c r="J1858" s="42" t="s">
        <v>715</v>
      </c>
      <c r="K1858" s="139"/>
      <c r="L1858" s="140"/>
      <c r="M1858" s="127"/>
      <c r="N1858" s="127"/>
      <c r="O1858" s="127"/>
      <c r="P1858" s="45"/>
      <c r="Q1858" s="46"/>
      <c r="R1858" s="45">
        <f t="shared" ref="R1858:S1858" si="945">R1859</f>
        <v>3758000</v>
      </c>
      <c r="S1858" s="45">
        <f t="shared" si="945"/>
        <v>237860</v>
      </c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82"/>
      <c r="AE1858" s="82"/>
      <c r="AF1858" s="82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  <c r="AT1858" s="45"/>
      <c r="AU1858" s="45"/>
      <c r="AV1858" s="45"/>
      <c r="AW1858" s="45"/>
      <c r="AX1858" s="45"/>
      <c r="AY1858" s="45"/>
      <c r="AZ1858" s="45"/>
      <c r="BA1858" s="45"/>
      <c r="BB1858" s="45"/>
      <c r="BC1858" s="45"/>
      <c r="BD1858" s="45"/>
      <c r="BE1858" s="45"/>
    </row>
    <row r="1859" spans="1:57" ht="15.75" customHeight="1">
      <c r="A1859" s="1" t="s">
        <v>2104</v>
      </c>
      <c r="B1859" s="1" t="s">
        <v>280</v>
      </c>
      <c r="C1859" s="1" t="s">
        <v>713</v>
      </c>
      <c r="D1859" s="1" t="s">
        <v>714</v>
      </c>
      <c r="E1859" s="1" t="s">
        <v>715</v>
      </c>
      <c r="F1859" s="128"/>
      <c r="G1859" s="129"/>
      <c r="H1859" s="129"/>
      <c r="I1859" s="129"/>
      <c r="J1859" s="129"/>
      <c r="K1859" s="83" t="s">
        <v>723</v>
      </c>
      <c r="L1859" s="84" t="s">
        <v>724</v>
      </c>
      <c r="M1859" s="51" t="s">
        <v>127</v>
      </c>
      <c r="N1859" s="51">
        <v>2</v>
      </c>
      <c r="O1859" s="56" t="e">
        <f>M1859-R1859</f>
        <v>#VALUE!</v>
      </c>
      <c r="P1859" s="53">
        <v>100</v>
      </c>
      <c r="Q1859" s="54" t="s">
        <v>718</v>
      </c>
      <c r="R1859" s="53">
        <v>3758000</v>
      </c>
      <c r="S1859" s="53">
        <f>U1859+X1859+AA1859+AD1859+AG1859+AJ1859+AM1859+AP1859+AS1859+AV1859+AY1859+BB1859</f>
        <v>237860</v>
      </c>
      <c r="T1859" s="53"/>
      <c r="U1859" s="53">
        <v>0</v>
      </c>
      <c r="V1859" s="53" t="s">
        <v>129</v>
      </c>
      <c r="W1859" s="156">
        <v>0.01</v>
      </c>
      <c r="X1859" s="53">
        <v>0</v>
      </c>
      <c r="Y1859" s="53" t="s">
        <v>129</v>
      </c>
      <c r="Z1859" s="55">
        <v>0.05</v>
      </c>
      <c r="AA1859" s="53"/>
      <c r="AB1859" s="53" t="s">
        <v>129</v>
      </c>
      <c r="AC1859" s="85">
        <v>0.5</v>
      </c>
      <c r="AD1859" s="53"/>
      <c r="AE1859" s="53" t="s">
        <v>129</v>
      </c>
      <c r="AF1859" s="55">
        <v>0.5</v>
      </c>
      <c r="AG1859" s="88"/>
      <c r="AH1859" s="53" t="s">
        <v>130</v>
      </c>
      <c r="AI1859" s="55">
        <v>0.01</v>
      </c>
      <c r="AJ1859" s="53">
        <v>237860</v>
      </c>
      <c r="AK1859" s="53" t="s">
        <v>131</v>
      </c>
      <c r="AL1859" s="55">
        <v>0.01</v>
      </c>
      <c r="AM1859" s="53"/>
      <c r="AN1859" s="53"/>
      <c r="AO1859" s="53"/>
      <c r="AP1859" s="53"/>
      <c r="AQ1859" s="53"/>
      <c r="AR1859" s="53"/>
      <c r="AS1859" s="53"/>
      <c r="AT1859" s="53"/>
      <c r="AU1859" s="53"/>
      <c r="AV1859" s="53"/>
      <c r="AW1859" s="53"/>
      <c r="AX1859" s="53"/>
      <c r="AY1859" s="53"/>
      <c r="AZ1859" s="53"/>
      <c r="BA1859" s="53"/>
      <c r="BB1859" s="53"/>
      <c r="BC1859" s="53"/>
      <c r="BD1859" s="53"/>
      <c r="BE1859" s="53"/>
    </row>
    <row r="1860" spans="1:57" ht="15.75" customHeight="1">
      <c r="A1860" s="1" t="s">
        <v>2104</v>
      </c>
      <c r="B1860" s="1" t="s">
        <v>280</v>
      </c>
      <c r="C1860" s="1" t="s">
        <v>713</v>
      </c>
      <c r="D1860" s="1"/>
      <c r="E1860" s="1" t="s">
        <v>778</v>
      </c>
      <c r="F1860" s="41"/>
      <c r="G1860" s="42"/>
      <c r="H1860" s="42"/>
      <c r="I1860" s="42"/>
      <c r="J1860" s="42" t="s">
        <v>778</v>
      </c>
      <c r="K1860" s="139"/>
      <c r="L1860" s="140"/>
      <c r="M1860" s="127"/>
      <c r="N1860" s="127"/>
      <c r="O1860" s="127"/>
      <c r="P1860" s="45"/>
      <c r="Q1860" s="46"/>
      <c r="R1860" s="45">
        <f t="shared" ref="R1860:S1860" si="946">R1861</f>
        <v>380800</v>
      </c>
      <c r="S1860" s="45">
        <f t="shared" si="946"/>
        <v>73500</v>
      </c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91"/>
      <c r="AE1860" s="91"/>
      <c r="AF1860" s="91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  <c r="AT1860" s="45"/>
      <c r="AU1860" s="45"/>
      <c r="AV1860" s="45"/>
      <c r="AW1860" s="45"/>
      <c r="AX1860" s="45"/>
      <c r="AY1860" s="45"/>
      <c r="AZ1860" s="45"/>
      <c r="BA1860" s="45"/>
      <c r="BB1860" s="45"/>
      <c r="BC1860" s="45"/>
      <c r="BD1860" s="45"/>
      <c r="BE1860" s="45"/>
    </row>
    <row r="1861" spans="1:57" ht="15.75" customHeight="1">
      <c r="A1861" s="1" t="s">
        <v>2104</v>
      </c>
      <c r="B1861" s="1" t="s">
        <v>280</v>
      </c>
      <c r="C1861" s="1" t="s">
        <v>713</v>
      </c>
      <c r="D1861" s="1" t="s">
        <v>714</v>
      </c>
      <c r="E1861" s="1" t="s">
        <v>778</v>
      </c>
      <c r="F1861" s="128"/>
      <c r="G1861" s="129"/>
      <c r="H1861" s="129"/>
      <c r="I1861" s="129"/>
      <c r="J1861" s="129"/>
      <c r="K1861" s="83" t="s">
        <v>783</v>
      </c>
      <c r="L1861" s="84" t="s">
        <v>784</v>
      </c>
      <c r="M1861" s="51" t="s">
        <v>127</v>
      </c>
      <c r="N1861" s="51">
        <v>2</v>
      </c>
      <c r="O1861" s="56" t="e">
        <f>M1861-R1861</f>
        <v>#VALUE!</v>
      </c>
      <c r="P1861" s="53">
        <v>3200</v>
      </c>
      <c r="Q1861" s="54" t="s">
        <v>159</v>
      </c>
      <c r="R1861" s="53">
        <v>380800</v>
      </c>
      <c r="S1861" s="53">
        <f>U1861+X1861+AA1861+AD1861+AG1861+AJ1861+AM1861+AP1861+AS1861+AV1861+AY1861+BB1861</f>
        <v>73500</v>
      </c>
      <c r="T1861" s="53"/>
      <c r="U1861" s="53">
        <v>0</v>
      </c>
      <c r="V1861" s="53" t="s">
        <v>129</v>
      </c>
      <c r="W1861" s="156">
        <v>0.01</v>
      </c>
      <c r="X1861" s="53">
        <v>0</v>
      </c>
      <c r="Y1861" s="53" t="s">
        <v>129</v>
      </c>
      <c r="Z1861" s="55">
        <v>0.05</v>
      </c>
      <c r="AA1861" s="53"/>
      <c r="AB1861" s="53" t="s">
        <v>129</v>
      </c>
      <c r="AC1861" s="85">
        <v>0.5</v>
      </c>
      <c r="AD1861" s="53"/>
      <c r="AE1861" s="53" t="s">
        <v>129</v>
      </c>
      <c r="AF1861" s="55">
        <v>0.5</v>
      </c>
      <c r="AG1861" s="88"/>
      <c r="AH1861" s="53" t="s">
        <v>130</v>
      </c>
      <c r="AI1861" s="55">
        <v>0.01</v>
      </c>
      <c r="AJ1861" s="53">
        <v>73500</v>
      </c>
      <c r="AK1861" s="53" t="s">
        <v>131</v>
      </c>
      <c r="AL1861" s="55">
        <v>0.01</v>
      </c>
      <c r="AM1861" s="53"/>
      <c r="AN1861" s="53"/>
      <c r="AO1861" s="53"/>
      <c r="AP1861" s="53"/>
      <c r="AQ1861" s="53"/>
      <c r="AR1861" s="53"/>
      <c r="AS1861" s="53"/>
      <c r="AT1861" s="53"/>
      <c r="AU1861" s="53"/>
      <c r="AV1861" s="53"/>
      <c r="AW1861" s="53"/>
      <c r="AX1861" s="53"/>
      <c r="AY1861" s="53"/>
      <c r="AZ1861" s="53"/>
      <c r="BA1861" s="53"/>
      <c r="BB1861" s="53"/>
      <c r="BC1861" s="53"/>
      <c r="BD1861" s="53"/>
      <c r="BE1861" s="53"/>
    </row>
    <row r="1862" spans="1:57" ht="15.75" customHeight="1">
      <c r="A1862" s="1" t="s">
        <v>2104</v>
      </c>
      <c r="B1862" s="1" t="s">
        <v>280</v>
      </c>
      <c r="C1862" s="1" t="s">
        <v>281</v>
      </c>
      <c r="D1862" s="1"/>
      <c r="E1862" s="1"/>
      <c r="F1862" s="29"/>
      <c r="G1862" s="30"/>
      <c r="H1862" s="30" t="s">
        <v>281</v>
      </c>
      <c r="I1862" s="30"/>
      <c r="J1862" s="30"/>
      <c r="K1862" s="135"/>
      <c r="L1862" s="136"/>
      <c r="M1862" s="119"/>
      <c r="N1862" s="119"/>
      <c r="O1862" s="119"/>
      <c r="P1862" s="33"/>
      <c r="Q1862" s="34"/>
      <c r="R1862" s="33">
        <f t="shared" ref="R1862:S1862" si="947">R1863+R1869+R1873+R1883+R1892+R1905</f>
        <v>89975300</v>
      </c>
      <c r="S1862" s="33">
        <f t="shared" si="947"/>
        <v>20374369.780000001</v>
      </c>
      <c r="T1862" s="33"/>
      <c r="U1862" s="33"/>
      <c r="V1862" s="33"/>
      <c r="W1862" s="33"/>
      <c r="X1862" s="33"/>
      <c r="Y1862" s="33"/>
      <c r="Z1862" s="33"/>
      <c r="AA1862" s="33"/>
      <c r="AB1862" s="33"/>
      <c r="AC1862" s="33"/>
      <c r="AD1862" s="149"/>
      <c r="AE1862" s="149"/>
      <c r="AF1862" s="149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33"/>
      <c r="AQ1862" s="33"/>
      <c r="AR1862" s="33"/>
      <c r="AS1862" s="33"/>
      <c r="AT1862" s="33"/>
      <c r="AU1862" s="33"/>
      <c r="AV1862" s="33"/>
      <c r="AW1862" s="33"/>
      <c r="AX1862" s="33"/>
      <c r="AY1862" s="33"/>
      <c r="AZ1862" s="33"/>
      <c r="BA1862" s="33"/>
      <c r="BB1862" s="33"/>
      <c r="BC1862" s="33"/>
      <c r="BD1862" s="33"/>
      <c r="BE1862" s="33"/>
    </row>
    <row r="1863" spans="1:57" ht="15.75" customHeight="1">
      <c r="A1863" s="1" t="s">
        <v>2104</v>
      </c>
      <c r="B1863" s="1" t="s">
        <v>280</v>
      </c>
      <c r="C1863" s="1" t="s">
        <v>281</v>
      </c>
      <c r="D1863" s="1" t="s">
        <v>851</v>
      </c>
      <c r="E1863" s="1"/>
      <c r="F1863" s="35"/>
      <c r="G1863" s="36"/>
      <c r="H1863" s="36"/>
      <c r="I1863" s="36" t="s">
        <v>851</v>
      </c>
      <c r="J1863" s="36"/>
      <c r="K1863" s="137"/>
      <c r="L1863" s="138"/>
      <c r="M1863" s="122"/>
      <c r="N1863" s="122"/>
      <c r="O1863" s="122"/>
      <c r="P1863" s="39"/>
      <c r="Q1863" s="40"/>
      <c r="R1863" s="39">
        <f t="shared" ref="R1863:S1863" si="948">R1864</f>
        <v>12412000</v>
      </c>
      <c r="S1863" s="39">
        <f t="shared" si="948"/>
        <v>6964166.9000000004</v>
      </c>
      <c r="T1863" s="39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F1863" s="39"/>
      <c r="AG1863" s="39"/>
      <c r="AH1863" s="39"/>
      <c r="AI1863" s="39"/>
      <c r="AJ1863" s="39"/>
      <c r="AK1863" s="39"/>
      <c r="AL1863" s="39"/>
      <c r="AM1863" s="39"/>
      <c r="AN1863" s="39"/>
      <c r="AO1863" s="39"/>
      <c r="AP1863" s="39"/>
      <c r="AQ1863" s="39"/>
      <c r="AR1863" s="39"/>
      <c r="AS1863" s="39"/>
      <c r="AT1863" s="39"/>
      <c r="AU1863" s="39"/>
      <c r="AV1863" s="39"/>
      <c r="AW1863" s="39"/>
      <c r="AX1863" s="39"/>
      <c r="AY1863" s="39"/>
      <c r="AZ1863" s="39"/>
      <c r="BA1863" s="39"/>
      <c r="BB1863" s="39"/>
      <c r="BC1863" s="39"/>
      <c r="BD1863" s="39"/>
      <c r="BE1863" s="39"/>
    </row>
    <row r="1864" spans="1:57" ht="15.75" customHeight="1">
      <c r="A1864" s="1" t="s">
        <v>2104</v>
      </c>
      <c r="B1864" s="1" t="s">
        <v>280</v>
      </c>
      <c r="C1864" s="1" t="s">
        <v>281</v>
      </c>
      <c r="D1864" s="1"/>
      <c r="E1864" s="1" t="s">
        <v>852</v>
      </c>
      <c r="F1864" s="41"/>
      <c r="G1864" s="42"/>
      <c r="H1864" s="42"/>
      <c r="I1864" s="42"/>
      <c r="J1864" s="42" t="s">
        <v>852</v>
      </c>
      <c r="K1864" s="139"/>
      <c r="L1864" s="140"/>
      <c r="M1864" s="127"/>
      <c r="N1864" s="127"/>
      <c r="O1864" s="127"/>
      <c r="P1864" s="45"/>
      <c r="Q1864" s="46"/>
      <c r="R1864" s="45">
        <f t="shared" ref="R1864:S1864" si="949">SUM(R1865:R1868)</f>
        <v>12412000</v>
      </c>
      <c r="S1864" s="45">
        <f t="shared" si="949"/>
        <v>6964166.9000000004</v>
      </c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82"/>
      <c r="AE1864" s="82"/>
      <c r="AF1864" s="82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  <c r="AT1864" s="45"/>
      <c r="AU1864" s="45"/>
      <c r="AV1864" s="45"/>
      <c r="AW1864" s="45"/>
      <c r="AX1864" s="45"/>
      <c r="AY1864" s="45"/>
      <c r="AZ1864" s="45"/>
      <c r="BA1864" s="45"/>
      <c r="BB1864" s="45"/>
      <c r="BC1864" s="45"/>
      <c r="BD1864" s="45"/>
      <c r="BE1864" s="45"/>
    </row>
    <row r="1865" spans="1:57" ht="15.75" customHeight="1">
      <c r="A1865" s="1" t="s">
        <v>2104</v>
      </c>
      <c r="B1865" s="1" t="s">
        <v>280</v>
      </c>
      <c r="C1865" s="1" t="s">
        <v>281</v>
      </c>
      <c r="D1865" s="1" t="s">
        <v>851</v>
      </c>
      <c r="E1865" s="1" t="s">
        <v>852</v>
      </c>
      <c r="F1865" s="128"/>
      <c r="G1865" s="129"/>
      <c r="H1865" s="129"/>
      <c r="I1865" s="129"/>
      <c r="J1865" s="129"/>
      <c r="K1865" s="83" t="s">
        <v>2146</v>
      </c>
      <c r="L1865" s="84" t="s">
        <v>2147</v>
      </c>
      <c r="M1865" s="51" t="s">
        <v>127</v>
      </c>
      <c r="N1865" s="51"/>
      <c r="O1865" s="62" t="e">
        <f t="shared" ref="O1865:O1868" si="950">M1865-R1865</f>
        <v>#VALUE!</v>
      </c>
      <c r="P1865" s="53">
        <v>60</v>
      </c>
      <c r="Q1865" s="54" t="s">
        <v>718</v>
      </c>
      <c r="R1865" s="53">
        <v>1800000</v>
      </c>
      <c r="S1865" s="53">
        <f t="shared" ref="S1865:S1868" si="951">U1865+X1865+AA1865+AD1865+AG1865+AJ1865+AM1865+AP1865+AS1865+AV1865+AY1865+BB1865</f>
        <v>1800000</v>
      </c>
      <c r="T1865" s="53"/>
      <c r="U1865" s="53">
        <v>0</v>
      </c>
      <c r="V1865" s="53" t="s">
        <v>129</v>
      </c>
      <c r="W1865" s="156">
        <v>0.01</v>
      </c>
      <c r="X1865" s="53">
        <v>0</v>
      </c>
      <c r="Y1865" s="53" t="s">
        <v>129</v>
      </c>
      <c r="Z1865" s="55">
        <v>0.05</v>
      </c>
      <c r="AA1865" s="53"/>
      <c r="AB1865" s="53" t="s">
        <v>129</v>
      </c>
      <c r="AC1865" s="85">
        <v>0.5</v>
      </c>
      <c r="AD1865" s="53"/>
      <c r="AE1865" s="53" t="s">
        <v>130</v>
      </c>
      <c r="AF1865" s="55">
        <v>0.01</v>
      </c>
      <c r="AG1865" s="88">
        <v>1800000</v>
      </c>
      <c r="AH1865" s="53" t="s">
        <v>131</v>
      </c>
      <c r="AI1865" s="55">
        <v>1</v>
      </c>
      <c r="AJ1865" s="53"/>
      <c r="AK1865" s="53" t="s">
        <v>131</v>
      </c>
      <c r="AL1865" s="55">
        <v>1</v>
      </c>
      <c r="AM1865" s="53"/>
      <c r="AN1865" s="53"/>
      <c r="AO1865" s="53"/>
      <c r="AP1865" s="53"/>
      <c r="AQ1865" s="53"/>
      <c r="AR1865" s="53"/>
      <c r="AS1865" s="53"/>
      <c r="AT1865" s="53"/>
      <c r="AU1865" s="53"/>
      <c r="AV1865" s="53"/>
      <c r="AW1865" s="53"/>
      <c r="AX1865" s="53"/>
      <c r="AY1865" s="53"/>
      <c r="AZ1865" s="53"/>
      <c r="BA1865" s="53"/>
      <c r="BB1865" s="53"/>
      <c r="BC1865" s="53"/>
      <c r="BD1865" s="53"/>
      <c r="BE1865" s="53"/>
    </row>
    <row r="1866" spans="1:57" ht="15.75" customHeight="1">
      <c r="A1866" s="1" t="s">
        <v>2104</v>
      </c>
      <c r="B1866" s="1" t="s">
        <v>280</v>
      </c>
      <c r="C1866" s="1" t="s">
        <v>281</v>
      </c>
      <c r="D1866" s="1" t="s">
        <v>851</v>
      </c>
      <c r="E1866" s="1" t="s">
        <v>852</v>
      </c>
      <c r="F1866" s="128"/>
      <c r="G1866" s="129"/>
      <c r="H1866" s="129"/>
      <c r="I1866" s="129"/>
      <c r="J1866" s="129"/>
      <c r="K1866" s="83" t="s">
        <v>2148</v>
      </c>
      <c r="L1866" s="84" t="s">
        <v>2149</v>
      </c>
      <c r="M1866" s="51" t="s">
        <v>127</v>
      </c>
      <c r="N1866" s="51"/>
      <c r="O1866" s="62" t="e">
        <f t="shared" si="950"/>
        <v>#VALUE!</v>
      </c>
      <c r="P1866" s="53">
        <v>70</v>
      </c>
      <c r="Q1866" s="54" t="s">
        <v>718</v>
      </c>
      <c r="R1866" s="53">
        <v>2100000</v>
      </c>
      <c r="S1866" s="53">
        <f t="shared" si="951"/>
        <v>2100000</v>
      </c>
      <c r="T1866" s="53"/>
      <c r="U1866" s="53">
        <v>0</v>
      </c>
      <c r="V1866" s="53" t="s">
        <v>129</v>
      </c>
      <c r="W1866" s="156">
        <v>0.01</v>
      </c>
      <c r="X1866" s="53">
        <v>0</v>
      </c>
      <c r="Y1866" s="53" t="s">
        <v>129</v>
      </c>
      <c r="Z1866" s="55">
        <v>0.05</v>
      </c>
      <c r="AA1866" s="53"/>
      <c r="AB1866" s="53" t="s">
        <v>129</v>
      </c>
      <c r="AC1866" s="85">
        <v>0.5</v>
      </c>
      <c r="AD1866" s="53"/>
      <c r="AE1866" s="53" t="s">
        <v>130</v>
      </c>
      <c r="AF1866" s="55">
        <v>0.01</v>
      </c>
      <c r="AG1866" s="88">
        <v>2100000</v>
      </c>
      <c r="AH1866" s="53" t="s">
        <v>131</v>
      </c>
      <c r="AI1866" s="55">
        <v>1</v>
      </c>
      <c r="AJ1866" s="53"/>
      <c r="AK1866" s="53" t="s">
        <v>131</v>
      </c>
      <c r="AL1866" s="55">
        <v>1</v>
      </c>
      <c r="AM1866" s="53"/>
      <c r="AN1866" s="53"/>
      <c r="AO1866" s="53"/>
      <c r="AP1866" s="53"/>
      <c r="AQ1866" s="53"/>
      <c r="AR1866" s="53"/>
      <c r="AS1866" s="53"/>
      <c r="AT1866" s="53"/>
      <c r="AU1866" s="53"/>
      <c r="AV1866" s="53"/>
      <c r="AW1866" s="53"/>
      <c r="AX1866" s="53"/>
      <c r="AY1866" s="53"/>
      <c r="AZ1866" s="53"/>
      <c r="BA1866" s="53"/>
      <c r="BB1866" s="53"/>
      <c r="BC1866" s="53"/>
      <c r="BD1866" s="53"/>
      <c r="BE1866" s="53"/>
    </row>
    <row r="1867" spans="1:57" ht="15.75" customHeight="1">
      <c r="A1867" s="1" t="s">
        <v>2104</v>
      </c>
      <c r="B1867" s="1" t="s">
        <v>280</v>
      </c>
      <c r="C1867" s="1" t="s">
        <v>281</v>
      </c>
      <c r="D1867" s="1" t="s">
        <v>851</v>
      </c>
      <c r="E1867" s="1" t="s">
        <v>852</v>
      </c>
      <c r="F1867" s="128"/>
      <c r="G1867" s="129"/>
      <c r="H1867" s="129"/>
      <c r="I1867" s="129"/>
      <c r="J1867" s="129"/>
      <c r="K1867" s="83" t="s">
        <v>2109</v>
      </c>
      <c r="L1867" s="84" t="s">
        <v>2150</v>
      </c>
      <c r="M1867" s="51" t="s">
        <v>127</v>
      </c>
      <c r="N1867" s="51"/>
      <c r="O1867" s="62" t="e">
        <f t="shared" si="950"/>
        <v>#VALUE!</v>
      </c>
      <c r="P1867" s="53">
        <v>800</v>
      </c>
      <c r="Q1867" s="54" t="s">
        <v>400</v>
      </c>
      <c r="R1867" s="53">
        <v>4256000</v>
      </c>
      <c r="S1867" s="53">
        <f t="shared" si="951"/>
        <v>2300041.5</v>
      </c>
      <c r="T1867" s="53"/>
      <c r="U1867" s="53">
        <v>0</v>
      </c>
      <c r="V1867" s="53" t="s">
        <v>129</v>
      </c>
      <c r="W1867" s="156">
        <v>0.01</v>
      </c>
      <c r="X1867" s="53">
        <v>0</v>
      </c>
      <c r="Y1867" s="53" t="s">
        <v>129</v>
      </c>
      <c r="Z1867" s="55">
        <v>0.05</v>
      </c>
      <c r="AA1867" s="53"/>
      <c r="AB1867" s="53" t="s">
        <v>129</v>
      </c>
      <c r="AC1867" s="85">
        <v>0.5</v>
      </c>
      <c r="AD1867" s="53"/>
      <c r="AE1867" s="53" t="s">
        <v>130</v>
      </c>
      <c r="AF1867" s="55">
        <v>0.01</v>
      </c>
      <c r="AG1867" s="88">
        <v>90320</v>
      </c>
      <c r="AH1867" s="53" t="s">
        <v>131</v>
      </c>
      <c r="AI1867" s="55">
        <v>0.1</v>
      </c>
      <c r="AJ1867" s="53">
        <v>2209721.5</v>
      </c>
      <c r="AK1867" s="53" t="s">
        <v>131</v>
      </c>
      <c r="AL1867" s="55">
        <v>0.3</v>
      </c>
      <c r="AM1867" s="53"/>
      <c r="AN1867" s="53"/>
      <c r="AO1867" s="53"/>
      <c r="AP1867" s="53"/>
      <c r="AQ1867" s="53"/>
      <c r="AR1867" s="53"/>
      <c r="AS1867" s="53"/>
      <c r="AT1867" s="53"/>
      <c r="AU1867" s="53"/>
      <c r="AV1867" s="53"/>
      <c r="AW1867" s="53"/>
      <c r="AX1867" s="53"/>
      <c r="AY1867" s="53"/>
      <c r="AZ1867" s="53"/>
      <c r="BA1867" s="53"/>
      <c r="BB1867" s="53"/>
      <c r="BC1867" s="53"/>
      <c r="BD1867" s="53"/>
      <c r="BE1867" s="53"/>
    </row>
    <row r="1868" spans="1:57" ht="15.75" customHeight="1">
      <c r="A1868" s="1" t="s">
        <v>2104</v>
      </c>
      <c r="B1868" s="1" t="s">
        <v>280</v>
      </c>
      <c r="C1868" s="1" t="s">
        <v>281</v>
      </c>
      <c r="D1868" s="1" t="s">
        <v>851</v>
      </c>
      <c r="E1868" s="1" t="s">
        <v>852</v>
      </c>
      <c r="F1868" s="128"/>
      <c r="G1868" s="129"/>
      <c r="H1868" s="129"/>
      <c r="I1868" s="129"/>
      <c r="J1868" s="129"/>
      <c r="K1868" s="83" t="s">
        <v>2138</v>
      </c>
      <c r="L1868" s="84" t="s">
        <v>2151</v>
      </c>
      <c r="M1868" s="51" t="s">
        <v>127</v>
      </c>
      <c r="N1868" s="51"/>
      <c r="O1868" s="62" t="e">
        <f t="shared" si="950"/>
        <v>#VALUE!</v>
      </c>
      <c r="P1868" s="53">
        <v>800</v>
      </c>
      <c r="Q1868" s="54" t="s">
        <v>400</v>
      </c>
      <c r="R1868" s="53">
        <v>4256000</v>
      </c>
      <c r="S1868" s="53">
        <f t="shared" si="951"/>
        <v>764125.4</v>
      </c>
      <c r="T1868" s="53"/>
      <c r="U1868" s="53">
        <v>0</v>
      </c>
      <c r="V1868" s="53" t="s">
        <v>129</v>
      </c>
      <c r="W1868" s="156">
        <v>0.01</v>
      </c>
      <c r="X1868" s="53">
        <v>0</v>
      </c>
      <c r="Y1868" s="53" t="s">
        <v>129</v>
      </c>
      <c r="Z1868" s="55">
        <v>0.05</v>
      </c>
      <c r="AA1868" s="53"/>
      <c r="AB1868" s="53" t="s">
        <v>129</v>
      </c>
      <c r="AC1868" s="85">
        <v>0.5</v>
      </c>
      <c r="AD1868" s="53"/>
      <c r="AE1868" s="53" t="s">
        <v>130</v>
      </c>
      <c r="AF1868" s="55">
        <v>0.01</v>
      </c>
      <c r="AG1868" s="88">
        <v>226900</v>
      </c>
      <c r="AH1868" s="53" t="s">
        <v>131</v>
      </c>
      <c r="AI1868" s="55">
        <v>0.1</v>
      </c>
      <c r="AJ1868" s="53">
        <v>537225.4</v>
      </c>
      <c r="AK1868" s="53" t="s">
        <v>131</v>
      </c>
      <c r="AL1868" s="55">
        <v>0.3</v>
      </c>
      <c r="AM1868" s="53"/>
      <c r="AN1868" s="53"/>
      <c r="AO1868" s="53"/>
      <c r="AP1868" s="53"/>
      <c r="AQ1868" s="53"/>
      <c r="AR1868" s="53"/>
      <c r="AS1868" s="53"/>
      <c r="AT1868" s="53"/>
      <c r="AU1868" s="53"/>
      <c r="AV1868" s="53"/>
      <c r="AW1868" s="53"/>
      <c r="AX1868" s="53"/>
      <c r="AY1868" s="53"/>
      <c r="AZ1868" s="53"/>
      <c r="BA1868" s="53"/>
      <c r="BB1868" s="53"/>
      <c r="BC1868" s="53"/>
      <c r="BD1868" s="53"/>
      <c r="BE1868" s="53"/>
    </row>
    <row r="1869" spans="1:57" ht="15.75" customHeight="1">
      <c r="A1869" s="1" t="s">
        <v>2104</v>
      </c>
      <c r="B1869" s="1" t="s">
        <v>280</v>
      </c>
      <c r="C1869" s="1" t="s">
        <v>281</v>
      </c>
      <c r="D1869" s="1" t="s">
        <v>859</v>
      </c>
      <c r="E1869" s="1"/>
      <c r="F1869" s="35"/>
      <c r="G1869" s="36"/>
      <c r="H1869" s="36"/>
      <c r="I1869" s="36" t="s">
        <v>859</v>
      </c>
      <c r="J1869" s="36"/>
      <c r="K1869" s="137"/>
      <c r="L1869" s="138"/>
      <c r="M1869" s="122"/>
      <c r="N1869" s="122"/>
      <c r="O1869" s="122"/>
      <c r="P1869" s="39"/>
      <c r="Q1869" s="40"/>
      <c r="R1869" s="39">
        <f t="shared" ref="R1869:S1869" si="952">R1870</f>
        <v>57750000</v>
      </c>
      <c r="S1869" s="39">
        <f t="shared" si="952"/>
        <v>0</v>
      </c>
      <c r="T1869" s="39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86"/>
      <c r="AE1869" s="86"/>
      <c r="AF1869" s="86"/>
      <c r="AG1869" s="39"/>
      <c r="AH1869" s="39"/>
      <c r="AI1869" s="39"/>
      <c r="AJ1869" s="39"/>
      <c r="AK1869" s="39"/>
      <c r="AL1869" s="39"/>
      <c r="AM1869" s="39"/>
      <c r="AN1869" s="39"/>
      <c r="AO1869" s="39"/>
      <c r="AP1869" s="39"/>
      <c r="AQ1869" s="39"/>
      <c r="AR1869" s="39"/>
      <c r="AS1869" s="39"/>
      <c r="AT1869" s="39"/>
      <c r="AU1869" s="39"/>
      <c r="AV1869" s="39"/>
      <c r="AW1869" s="39"/>
      <c r="AX1869" s="39"/>
      <c r="AY1869" s="39"/>
      <c r="AZ1869" s="39"/>
      <c r="BA1869" s="39"/>
      <c r="BB1869" s="39"/>
      <c r="BC1869" s="39"/>
      <c r="BD1869" s="39"/>
      <c r="BE1869" s="39"/>
    </row>
    <row r="1870" spans="1:57" ht="15.75" customHeight="1">
      <c r="A1870" s="1" t="s">
        <v>2104</v>
      </c>
      <c r="B1870" s="1" t="s">
        <v>280</v>
      </c>
      <c r="C1870" s="1" t="s">
        <v>281</v>
      </c>
      <c r="D1870" s="1"/>
      <c r="E1870" s="1" t="s">
        <v>863</v>
      </c>
      <c r="F1870" s="41"/>
      <c r="G1870" s="42"/>
      <c r="H1870" s="42"/>
      <c r="I1870" s="42"/>
      <c r="J1870" s="42" t="s">
        <v>863</v>
      </c>
      <c r="K1870" s="139"/>
      <c r="L1870" s="140"/>
      <c r="M1870" s="127"/>
      <c r="N1870" s="127"/>
      <c r="O1870" s="127"/>
      <c r="P1870" s="45"/>
      <c r="Q1870" s="46"/>
      <c r="R1870" s="45">
        <f t="shared" ref="R1870:S1870" si="953">R1871+R1872</f>
        <v>57750000</v>
      </c>
      <c r="S1870" s="45">
        <f t="shared" si="953"/>
        <v>0</v>
      </c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82"/>
      <c r="AE1870" s="82"/>
      <c r="AF1870" s="82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  <c r="AT1870" s="45"/>
      <c r="AU1870" s="45"/>
      <c r="AV1870" s="45"/>
      <c r="AW1870" s="45"/>
      <c r="AX1870" s="45"/>
      <c r="AY1870" s="45"/>
      <c r="AZ1870" s="45"/>
      <c r="BA1870" s="45"/>
      <c r="BB1870" s="45"/>
      <c r="BC1870" s="45"/>
      <c r="BD1870" s="45"/>
      <c r="BE1870" s="45"/>
    </row>
    <row r="1871" spans="1:57" ht="15.75" customHeight="1">
      <c r="A1871" s="1" t="s">
        <v>2104</v>
      </c>
      <c r="B1871" s="1" t="s">
        <v>280</v>
      </c>
      <c r="C1871" s="1" t="s">
        <v>281</v>
      </c>
      <c r="D1871" s="1" t="s">
        <v>859</v>
      </c>
      <c r="E1871" s="1" t="s">
        <v>863</v>
      </c>
      <c r="F1871" s="128"/>
      <c r="G1871" s="129"/>
      <c r="H1871" s="129"/>
      <c r="I1871" s="129"/>
      <c r="J1871" s="129"/>
      <c r="K1871" s="83" t="s">
        <v>2152</v>
      </c>
      <c r="L1871" s="84" t="s">
        <v>2153</v>
      </c>
      <c r="M1871" s="51" t="s">
        <v>127</v>
      </c>
      <c r="N1871" s="51"/>
      <c r="O1871" s="62" t="e">
        <f t="shared" ref="O1871:O1872" si="954">M1871-R1871</f>
        <v>#VALUE!</v>
      </c>
      <c r="P1871" s="53">
        <v>3500</v>
      </c>
      <c r="Q1871" s="54" t="s">
        <v>159</v>
      </c>
      <c r="R1871" s="53">
        <v>19250000</v>
      </c>
      <c r="S1871" s="53">
        <f t="shared" ref="S1871:S1872" si="955">U1871+X1871+AA1871+AD1871+AG1871+AJ1871+AM1871+AP1871+AS1871+AV1871+AY1871+BB1871</f>
        <v>0</v>
      </c>
      <c r="T1871" s="53"/>
      <c r="U1871" s="53">
        <v>0</v>
      </c>
      <c r="V1871" s="53" t="s">
        <v>129</v>
      </c>
      <c r="W1871" s="156">
        <v>0.01</v>
      </c>
      <c r="X1871" s="53">
        <v>0</v>
      </c>
      <c r="Y1871" s="53" t="s">
        <v>129</v>
      </c>
      <c r="Z1871" s="55">
        <v>0.05</v>
      </c>
      <c r="AA1871" s="53"/>
      <c r="AB1871" s="53" t="s">
        <v>129</v>
      </c>
      <c r="AC1871" s="85">
        <v>0.5</v>
      </c>
      <c r="AD1871" s="53"/>
      <c r="AE1871" s="53" t="s">
        <v>130</v>
      </c>
      <c r="AF1871" s="55">
        <v>0.01</v>
      </c>
      <c r="AG1871" s="88"/>
      <c r="AH1871" s="53" t="s">
        <v>130</v>
      </c>
      <c r="AI1871" s="85">
        <v>0.5</v>
      </c>
      <c r="AJ1871" s="53"/>
      <c r="AK1871" s="53" t="s">
        <v>130</v>
      </c>
      <c r="AL1871" s="85">
        <v>0.5</v>
      </c>
      <c r="AM1871" s="53"/>
      <c r="AN1871" s="53"/>
      <c r="AO1871" s="53"/>
      <c r="AP1871" s="53"/>
      <c r="AQ1871" s="53"/>
      <c r="AR1871" s="53"/>
      <c r="AS1871" s="53"/>
      <c r="AT1871" s="53"/>
      <c r="AU1871" s="53"/>
      <c r="AV1871" s="53"/>
      <c r="AW1871" s="53"/>
      <c r="AX1871" s="53"/>
      <c r="AY1871" s="53"/>
      <c r="AZ1871" s="53"/>
      <c r="BA1871" s="53"/>
      <c r="BB1871" s="53"/>
      <c r="BC1871" s="53"/>
      <c r="BD1871" s="53"/>
      <c r="BE1871" s="53"/>
    </row>
    <row r="1872" spans="1:57" ht="15.75" customHeight="1">
      <c r="A1872" s="1" t="s">
        <v>2104</v>
      </c>
      <c r="B1872" s="1" t="s">
        <v>280</v>
      </c>
      <c r="C1872" s="1" t="s">
        <v>281</v>
      </c>
      <c r="D1872" s="1" t="s">
        <v>859</v>
      </c>
      <c r="E1872" s="1" t="s">
        <v>863</v>
      </c>
      <c r="F1872" s="128"/>
      <c r="G1872" s="129"/>
      <c r="H1872" s="129"/>
      <c r="I1872" s="129"/>
      <c r="J1872" s="129"/>
      <c r="K1872" s="83" t="s">
        <v>2154</v>
      </c>
      <c r="L1872" s="84" t="s">
        <v>2155</v>
      </c>
      <c r="M1872" s="51" t="s">
        <v>127</v>
      </c>
      <c r="N1872" s="51"/>
      <c r="O1872" s="62" t="e">
        <f t="shared" si="954"/>
        <v>#VALUE!</v>
      </c>
      <c r="P1872" s="53">
        <v>7000</v>
      </c>
      <c r="Q1872" s="54" t="s">
        <v>159</v>
      </c>
      <c r="R1872" s="53">
        <v>38500000</v>
      </c>
      <c r="S1872" s="53">
        <f t="shared" si="955"/>
        <v>0</v>
      </c>
      <c r="T1872" s="53"/>
      <c r="U1872" s="53">
        <v>0</v>
      </c>
      <c r="V1872" s="53" t="s">
        <v>129</v>
      </c>
      <c r="W1872" s="156">
        <v>0.01</v>
      </c>
      <c r="X1872" s="53">
        <v>0</v>
      </c>
      <c r="Y1872" s="53" t="s">
        <v>129</v>
      </c>
      <c r="Z1872" s="55">
        <v>0.05</v>
      </c>
      <c r="AA1872" s="53"/>
      <c r="AB1872" s="53" t="s">
        <v>129</v>
      </c>
      <c r="AC1872" s="85">
        <v>0.5</v>
      </c>
      <c r="AD1872" s="53"/>
      <c r="AE1872" s="53" t="s">
        <v>130</v>
      </c>
      <c r="AF1872" s="55">
        <v>0.01</v>
      </c>
      <c r="AG1872" s="88"/>
      <c r="AH1872" s="53" t="s">
        <v>130</v>
      </c>
      <c r="AI1872" s="85">
        <v>0.5</v>
      </c>
      <c r="AJ1872" s="53"/>
      <c r="AK1872" s="53" t="s">
        <v>130</v>
      </c>
      <c r="AL1872" s="85">
        <v>0.5</v>
      </c>
      <c r="AM1872" s="53"/>
      <c r="AN1872" s="53"/>
      <c r="AO1872" s="53"/>
      <c r="AP1872" s="53"/>
      <c r="AQ1872" s="53"/>
      <c r="AR1872" s="53"/>
      <c r="AS1872" s="53"/>
      <c r="AT1872" s="53"/>
      <c r="AU1872" s="53"/>
      <c r="AV1872" s="53"/>
      <c r="AW1872" s="53"/>
      <c r="AX1872" s="53"/>
      <c r="AY1872" s="53"/>
      <c r="AZ1872" s="53"/>
      <c r="BA1872" s="53"/>
      <c r="BB1872" s="53"/>
      <c r="BC1872" s="53"/>
      <c r="BD1872" s="53"/>
      <c r="BE1872" s="53"/>
    </row>
    <row r="1873" spans="1:57" ht="15.75" customHeight="1">
      <c r="A1873" s="1" t="s">
        <v>2104</v>
      </c>
      <c r="B1873" s="1" t="s">
        <v>280</v>
      </c>
      <c r="C1873" s="1" t="s">
        <v>281</v>
      </c>
      <c r="D1873" s="1" t="s">
        <v>658</v>
      </c>
      <c r="E1873" s="1"/>
      <c r="F1873" s="35"/>
      <c r="G1873" s="36"/>
      <c r="H1873" s="36"/>
      <c r="I1873" s="36" t="s">
        <v>658</v>
      </c>
      <c r="J1873" s="36"/>
      <c r="K1873" s="137"/>
      <c r="L1873" s="138"/>
      <c r="M1873" s="122"/>
      <c r="N1873" s="122"/>
      <c r="O1873" s="122"/>
      <c r="P1873" s="39"/>
      <c r="Q1873" s="40"/>
      <c r="R1873" s="39">
        <f t="shared" ref="R1873:S1873" si="956">R1874+R1877+R1880</f>
        <v>6895900</v>
      </c>
      <c r="S1873" s="39">
        <f t="shared" si="956"/>
        <v>2639090</v>
      </c>
      <c r="T1873" s="39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86"/>
      <c r="AE1873" s="86"/>
      <c r="AF1873" s="86"/>
      <c r="AG1873" s="39"/>
      <c r="AH1873" s="39"/>
      <c r="AI1873" s="39"/>
      <c r="AJ1873" s="39"/>
      <c r="AK1873" s="39"/>
      <c r="AL1873" s="39"/>
      <c r="AM1873" s="39"/>
      <c r="AN1873" s="39"/>
      <c r="AO1873" s="39"/>
      <c r="AP1873" s="39"/>
      <c r="AQ1873" s="39"/>
      <c r="AR1873" s="39"/>
      <c r="AS1873" s="39"/>
      <c r="AT1873" s="39"/>
      <c r="AU1873" s="39"/>
      <c r="AV1873" s="39"/>
      <c r="AW1873" s="39"/>
      <c r="AX1873" s="39"/>
      <c r="AY1873" s="39"/>
      <c r="AZ1873" s="39"/>
      <c r="BA1873" s="39"/>
      <c r="BB1873" s="39"/>
      <c r="BC1873" s="39"/>
      <c r="BD1873" s="39"/>
      <c r="BE1873" s="39"/>
    </row>
    <row r="1874" spans="1:57" ht="15.75" customHeight="1">
      <c r="A1874" s="1" t="s">
        <v>2104</v>
      </c>
      <c r="B1874" s="1" t="s">
        <v>280</v>
      </c>
      <c r="C1874" s="1" t="s">
        <v>281</v>
      </c>
      <c r="D1874" s="1"/>
      <c r="E1874" s="1" t="s">
        <v>868</v>
      </c>
      <c r="F1874" s="41"/>
      <c r="G1874" s="42"/>
      <c r="H1874" s="42"/>
      <c r="I1874" s="42"/>
      <c r="J1874" s="42" t="s">
        <v>868</v>
      </c>
      <c r="K1874" s="139"/>
      <c r="L1874" s="140"/>
      <c r="M1874" s="127"/>
      <c r="N1874" s="127"/>
      <c r="O1874" s="127"/>
      <c r="P1874" s="45"/>
      <c r="Q1874" s="46"/>
      <c r="R1874" s="45">
        <f t="shared" ref="R1874:S1874" si="957">R1875+R1876</f>
        <v>907500</v>
      </c>
      <c r="S1874" s="45">
        <f t="shared" si="957"/>
        <v>269500</v>
      </c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82"/>
      <c r="AE1874" s="82"/>
      <c r="AF1874" s="82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  <c r="AT1874" s="45"/>
      <c r="AU1874" s="45"/>
      <c r="AV1874" s="45"/>
      <c r="AW1874" s="45"/>
      <c r="AX1874" s="45"/>
      <c r="AY1874" s="45"/>
      <c r="AZ1874" s="45"/>
      <c r="BA1874" s="45"/>
      <c r="BB1874" s="45"/>
      <c r="BC1874" s="45"/>
      <c r="BD1874" s="45"/>
      <c r="BE1874" s="45"/>
    </row>
    <row r="1875" spans="1:57" ht="15.75" customHeight="1">
      <c r="A1875" s="1" t="s">
        <v>2104</v>
      </c>
      <c r="B1875" s="1" t="s">
        <v>280</v>
      </c>
      <c r="C1875" s="1" t="s">
        <v>281</v>
      </c>
      <c r="D1875" s="1" t="s">
        <v>658</v>
      </c>
      <c r="E1875" s="1" t="s">
        <v>868</v>
      </c>
      <c r="F1875" s="128"/>
      <c r="G1875" s="129"/>
      <c r="H1875" s="129"/>
      <c r="I1875" s="129"/>
      <c r="J1875" s="129"/>
      <c r="K1875" s="83" t="s">
        <v>2125</v>
      </c>
      <c r="L1875" s="84" t="s">
        <v>2156</v>
      </c>
      <c r="M1875" s="51" t="s">
        <v>127</v>
      </c>
      <c r="N1875" s="51"/>
      <c r="O1875" s="62" t="e">
        <f t="shared" ref="O1875:O1876" si="958">M1875-R1875</f>
        <v>#VALUE!</v>
      </c>
      <c r="P1875" s="53">
        <v>250000</v>
      </c>
      <c r="Q1875" s="54" t="s">
        <v>128</v>
      </c>
      <c r="R1875" s="53">
        <v>412500</v>
      </c>
      <c r="S1875" s="53">
        <f t="shared" ref="S1875:S1876" si="959">U1875+X1875+AA1875+AD1875+AG1875+AJ1875+AM1875+AP1875+AS1875+AV1875+AY1875+BB1875</f>
        <v>192500</v>
      </c>
      <c r="T1875" s="53"/>
      <c r="U1875" s="53">
        <v>0</v>
      </c>
      <c r="V1875" s="53" t="s">
        <v>129</v>
      </c>
      <c r="W1875" s="156">
        <v>0.01</v>
      </c>
      <c r="X1875" s="53">
        <v>0</v>
      </c>
      <c r="Y1875" s="53" t="s">
        <v>129</v>
      </c>
      <c r="Z1875" s="55">
        <v>0.05</v>
      </c>
      <c r="AA1875" s="53"/>
      <c r="AB1875" s="53" t="s">
        <v>129</v>
      </c>
      <c r="AC1875" s="85">
        <v>0.5</v>
      </c>
      <c r="AD1875" s="53"/>
      <c r="AE1875" s="53" t="s">
        <v>130</v>
      </c>
      <c r="AF1875" s="55">
        <v>0.01</v>
      </c>
      <c r="AG1875" s="88"/>
      <c r="AH1875" s="53" t="s">
        <v>130</v>
      </c>
      <c r="AI1875" s="85">
        <v>0.5</v>
      </c>
      <c r="AJ1875" s="53">
        <v>192500</v>
      </c>
      <c r="AK1875" s="53" t="s">
        <v>131</v>
      </c>
      <c r="AL1875" s="55">
        <v>0.01</v>
      </c>
      <c r="AM1875" s="53"/>
      <c r="AN1875" s="53"/>
      <c r="AO1875" s="53"/>
      <c r="AP1875" s="53"/>
      <c r="AQ1875" s="53"/>
      <c r="AR1875" s="53"/>
      <c r="AS1875" s="53"/>
      <c r="AT1875" s="53"/>
      <c r="AU1875" s="53"/>
      <c r="AV1875" s="53"/>
      <c r="AW1875" s="53"/>
      <c r="AX1875" s="53"/>
      <c r="AY1875" s="53"/>
      <c r="AZ1875" s="53"/>
      <c r="BA1875" s="53"/>
      <c r="BB1875" s="53"/>
      <c r="BC1875" s="53"/>
      <c r="BD1875" s="53"/>
      <c r="BE1875" s="53"/>
    </row>
    <row r="1876" spans="1:57" ht="15.75" customHeight="1">
      <c r="A1876" s="1" t="s">
        <v>2104</v>
      </c>
      <c r="B1876" s="1" t="s">
        <v>280</v>
      </c>
      <c r="C1876" s="1" t="s">
        <v>281</v>
      </c>
      <c r="D1876" s="1" t="s">
        <v>658</v>
      </c>
      <c r="E1876" s="1" t="s">
        <v>868</v>
      </c>
      <c r="F1876" s="128"/>
      <c r="G1876" s="129"/>
      <c r="H1876" s="129"/>
      <c r="I1876" s="129"/>
      <c r="J1876" s="129"/>
      <c r="K1876" s="83" t="s">
        <v>2127</v>
      </c>
      <c r="L1876" s="84" t="s">
        <v>2157</v>
      </c>
      <c r="M1876" s="51" t="s">
        <v>127</v>
      </c>
      <c r="N1876" s="51"/>
      <c r="O1876" s="62" t="e">
        <f t="shared" si="958"/>
        <v>#VALUE!</v>
      </c>
      <c r="P1876" s="53">
        <v>300000</v>
      </c>
      <c r="Q1876" s="54" t="s">
        <v>128</v>
      </c>
      <c r="R1876" s="53">
        <v>495000</v>
      </c>
      <c r="S1876" s="53">
        <f t="shared" si="959"/>
        <v>77000</v>
      </c>
      <c r="T1876" s="53"/>
      <c r="U1876" s="53">
        <v>0</v>
      </c>
      <c r="V1876" s="53" t="s">
        <v>129</v>
      </c>
      <c r="W1876" s="156">
        <v>0.01</v>
      </c>
      <c r="X1876" s="53">
        <v>0</v>
      </c>
      <c r="Y1876" s="53" t="s">
        <v>129</v>
      </c>
      <c r="Z1876" s="55">
        <v>0.05</v>
      </c>
      <c r="AA1876" s="53"/>
      <c r="AB1876" s="53" t="s">
        <v>129</v>
      </c>
      <c r="AC1876" s="85">
        <v>0.5</v>
      </c>
      <c r="AD1876" s="53"/>
      <c r="AE1876" s="53" t="s">
        <v>130</v>
      </c>
      <c r="AF1876" s="55">
        <v>0.01</v>
      </c>
      <c r="AG1876" s="88"/>
      <c r="AH1876" s="53" t="s">
        <v>130</v>
      </c>
      <c r="AI1876" s="85">
        <v>0.5</v>
      </c>
      <c r="AJ1876" s="53">
        <v>77000</v>
      </c>
      <c r="AK1876" s="53" t="s">
        <v>131</v>
      </c>
      <c r="AL1876" s="55">
        <v>0.01</v>
      </c>
      <c r="AM1876" s="53"/>
      <c r="AN1876" s="53"/>
      <c r="AO1876" s="53"/>
      <c r="AP1876" s="53"/>
      <c r="AQ1876" s="53"/>
      <c r="AR1876" s="53"/>
      <c r="AS1876" s="53"/>
      <c r="AT1876" s="53"/>
      <c r="AU1876" s="53"/>
      <c r="AV1876" s="53"/>
      <c r="AW1876" s="53"/>
      <c r="AX1876" s="53"/>
      <c r="AY1876" s="53"/>
      <c r="AZ1876" s="53"/>
      <c r="BA1876" s="53"/>
      <c r="BB1876" s="53"/>
      <c r="BC1876" s="53"/>
      <c r="BD1876" s="53"/>
      <c r="BE1876" s="53"/>
    </row>
    <row r="1877" spans="1:57" ht="15.75" customHeight="1">
      <c r="A1877" s="1" t="s">
        <v>2104</v>
      </c>
      <c r="B1877" s="1" t="s">
        <v>280</v>
      </c>
      <c r="C1877" s="1" t="s">
        <v>281</v>
      </c>
      <c r="D1877" s="1"/>
      <c r="E1877" s="1" t="s">
        <v>659</v>
      </c>
      <c r="F1877" s="41"/>
      <c r="G1877" s="42"/>
      <c r="H1877" s="42"/>
      <c r="I1877" s="42"/>
      <c r="J1877" s="42" t="s">
        <v>659</v>
      </c>
      <c r="K1877" s="139"/>
      <c r="L1877" s="140"/>
      <c r="M1877" s="127"/>
      <c r="N1877" s="127"/>
      <c r="O1877" s="127"/>
      <c r="P1877" s="45"/>
      <c r="Q1877" s="46"/>
      <c r="R1877" s="45">
        <f t="shared" ref="R1877:S1877" si="960">R1878+R1879</f>
        <v>2604800</v>
      </c>
      <c r="S1877" s="45">
        <f t="shared" si="960"/>
        <v>1121840</v>
      </c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91"/>
      <c r="AE1877" s="91"/>
      <c r="AF1877" s="91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  <c r="AT1877" s="45"/>
      <c r="AU1877" s="45"/>
      <c r="AV1877" s="45"/>
      <c r="AW1877" s="45"/>
      <c r="AX1877" s="45"/>
      <c r="AY1877" s="45"/>
      <c r="AZ1877" s="45"/>
      <c r="BA1877" s="45"/>
      <c r="BB1877" s="45"/>
      <c r="BC1877" s="45"/>
      <c r="BD1877" s="45"/>
      <c r="BE1877" s="45"/>
    </row>
    <row r="1878" spans="1:57" ht="15.75" customHeight="1">
      <c r="A1878" s="1" t="s">
        <v>2104</v>
      </c>
      <c r="B1878" s="1" t="s">
        <v>280</v>
      </c>
      <c r="C1878" s="1" t="s">
        <v>281</v>
      </c>
      <c r="D1878" s="1" t="s">
        <v>658</v>
      </c>
      <c r="E1878" s="1" t="s">
        <v>659</v>
      </c>
      <c r="F1878" s="128"/>
      <c r="G1878" s="129"/>
      <c r="H1878" s="129"/>
      <c r="I1878" s="129"/>
      <c r="J1878" s="129"/>
      <c r="K1878" s="83" t="s">
        <v>2113</v>
      </c>
      <c r="L1878" s="84" t="s">
        <v>2158</v>
      </c>
      <c r="M1878" s="51" t="s">
        <v>127</v>
      </c>
      <c r="N1878" s="51">
        <v>2</v>
      </c>
      <c r="O1878" s="56" t="e">
        <f t="shared" ref="O1878:O1879" si="961">M1878-R1878</f>
        <v>#VALUE!</v>
      </c>
      <c r="P1878" s="53">
        <v>500000</v>
      </c>
      <c r="Q1878" s="54" t="s">
        <v>128</v>
      </c>
      <c r="R1878" s="53">
        <v>1480000</v>
      </c>
      <c r="S1878" s="53">
        <f t="shared" ref="S1878:S1879" si="962">U1878+X1878+AA1878+AD1878+AG1878+AJ1878+AM1878+AP1878+AS1878+AV1878+AY1878+BB1878</f>
        <v>503200</v>
      </c>
      <c r="T1878" s="53"/>
      <c r="U1878" s="53">
        <v>0</v>
      </c>
      <c r="V1878" s="53" t="s">
        <v>129</v>
      </c>
      <c r="W1878" s="156">
        <v>0.01</v>
      </c>
      <c r="X1878" s="53">
        <v>0</v>
      </c>
      <c r="Y1878" s="53" t="s">
        <v>129</v>
      </c>
      <c r="Z1878" s="55">
        <v>0.05</v>
      </c>
      <c r="AA1878" s="53"/>
      <c r="AB1878" s="53" t="s">
        <v>129</v>
      </c>
      <c r="AC1878" s="85">
        <v>0.5</v>
      </c>
      <c r="AD1878" s="53">
        <v>148000</v>
      </c>
      <c r="AE1878" s="53" t="s">
        <v>131</v>
      </c>
      <c r="AF1878" s="55">
        <v>0.05</v>
      </c>
      <c r="AG1878" s="88"/>
      <c r="AH1878" s="53" t="s">
        <v>131</v>
      </c>
      <c r="AI1878" s="55">
        <v>0.05</v>
      </c>
      <c r="AJ1878" s="53">
        <v>355200</v>
      </c>
      <c r="AK1878" s="53" t="s">
        <v>131</v>
      </c>
      <c r="AL1878" s="55">
        <v>0.1</v>
      </c>
      <c r="AM1878" s="53"/>
      <c r="AN1878" s="53"/>
      <c r="AO1878" s="53"/>
      <c r="AP1878" s="53"/>
      <c r="AQ1878" s="53"/>
      <c r="AR1878" s="53"/>
      <c r="AS1878" s="53"/>
      <c r="AT1878" s="53"/>
      <c r="AU1878" s="53"/>
      <c r="AV1878" s="53"/>
      <c r="AW1878" s="53"/>
      <c r="AX1878" s="53"/>
      <c r="AY1878" s="53"/>
      <c r="AZ1878" s="53"/>
      <c r="BA1878" s="53"/>
      <c r="BB1878" s="53"/>
      <c r="BC1878" s="53"/>
      <c r="BD1878" s="53"/>
      <c r="BE1878" s="53"/>
    </row>
    <row r="1879" spans="1:57" ht="15.75" customHeight="1">
      <c r="A1879" s="1" t="s">
        <v>2104</v>
      </c>
      <c r="B1879" s="1" t="s">
        <v>280</v>
      </c>
      <c r="C1879" s="1" t="s">
        <v>281</v>
      </c>
      <c r="D1879" s="1" t="s">
        <v>658</v>
      </c>
      <c r="E1879" s="1" t="s">
        <v>659</v>
      </c>
      <c r="F1879" s="128"/>
      <c r="G1879" s="129"/>
      <c r="H1879" s="129"/>
      <c r="I1879" s="129"/>
      <c r="J1879" s="129"/>
      <c r="K1879" s="83" t="s">
        <v>2115</v>
      </c>
      <c r="L1879" s="84" t="s">
        <v>2159</v>
      </c>
      <c r="M1879" s="51" t="s">
        <v>127</v>
      </c>
      <c r="N1879" s="51"/>
      <c r="O1879" s="62" t="e">
        <f t="shared" si="961"/>
        <v>#VALUE!</v>
      </c>
      <c r="P1879" s="53">
        <v>380000</v>
      </c>
      <c r="Q1879" s="54" t="s">
        <v>128</v>
      </c>
      <c r="R1879" s="53">
        <v>1124800</v>
      </c>
      <c r="S1879" s="53">
        <f t="shared" si="962"/>
        <v>618640</v>
      </c>
      <c r="T1879" s="53"/>
      <c r="U1879" s="53">
        <v>0</v>
      </c>
      <c r="V1879" s="53" t="s">
        <v>129</v>
      </c>
      <c r="W1879" s="156">
        <v>0.01</v>
      </c>
      <c r="X1879" s="53">
        <v>0</v>
      </c>
      <c r="Y1879" s="53" t="s">
        <v>129</v>
      </c>
      <c r="Z1879" s="55">
        <v>0.05</v>
      </c>
      <c r="AA1879" s="53"/>
      <c r="AB1879" s="53" t="s">
        <v>129</v>
      </c>
      <c r="AC1879" s="85">
        <v>0.5</v>
      </c>
      <c r="AD1879" s="53">
        <v>281200</v>
      </c>
      <c r="AE1879" s="53" t="s">
        <v>131</v>
      </c>
      <c r="AF1879" s="55">
        <v>0.05</v>
      </c>
      <c r="AG1879" s="88"/>
      <c r="AH1879" s="53" t="s">
        <v>131</v>
      </c>
      <c r="AI1879" s="55">
        <v>0.05</v>
      </c>
      <c r="AJ1879" s="53">
        <v>337440</v>
      </c>
      <c r="AK1879" s="53" t="s">
        <v>131</v>
      </c>
      <c r="AL1879" s="55">
        <v>0.1</v>
      </c>
      <c r="AM1879" s="53"/>
      <c r="AN1879" s="53"/>
      <c r="AO1879" s="53"/>
      <c r="AP1879" s="53"/>
      <c r="AQ1879" s="53"/>
      <c r="AR1879" s="53"/>
      <c r="AS1879" s="53"/>
      <c r="AT1879" s="53"/>
      <c r="AU1879" s="53"/>
      <c r="AV1879" s="53"/>
      <c r="AW1879" s="53"/>
      <c r="AX1879" s="53"/>
      <c r="AY1879" s="53"/>
      <c r="AZ1879" s="53"/>
      <c r="BA1879" s="53"/>
      <c r="BB1879" s="53"/>
      <c r="BC1879" s="53"/>
      <c r="BD1879" s="53"/>
      <c r="BE1879" s="53"/>
    </row>
    <row r="1880" spans="1:57" ht="15.75" customHeight="1">
      <c r="A1880" s="1" t="s">
        <v>2104</v>
      </c>
      <c r="B1880" s="1" t="s">
        <v>280</v>
      </c>
      <c r="C1880" s="1" t="s">
        <v>281</v>
      </c>
      <c r="D1880" s="1"/>
      <c r="E1880" s="1" t="s">
        <v>873</v>
      </c>
      <c r="F1880" s="41"/>
      <c r="G1880" s="42"/>
      <c r="H1880" s="42"/>
      <c r="I1880" s="42"/>
      <c r="J1880" s="42" t="s">
        <v>873</v>
      </c>
      <c r="K1880" s="139"/>
      <c r="L1880" s="140"/>
      <c r="M1880" s="127"/>
      <c r="N1880" s="127"/>
      <c r="O1880" s="127"/>
      <c r="P1880" s="45"/>
      <c r="Q1880" s="46"/>
      <c r="R1880" s="45">
        <f t="shared" ref="R1880:S1880" si="963">R1881+R1882</f>
        <v>3383600</v>
      </c>
      <c r="S1880" s="45">
        <f t="shared" si="963"/>
        <v>1247750</v>
      </c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91"/>
      <c r="AE1880" s="91"/>
      <c r="AF1880" s="91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  <c r="AT1880" s="45"/>
      <c r="AU1880" s="45"/>
      <c r="AV1880" s="45"/>
      <c r="AW1880" s="45"/>
      <c r="AX1880" s="45"/>
      <c r="AY1880" s="45"/>
      <c r="AZ1880" s="45"/>
      <c r="BA1880" s="45"/>
      <c r="BB1880" s="45"/>
      <c r="BC1880" s="45"/>
      <c r="BD1880" s="45"/>
      <c r="BE1880" s="45"/>
    </row>
    <row r="1881" spans="1:57" ht="15.75" customHeight="1">
      <c r="A1881" s="1" t="s">
        <v>2104</v>
      </c>
      <c r="B1881" s="1" t="s">
        <v>280</v>
      </c>
      <c r="C1881" s="1" t="s">
        <v>281</v>
      </c>
      <c r="D1881" s="1" t="s">
        <v>658</v>
      </c>
      <c r="E1881" s="1" t="s">
        <v>873</v>
      </c>
      <c r="F1881" s="128"/>
      <c r="G1881" s="129"/>
      <c r="H1881" s="129"/>
      <c r="I1881" s="129"/>
      <c r="J1881" s="129"/>
      <c r="K1881" s="83" t="s">
        <v>2113</v>
      </c>
      <c r="L1881" s="84" t="s">
        <v>2158</v>
      </c>
      <c r="M1881" s="51" t="s">
        <v>127</v>
      </c>
      <c r="N1881" s="51">
        <v>2</v>
      </c>
      <c r="O1881" s="56" t="e">
        <f t="shared" ref="O1881:O1882" si="964">M1881-R1881</f>
        <v>#VALUE!</v>
      </c>
      <c r="P1881" s="53">
        <v>1010000</v>
      </c>
      <c r="Q1881" s="54" t="s">
        <v>128</v>
      </c>
      <c r="R1881" s="53">
        <v>2989600</v>
      </c>
      <c r="S1881" s="53">
        <f t="shared" ref="S1881:S1882" si="965">U1881+X1881+AA1881+AD1881+AG1881+AJ1881+AM1881+AP1881+AS1881+AV1881+AY1881+BB1881</f>
        <v>1022760</v>
      </c>
      <c r="T1881" s="53"/>
      <c r="U1881" s="53">
        <v>0</v>
      </c>
      <c r="V1881" s="53" t="s">
        <v>129</v>
      </c>
      <c r="W1881" s="156">
        <v>0.01</v>
      </c>
      <c r="X1881" s="53">
        <v>0</v>
      </c>
      <c r="Y1881" s="53" t="s">
        <v>129</v>
      </c>
      <c r="Z1881" s="55">
        <v>0.05</v>
      </c>
      <c r="AA1881" s="53"/>
      <c r="AB1881" s="53" t="s">
        <v>129</v>
      </c>
      <c r="AC1881" s="85">
        <v>0.5</v>
      </c>
      <c r="AD1881" s="53"/>
      <c r="AE1881" s="53" t="s">
        <v>130</v>
      </c>
      <c r="AF1881" s="55">
        <v>0.01</v>
      </c>
      <c r="AG1881" s="88">
        <v>518000</v>
      </c>
      <c r="AH1881" s="53" t="s">
        <v>131</v>
      </c>
      <c r="AI1881" s="55">
        <v>0.05</v>
      </c>
      <c r="AJ1881" s="53">
        <v>504760</v>
      </c>
      <c r="AK1881" s="53" t="s">
        <v>131</v>
      </c>
      <c r="AL1881" s="55">
        <v>0.1</v>
      </c>
      <c r="AM1881" s="53"/>
      <c r="AN1881" s="53"/>
      <c r="AO1881" s="53"/>
      <c r="AP1881" s="53"/>
      <c r="AQ1881" s="53"/>
      <c r="AR1881" s="53"/>
      <c r="AS1881" s="53"/>
      <c r="AT1881" s="53"/>
      <c r="AU1881" s="53"/>
      <c r="AV1881" s="53"/>
      <c r="AW1881" s="53"/>
      <c r="AX1881" s="53"/>
      <c r="AY1881" s="53"/>
      <c r="AZ1881" s="53"/>
      <c r="BA1881" s="53"/>
      <c r="BB1881" s="53"/>
      <c r="BC1881" s="53"/>
      <c r="BD1881" s="53"/>
      <c r="BE1881" s="53"/>
    </row>
    <row r="1882" spans="1:57" ht="15.75" customHeight="1">
      <c r="A1882" s="1" t="s">
        <v>2104</v>
      </c>
      <c r="B1882" s="1" t="s">
        <v>280</v>
      </c>
      <c r="C1882" s="1" t="s">
        <v>281</v>
      </c>
      <c r="D1882" s="1" t="s">
        <v>658</v>
      </c>
      <c r="E1882" s="1" t="s">
        <v>873</v>
      </c>
      <c r="F1882" s="128"/>
      <c r="G1882" s="129"/>
      <c r="H1882" s="129"/>
      <c r="I1882" s="129"/>
      <c r="J1882" s="129"/>
      <c r="K1882" s="83" t="s">
        <v>2117</v>
      </c>
      <c r="L1882" s="84" t="s">
        <v>2160</v>
      </c>
      <c r="M1882" s="51" t="s">
        <v>127</v>
      </c>
      <c r="N1882" s="51"/>
      <c r="O1882" s="62" t="e">
        <f t="shared" si="964"/>
        <v>#VALUE!</v>
      </c>
      <c r="P1882" s="53">
        <v>50000</v>
      </c>
      <c r="Q1882" s="54" t="s">
        <v>128</v>
      </c>
      <c r="R1882" s="53">
        <v>394000</v>
      </c>
      <c r="S1882" s="53">
        <f t="shared" si="965"/>
        <v>224990</v>
      </c>
      <c r="T1882" s="53"/>
      <c r="U1882" s="53">
        <v>0</v>
      </c>
      <c r="V1882" s="53" t="s">
        <v>129</v>
      </c>
      <c r="W1882" s="156">
        <v>0.01</v>
      </c>
      <c r="X1882" s="53">
        <v>0</v>
      </c>
      <c r="Y1882" s="53" t="s">
        <v>129</v>
      </c>
      <c r="Z1882" s="55">
        <v>0.05</v>
      </c>
      <c r="AA1882" s="53"/>
      <c r="AB1882" s="53" t="s">
        <v>129</v>
      </c>
      <c r="AC1882" s="85">
        <v>0.5</v>
      </c>
      <c r="AD1882" s="53"/>
      <c r="AE1882" s="53" t="s">
        <v>130</v>
      </c>
      <c r="AF1882" s="55">
        <v>0.01</v>
      </c>
      <c r="AG1882" s="88">
        <v>146150</v>
      </c>
      <c r="AH1882" s="53" t="s">
        <v>131</v>
      </c>
      <c r="AI1882" s="55">
        <v>0.05</v>
      </c>
      <c r="AJ1882" s="53">
        <v>78840</v>
      </c>
      <c r="AK1882" s="53" t="s">
        <v>131</v>
      </c>
      <c r="AL1882" s="55">
        <v>0.1</v>
      </c>
      <c r="AM1882" s="53"/>
      <c r="AN1882" s="53"/>
      <c r="AO1882" s="53"/>
      <c r="AP1882" s="53"/>
      <c r="AQ1882" s="53"/>
      <c r="AR1882" s="53"/>
      <c r="AS1882" s="53"/>
      <c r="AT1882" s="53"/>
      <c r="AU1882" s="53"/>
      <c r="AV1882" s="53"/>
      <c r="AW1882" s="53"/>
      <c r="AX1882" s="53"/>
      <c r="AY1882" s="53"/>
      <c r="AZ1882" s="53"/>
      <c r="BA1882" s="53"/>
      <c r="BB1882" s="53"/>
      <c r="BC1882" s="53"/>
      <c r="BD1882" s="53"/>
      <c r="BE1882" s="53"/>
    </row>
    <row r="1883" spans="1:57" ht="15.75" customHeight="1">
      <c r="A1883" s="1" t="s">
        <v>2104</v>
      </c>
      <c r="B1883" s="1" t="s">
        <v>280</v>
      </c>
      <c r="C1883" s="1" t="s">
        <v>281</v>
      </c>
      <c r="D1883" s="1" t="s">
        <v>286</v>
      </c>
      <c r="E1883" s="1"/>
      <c r="F1883" s="35"/>
      <c r="G1883" s="36"/>
      <c r="H1883" s="36"/>
      <c r="I1883" s="36" t="s">
        <v>286</v>
      </c>
      <c r="J1883" s="36"/>
      <c r="K1883" s="137"/>
      <c r="L1883" s="138"/>
      <c r="M1883" s="122"/>
      <c r="N1883" s="122"/>
      <c r="O1883" s="122"/>
      <c r="P1883" s="39"/>
      <c r="Q1883" s="40"/>
      <c r="R1883" s="39">
        <f t="shared" ref="R1883:S1883" si="966">R1884+R1887</f>
        <v>3272900</v>
      </c>
      <c r="S1883" s="39">
        <f t="shared" si="966"/>
        <v>1276612.8799999999</v>
      </c>
      <c r="T1883" s="39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86"/>
      <c r="AE1883" s="86"/>
      <c r="AF1883" s="86"/>
      <c r="AG1883" s="39"/>
      <c r="AH1883" s="39"/>
      <c r="AI1883" s="39"/>
      <c r="AJ1883" s="39"/>
      <c r="AK1883" s="39"/>
      <c r="AL1883" s="39"/>
      <c r="AM1883" s="39"/>
      <c r="AN1883" s="39"/>
      <c r="AO1883" s="39"/>
      <c r="AP1883" s="39"/>
      <c r="AQ1883" s="39"/>
      <c r="AR1883" s="39"/>
      <c r="AS1883" s="39"/>
      <c r="AT1883" s="39"/>
      <c r="AU1883" s="39"/>
      <c r="AV1883" s="39"/>
      <c r="AW1883" s="39"/>
      <c r="AX1883" s="39"/>
      <c r="AY1883" s="39"/>
      <c r="AZ1883" s="39"/>
      <c r="BA1883" s="39"/>
      <c r="BB1883" s="39"/>
      <c r="BC1883" s="39"/>
      <c r="BD1883" s="39"/>
      <c r="BE1883" s="39"/>
    </row>
    <row r="1884" spans="1:57" ht="15.75" customHeight="1">
      <c r="A1884" s="1" t="s">
        <v>2104</v>
      </c>
      <c r="B1884" s="1" t="s">
        <v>280</v>
      </c>
      <c r="C1884" s="1" t="s">
        <v>281</v>
      </c>
      <c r="D1884" s="1"/>
      <c r="E1884" s="1" t="s">
        <v>874</v>
      </c>
      <c r="F1884" s="41"/>
      <c r="G1884" s="42"/>
      <c r="H1884" s="42"/>
      <c r="I1884" s="42"/>
      <c r="J1884" s="42" t="s">
        <v>874</v>
      </c>
      <c r="K1884" s="139"/>
      <c r="L1884" s="140"/>
      <c r="M1884" s="127"/>
      <c r="N1884" s="127"/>
      <c r="O1884" s="127"/>
      <c r="P1884" s="45"/>
      <c r="Q1884" s="46"/>
      <c r="R1884" s="45">
        <f t="shared" ref="R1884:S1884" si="967">R1885+R1886</f>
        <v>840000</v>
      </c>
      <c r="S1884" s="45">
        <f t="shared" si="967"/>
        <v>840000</v>
      </c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82"/>
      <c r="AE1884" s="82"/>
      <c r="AF1884" s="82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  <c r="AT1884" s="45"/>
      <c r="AU1884" s="45"/>
      <c r="AV1884" s="45"/>
      <c r="AW1884" s="45"/>
      <c r="AX1884" s="45"/>
      <c r="AY1884" s="45"/>
      <c r="AZ1884" s="45"/>
      <c r="BA1884" s="45"/>
      <c r="BB1884" s="45"/>
      <c r="BC1884" s="45"/>
      <c r="BD1884" s="45"/>
      <c r="BE1884" s="45"/>
    </row>
    <row r="1885" spans="1:57" ht="15.75" customHeight="1">
      <c r="A1885" s="1" t="s">
        <v>2104</v>
      </c>
      <c r="B1885" s="1" t="s">
        <v>280</v>
      </c>
      <c r="C1885" s="1" t="s">
        <v>281</v>
      </c>
      <c r="D1885" s="1" t="s">
        <v>286</v>
      </c>
      <c r="E1885" s="1" t="s">
        <v>874</v>
      </c>
      <c r="F1885" s="128"/>
      <c r="G1885" s="129"/>
      <c r="H1885" s="129"/>
      <c r="I1885" s="129"/>
      <c r="J1885" s="129"/>
      <c r="K1885" s="83" t="s">
        <v>2161</v>
      </c>
      <c r="L1885" s="84" t="s">
        <v>2162</v>
      </c>
      <c r="M1885" s="51" t="s">
        <v>127</v>
      </c>
      <c r="N1885" s="51"/>
      <c r="O1885" s="62" t="e">
        <f t="shared" ref="O1885:O1886" si="968">M1885-R1885</f>
        <v>#VALUE!</v>
      </c>
      <c r="P1885" s="53">
        <v>8</v>
      </c>
      <c r="Q1885" s="54" t="s">
        <v>299</v>
      </c>
      <c r="R1885" s="53">
        <v>560000</v>
      </c>
      <c r="S1885" s="53">
        <f t="shared" ref="S1885:S1886" si="969">U1885+X1885+AA1885+AD1885+AG1885+AJ1885+AM1885+AP1885+AS1885+AV1885+AY1885+BB1885</f>
        <v>560000</v>
      </c>
      <c r="T1885" s="53"/>
      <c r="U1885" s="53">
        <v>0</v>
      </c>
      <c r="V1885" s="53" t="s">
        <v>129</v>
      </c>
      <c r="W1885" s="156">
        <v>0.01</v>
      </c>
      <c r="X1885" s="53">
        <v>0</v>
      </c>
      <c r="Y1885" s="53" t="s">
        <v>129</v>
      </c>
      <c r="Z1885" s="55">
        <v>0.05</v>
      </c>
      <c r="AA1885" s="53"/>
      <c r="AB1885" s="53" t="s">
        <v>129</v>
      </c>
      <c r="AC1885" s="85">
        <v>0.5</v>
      </c>
      <c r="AD1885" s="53">
        <v>560000</v>
      </c>
      <c r="AE1885" s="53" t="s">
        <v>131</v>
      </c>
      <c r="AF1885" s="55">
        <v>0.5</v>
      </c>
      <c r="AG1885" s="88"/>
      <c r="AH1885" s="53" t="s">
        <v>131</v>
      </c>
      <c r="AI1885" s="55">
        <v>1</v>
      </c>
      <c r="AJ1885" s="53"/>
      <c r="AK1885" s="53" t="s">
        <v>131</v>
      </c>
      <c r="AL1885" s="55">
        <v>1</v>
      </c>
      <c r="AM1885" s="53"/>
      <c r="AN1885" s="53"/>
      <c r="AO1885" s="53"/>
      <c r="AP1885" s="53"/>
      <c r="AQ1885" s="53"/>
      <c r="AR1885" s="53"/>
      <c r="AS1885" s="53"/>
      <c r="AT1885" s="53"/>
      <c r="AU1885" s="53"/>
      <c r="AV1885" s="53"/>
      <c r="AW1885" s="53"/>
      <c r="AX1885" s="53"/>
      <c r="AY1885" s="53"/>
      <c r="AZ1885" s="53"/>
      <c r="BA1885" s="53"/>
      <c r="BB1885" s="53"/>
      <c r="BC1885" s="53"/>
      <c r="BD1885" s="53"/>
      <c r="BE1885" s="53"/>
    </row>
    <row r="1886" spans="1:57" ht="15.75" customHeight="1">
      <c r="A1886" s="1" t="s">
        <v>2104</v>
      </c>
      <c r="B1886" s="1" t="s">
        <v>280</v>
      </c>
      <c r="C1886" s="1" t="s">
        <v>281</v>
      </c>
      <c r="D1886" s="1" t="s">
        <v>286</v>
      </c>
      <c r="E1886" s="1" t="s">
        <v>874</v>
      </c>
      <c r="F1886" s="128"/>
      <c r="G1886" s="129"/>
      <c r="H1886" s="129"/>
      <c r="I1886" s="129"/>
      <c r="J1886" s="129"/>
      <c r="K1886" s="83" t="s">
        <v>2163</v>
      </c>
      <c r="L1886" s="84" t="s">
        <v>2164</v>
      </c>
      <c r="M1886" s="51" t="s">
        <v>127</v>
      </c>
      <c r="N1886" s="51"/>
      <c r="O1886" s="62" t="e">
        <f t="shared" si="968"/>
        <v>#VALUE!</v>
      </c>
      <c r="P1886" s="53">
        <v>4</v>
      </c>
      <c r="Q1886" s="54" t="s">
        <v>299</v>
      </c>
      <c r="R1886" s="53">
        <v>280000</v>
      </c>
      <c r="S1886" s="53">
        <f t="shared" si="969"/>
        <v>280000</v>
      </c>
      <c r="T1886" s="53"/>
      <c r="U1886" s="53">
        <v>0</v>
      </c>
      <c r="V1886" s="53" t="s">
        <v>129</v>
      </c>
      <c r="W1886" s="156">
        <v>0.01</v>
      </c>
      <c r="X1886" s="53">
        <v>0</v>
      </c>
      <c r="Y1886" s="53" t="s">
        <v>129</v>
      </c>
      <c r="Z1886" s="55">
        <v>0.05</v>
      </c>
      <c r="AA1886" s="53"/>
      <c r="AB1886" s="53" t="s">
        <v>129</v>
      </c>
      <c r="AC1886" s="85">
        <v>0.5</v>
      </c>
      <c r="AD1886" s="53">
        <v>280000</v>
      </c>
      <c r="AE1886" s="53" t="s">
        <v>131</v>
      </c>
      <c r="AF1886" s="55">
        <v>0.5</v>
      </c>
      <c r="AG1886" s="88"/>
      <c r="AH1886" s="53" t="s">
        <v>131</v>
      </c>
      <c r="AI1886" s="55">
        <v>1</v>
      </c>
      <c r="AJ1886" s="53"/>
      <c r="AK1886" s="53" t="s">
        <v>131</v>
      </c>
      <c r="AL1886" s="55">
        <v>1</v>
      </c>
      <c r="AM1886" s="53"/>
      <c r="AN1886" s="53"/>
      <c r="AO1886" s="53"/>
      <c r="AP1886" s="53"/>
      <c r="AQ1886" s="53"/>
      <c r="AR1886" s="53"/>
      <c r="AS1886" s="53"/>
      <c r="AT1886" s="53"/>
      <c r="AU1886" s="53"/>
      <c r="AV1886" s="53"/>
      <c r="AW1886" s="53"/>
      <c r="AX1886" s="53"/>
      <c r="AY1886" s="53"/>
      <c r="AZ1886" s="53"/>
      <c r="BA1886" s="53"/>
      <c r="BB1886" s="53"/>
      <c r="BC1886" s="53"/>
      <c r="BD1886" s="53"/>
      <c r="BE1886" s="53"/>
    </row>
    <row r="1887" spans="1:57" ht="15.75" customHeight="1">
      <c r="A1887" s="1" t="s">
        <v>2104</v>
      </c>
      <c r="B1887" s="1" t="s">
        <v>280</v>
      </c>
      <c r="C1887" s="1" t="s">
        <v>281</v>
      </c>
      <c r="D1887" s="1"/>
      <c r="E1887" s="1" t="s">
        <v>296</v>
      </c>
      <c r="F1887" s="41"/>
      <c r="G1887" s="42"/>
      <c r="H1887" s="42"/>
      <c r="I1887" s="42"/>
      <c r="J1887" s="42" t="s">
        <v>296</v>
      </c>
      <c r="K1887" s="139"/>
      <c r="L1887" s="140"/>
      <c r="M1887" s="127"/>
      <c r="N1887" s="127"/>
      <c r="O1887" s="127"/>
      <c r="P1887" s="45"/>
      <c r="Q1887" s="46"/>
      <c r="R1887" s="45">
        <f t="shared" ref="R1887:S1887" si="970">SUM(R1888:R1891)</f>
        <v>2432900</v>
      </c>
      <c r="S1887" s="45">
        <f t="shared" si="970"/>
        <v>436612.88</v>
      </c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91"/>
      <c r="AE1887" s="91"/>
      <c r="AF1887" s="91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  <c r="AT1887" s="45"/>
      <c r="AU1887" s="45"/>
      <c r="AV1887" s="45"/>
      <c r="AW1887" s="45"/>
      <c r="AX1887" s="45"/>
      <c r="AY1887" s="45"/>
      <c r="AZ1887" s="45"/>
      <c r="BA1887" s="45"/>
      <c r="BB1887" s="45"/>
      <c r="BC1887" s="45"/>
      <c r="BD1887" s="45"/>
      <c r="BE1887" s="45"/>
    </row>
    <row r="1888" spans="1:57" ht="15.75" customHeight="1">
      <c r="A1888" s="1" t="s">
        <v>2104</v>
      </c>
      <c r="B1888" s="1" t="s">
        <v>280</v>
      </c>
      <c r="C1888" s="1" t="s">
        <v>281</v>
      </c>
      <c r="D1888" s="1" t="s">
        <v>286</v>
      </c>
      <c r="E1888" s="1" t="s">
        <v>296</v>
      </c>
      <c r="F1888" s="128"/>
      <c r="G1888" s="129"/>
      <c r="H1888" s="129"/>
      <c r="I1888" s="129"/>
      <c r="J1888" s="129"/>
      <c r="K1888" s="83" t="s">
        <v>338</v>
      </c>
      <c r="L1888" s="84" t="s">
        <v>339</v>
      </c>
      <c r="M1888" s="51" t="s">
        <v>127</v>
      </c>
      <c r="N1888" s="51">
        <v>2</v>
      </c>
      <c r="O1888" s="56" t="e">
        <f t="shared" ref="O1888:O1891" si="971">M1888-R1888</f>
        <v>#VALUE!</v>
      </c>
      <c r="P1888" s="53">
        <v>30</v>
      </c>
      <c r="Q1888" s="54" t="s">
        <v>299</v>
      </c>
      <c r="R1888" s="53">
        <v>465000</v>
      </c>
      <c r="S1888" s="53">
        <f t="shared" ref="S1888:S1891" si="972">U1888+X1888+AA1888+AD1888+AG1888+AJ1888+AM1888+AP1888+AS1888+AV1888+AY1888+BB1888</f>
        <v>120120</v>
      </c>
      <c r="T1888" s="53"/>
      <c r="U1888" s="53">
        <v>0</v>
      </c>
      <c r="V1888" s="53" t="s">
        <v>129</v>
      </c>
      <c r="W1888" s="156">
        <v>0.01</v>
      </c>
      <c r="X1888" s="53">
        <v>0</v>
      </c>
      <c r="Y1888" s="53" t="s">
        <v>129</v>
      </c>
      <c r="Z1888" s="55">
        <v>0.05</v>
      </c>
      <c r="AA1888" s="53"/>
      <c r="AB1888" s="53" t="s">
        <v>129</v>
      </c>
      <c r="AC1888" s="85">
        <v>0.5</v>
      </c>
      <c r="AD1888" s="53"/>
      <c r="AE1888" s="53" t="s">
        <v>131</v>
      </c>
      <c r="AF1888" s="55">
        <v>0.05</v>
      </c>
      <c r="AG1888" s="88">
        <v>120120</v>
      </c>
      <c r="AH1888" s="53" t="s">
        <v>131</v>
      </c>
      <c r="AI1888" s="55">
        <v>0.1</v>
      </c>
      <c r="AJ1888" s="53"/>
      <c r="AK1888" s="53" t="s">
        <v>131</v>
      </c>
      <c r="AL1888" s="55">
        <v>0.1</v>
      </c>
      <c r="AM1888" s="53"/>
      <c r="AN1888" s="53"/>
      <c r="AO1888" s="53"/>
      <c r="AP1888" s="53"/>
      <c r="AQ1888" s="53"/>
      <c r="AR1888" s="53"/>
      <c r="AS1888" s="53"/>
      <c r="AT1888" s="53"/>
      <c r="AU1888" s="53"/>
      <c r="AV1888" s="53"/>
      <c r="AW1888" s="53"/>
      <c r="AX1888" s="53"/>
      <c r="AY1888" s="53"/>
      <c r="AZ1888" s="53"/>
      <c r="BA1888" s="53"/>
      <c r="BB1888" s="53"/>
      <c r="BC1888" s="53"/>
      <c r="BD1888" s="53"/>
      <c r="BE1888" s="53"/>
    </row>
    <row r="1889" spans="1:57" ht="15.75" customHeight="1">
      <c r="A1889" s="1" t="s">
        <v>2104</v>
      </c>
      <c r="B1889" s="1" t="s">
        <v>280</v>
      </c>
      <c r="C1889" s="1" t="s">
        <v>281</v>
      </c>
      <c r="D1889" s="1" t="s">
        <v>286</v>
      </c>
      <c r="E1889" s="1" t="s">
        <v>296</v>
      </c>
      <c r="F1889" s="128"/>
      <c r="G1889" s="129"/>
      <c r="H1889" s="129"/>
      <c r="I1889" s="129"/>
      <c r="J1889" s="129"/>
      <c r="K1889" s="83" t="s">
        <v>439</v>
      </c>
      <c r="L1889" s="84" t="s">
        <v>440</v>
      </c>
      <c r="M1889" s="51" t="s">
        <v>127</v>
      </c>
      <c r="N1889" s="51">
        <v>2</v>
      </c>
      <c r="O1889" s="56" t="e">
        <f t="shared" si="971"/>
        <v>#VALUE!</v>
      </c>
      <c r="P1889" s="53">
        <v>136</v>
      </c>
      <c r="Q1889" s="54" t="s">
        <v>400</v>
      </c>
      <c r="R1889" s="53">
        <v>897600</v>
      </c>
      <c r="S1889" s="53">
        <f t="shared" si="972"/>
        <v>207932.88</v>
      </c>
      <c r="T1889" s="53"/>
      <c r="U1889" s="53">
        <v>0</v>
      </c>
      <c r="V1889" s="53" t="s">
        <v>129</v>
      </c>
      <c r="W1889" s="156">
        <v>0.01</v>
      </c>
      <c r="X1889" s="53">
        <v>0</v>
      </c>
      <c r="Y1889" s="53" t="s">
        <v>129</v>
      </c>
      <c r="Z1889" s="55">
        <v>0.05</v>
      </c>
      <c r="AA1889" s="53"/>
      <c r="AB1889" s="53" t="s">
        <v>129</v>
      </c>
      <c r="AC1889" s="85">
        <v>0.5</v>
      </c>
      <c r="AD1889" s="53">
        <v>120000</v>
      </c>
      <c r="AE1889" s="53" t="s">
        <v>131</v>
      </c>
      <c r="AF1889" s="55">
        <v>0.05</v>
      </c>
      <c r="AG1889" s="88">
        <v>87932.88</v>
      </c>
      <c r="AH1889" s="53" t="s">
        <v>131</v>
      </c>
      <c r="AI1889" s="55">
        <v>0.1</v>
      </c>
      <c r="AJ1889" s="53"/>
      <c r="AK1889" s="53" t="s">
        <v>131</v>
      </c>
      <c r="AL1889" s="55">
        <v>0.1</v>
      </c>
      <c r="AM1889" s="53"/>
      <c r="AN1889" s="53"/>
      <c r="AO1889" s="53"/>
      <c r="AP1889" s="53"/>
      <c r="AQ1889" s="53"/>
      <c r="AR1889" s="53"/>
      <c r="AS1889" s="53"/>
      <c r="AT1889" s="53"/>
      <c r="AU1889" s="53"/>
      <c r="AV1889" s="53"/>
      <c r="AW1889" s="53"/>
      <c r="AX1889" s="53"/>
      <c r="AY1889" s="53"/>
      <c r="AZ1889" s="53"/>
      <c r="BA1889" s="53"/>
      <c r="BB1889" s="53"/>
      <c r="BC1889" s="53"/>
      <c r="BD1889" s="53"/>
      <c r="BE1889" s="53"/>
    </row>
    <row r="1890" spans="1:57" ht="15.75" customHeight="1">
      <c r="A1890" s="1" t="s">
        <v>2104</v>
      </c>
      <c r="B1890" s="1" t="s">
        <v>280</v>
      </c>
      <c r="C1890" s="1" t="s">
        <v>281</v>
      </c>
      <c r="D1890" s="1" t="s">
        <v>286</v>
      </c>
      <c r="E1890" s="1" t="s">
        <v>296</v>
      </c>
      <c r="F1890" s="128"/>
      <c r="G1890" s="129"/>
      <c r="H1890" s="129"/>
      <c r="I1890" s="129"/>
      <c r="J1890" s="129"/>
      <c r="K1890" s="83" t="s">
        <v>509</v>
      </c>
      <c r="L1890" s="84" t="s">
        <v>510</v>
      </c>
      <c r="M1890" s="51" t="s">
        <v>127</v>
      </c>
      <c r="N1890" s="51">
        <v>2</v>
      </c>
      <c r="O1890" s="56" t="e">
        <f t="shared" si="971"/>
        <v>#VALUE!</v>
      </c>
      <c r="P1890" s="53">
        <v>66</v>
      </c>
      <c r="Q1890" s="54" t="s">
        <v>400</v>
      </c>
      <c r="R1890" s="53">
        <v>917400</v>
      </c>
      <c r="S1890" s="53">
        <f t="shared" si="972"/>
        <v>108560</v>
      </c>
      <c r="T1890" s="53"/>
      <c r="U1890" s="53">
        <v>0</v>
      </c>
      <c r="V1890" s="53" t="s">
        <v>129</v>
      </c>
      <c r="W1890" s="156">
        <v>0.01</v>
      </c>
      <c r="X1890" s="53">
        <v>0</v>
      </c>
      <c r="Y1890" s="53" t="s">
        <v>129</v>
      </c>
      <c r="Z1890" s="55">
        <v>0.05</v>
      </c>
      <c r="AA1890" s="53"/>
      <c r="AB1890" s="53" t="s">
        <v>129</v>
      </c>
      <c r="AC1890" s="85">
        <v>0.5</v>
      </c>
      <c r="AD1890" s="53">
        <v>52680</v>
      </c>
      <c r="AE1890" s="53" t="s">
        <v>131</v>
      </c>
      <c r="AF1890" s="55">
        <v>0.05</v>
      </c>
      <c r="AG1890" s="88">
        <v>55880</v>
      </c>
      <c r="AH1890" s="53" t="s">
        <v>131</v>
      </c>
      <c r="AI1890" s="55">
        <v>0.1</v>
      </c>
      <c r="AJ1890" s="53"/>
      <c r="AK1890" s="53" t="s">
        <v>131</v>
      </c>
      <c r="AL1890" s="55">
        <v>0.1</v>
      </c>
      <c r="AM1890" s="53"/>
      <c r="AN1890" s="53"/>
      <c r="AO1890" s="53"/>
      <c r="AP1890" s="53"/>
      <c r="AQ1890" s="53"/>
      <c r="AR1890" s="53"/>
      <c r="AS1890" s="53"/>
      <c r="AT1890" s="53"/>
      <c r="AU1890" s="53"/>
      <c r="AV1890" s="53"/>
      <c r="AW1890" s="53"/>
      <c r="AX1890" s="53"/>
      <c r="AY1890" s="53"/>
      <c r="AZ1890" s="53"/>
      <c r="BA1890" s="53"/>
      <c r="BB1890" s="53"/>
      <c r="BC1890" s="53"/>
      <c r="BD1890" s="53"/>
      <c r="BE1890" s="53"/>
    </row>
    <row r="1891" spans="1:57" ht="15.75" customHeight="1">
      <c r="A1891" s="1" t="s">
        <v>2104</v>
      </c>
      <c r="B1891" s="1" t="s">
        <v>280</v>
      </c>
      <c r="C1891" s="1" t="s">
        <v>281</v>
      </c>
      <c r="D1891" s="1" t="s">
        <v>286</v>
      </c>
      <c r="E1891" s="1" t="s">
        <v>296</v>
      </c>
      <c r="F1891" s="128"/>
      <c r="G1891" s="129"/>
      <c r="H1891" s="129"/>
      <c r="I1891" s="129"/>
      <c r="J1891" s="129"/>
      <c r="K1891" s="83" t="s">
        <v>553</v>
      </c>
      <c r="L1891" s="84" t="s">
        <v>554</v>
      </c>
      <c r="M1891" s="51" t="s">
        <v>127</v>
      </c>
      <c r="N1891" s="51">
        <v>2</v>
      </c>
      <c r="O1891" s="56" t="e">
        <f t="shared" si="971"/>
        <v>#VALUE!</v>
      </c>
      <c r="P1891" s="53">
        <v>11</v>
      </c>
      <c r="Q1891" s="54" t="s">
        <v>400</v>
      </c>
      <c r="R1891" s="53">
        <v>152900</v>
      </c>
      <c r="S1891" s="53">
        <f t="shared" si="972"/>
        <v>0</v>
      </c>
      <c r="T1891" s="53"/>
      <c r="U1891" s="53">
        <v>0</v>
      </c>
      <c r="V1891" s="53" t="s">
        <v>129</v>
      </c>
      <c r="W1891" s="156">
        <v>0.01</v>
      </c>
      <c r="X1891" s="53">
        <v>0</v>
      </c>
      <c r="Y1891" s="53" t="s">
        <v>129</v>
      </c>
      <c r="Z1891" s="55">
        <v>0.05</v>
      </c>
      <c r="AA1891" s="53"/>
      <c r="AB1891" s="53" t="s">
        <v>129</v>
      </c>
      <c r="AC1891" s="85">
        <v>0.5</v>
      </c>
      <c r="AD1891" s="53"/>
      <c r="AE1891" s="53" t="s">
        <v>131</v>
      </c>
      <c r="AF1891" s="55">
        <v>0.05</v>
      </c>
      <c r="AG1891" s="88"/>
      <c r="AH1891" s="53" t="s">
        <v>131</v>
      </c>
      <c r="AI1891" s="55">
        <v>0.1</v>
      </c>
      <c r="AJ1891" s="53"/>
      <c r="AK1891" s="53" t="s">
        <v>131</v>
      </c>
      <c r="AL1891" s="55">
        <v>0.1</v>
      </c>
      <c r="AM1891" s="53"/>
      <c r="AN1891" s="53"/>
      <c r="AO1891" s="53"/>
      <c r="AP1891" s="53"/>
      <c r="AQ1891" s="53"/>
      <c r="AR1891" s="53"/>
      <c r="AS1891" s="53"/>
      <c r="AT1891" s="53"/>
      <c r="AU1891" s="53"/>
      <c r="AV1891" s="53"/>
      <c r="AW1891" s="53"/>
      <c r="AX1891" s="53"/>
      <c r="AY1891" s="53"/>
      <c r="AZ1891" s="53"/>
      <c r="BA1891" s="53"/>
      <c r="BB1891" s="53"/>
      <c r="BC1891" s="53"/>
      <c r="BD1891" s="53"/>
      <c r="BE1891" s="53"/>
    </row>
    <row r="1892" spans="1:57" ht="15.75" customHeight="1">
      <c r="A1892" s="1" t="s">
        <v>2104</v>
      </c>
      <c r="B1892" s="1" t="s">
        <v>280</v>
      </c>
      <c r="C1892" s="1" t="s">
        <v>281</v>
      </c>
      <c r="D1892" s="1" t="s">
        <v>697</v>
      </c>
      <c r="E1892" s="1"/>
      <c r="F1892" s="35"/>
      <c r="G1892" s="36"/>
      <c r="H1892" s="36"/>
      <c r="I1892" s="36" t="s">
        <v>697</v>
      </c>
      <c r="J1892" s="36"/>
      <c r="K1892" s="137"/>
      <c r="L1892" s="138"/>
      <c r="M1892" s="122"/>
      <c r="N1892" s="122"/>
      <c r="O1892" s="122"/>
      <c r="P1892" s="39"/>
      <c r="Q1892" s="40"/>
      <c r="R1892" s="39">
        <f t="shared" ref="R1892:S1892" si="973">R1893+R1898</f>
        <v>9344500</v>
      </c>
      <c r="S1892" s="39">
        <f t="shared" si="973"/>
        <v>9344500</v>
      </c>
      <c r="T1892" s="39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86"/>
      <c r="AE1892" s="86"/>
      <c r="AF1892" s="86"/>
      <c r="AG1892" s="39"/>
      <c r="AH1892" s="39"/>
      <c r="AI1892" s="39"/>
      <c r="AJ1892" s="39"/>
      <c r="AK1892" s="39"/>
      <c r="AL1892" s="39"/>
      <c r="AM1892" s="39"/>
      <c r="AN1892" s="39"/>
      <c r="AO1892" s="39"/>
      <c r="AP1892" s="39"/>
      <c r="AQ1892" s="39"/>
      <c r="AR1892" s="39"/>
      <c r="AS1892" s="39"/>
      <c r="AT1892" s="39"/>
      <c r="AU1892" s="39"/>
      <c r="AV1892" s="39"/>
      <c r="AW1892" s="39"/>
      <c r="AX1892" s="39"/>
      <c r="AY1892" s="39"/>
      <c r="AZ1892" s="39"/>
      <c r="BA1892" s="39"/>
      <c r="BB1892" s="39"/>
      <c r="BC1892" s="39"/>
      <c r="BD1892" s="39"/>
      <c r="BE1892" s="39"/>
    </row>
    <row r="1893" spans="1:57" ht="15.75" customHeight="1">
      <c r="A1893" s="1" t="s">
        <v>2104</v>
      </c>
      <c r="B1893" s="1" t="s">
        <v>280</v>
      </c>
      <c r="C1893" s="1" t="s">
        <v>281</v>
      </c>
      <c r="D1893" s="1"/>
      <c r="E1893" s="1" t="s">
        <v>698</v>
      </c>
      <c r="F1893" s="41"/>
      <c r="G1893" s="42"/>
      <c r="H1893" s="42"/>
      <c r="I1893" s="42"/>
      <c r="J1893" s="42" t="s">
        <v>698</v>
      </c>
      <c r="K1893" s="139"/>
      <c r="L1893" s="140"/>
      <c r="M1893" s="127"/>
      <c r="N1893" s="127"/>
      <c r="O1893" s="127"/>
      <c r="P1893" s="45"/>
      <c r="Q1893" s="46"/>
      <c r="R1893" s="45">
        <f t="shared" ref="R1893:S1893" si="974">SUM(R1894:R1897)</f>
        <v>4124000</v>
      </c>
      <c r="S1893" s="45">
        <f t="shared" si="974"/>
        <v>4124000</v>
      </c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82"/>
      <c r="AE1893" s="82"/>
      <c r="AF1893" s="82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  <c r="AT1893" s="45"/>
      <c r="AU1893" s="45"/>
      <c r="AV1893" s="45"/>
      <c r="AW1893" s="45"/>
      <c r="AX1893" s="45"/>
      <c r="AY1893" s="45"/>
      <c r="AZ1893" s="45"/>
      <c r="BA1893" s="45"/>
      <c r="BB1893" s="45"/>
      <c r="BC1893" s="45"/>
      <c r="BD1893" s="45"/>
      <c r="BE1893" s="45"/>
    </row>
    <row r="1894" spans="1:57" ht="15.75" customHeight="1">
      <c r="A1894" s="1" t="s">
        <v>2104</v>
      </c>
      <c r="B1894" s="1" t="s">
        <v>280</v>
      </c>
      <c r="C1894" s="1" t="s">
        <v>281</v>
      </c>
      <c r="D1894" s="1" t="s">
        <v>275</v>
      </c>
      <c r="E1894" s="1" t="s">
        <v>698</v>
      </c>
      <c r="F1894" s="128"/>
      <c r="G1894" s="129"/>
      <c r="H1894" s="129"/>
      <c r="I1894" s="129"/>
      <c r="J1894" s="129"/>
      <c r="K1894" s="83" t="s">
        <v>2165</v>
      </c>
      <c r="L1894" s="84" t="s">
        <v>2166</v>
      </c>
      <c r="M1894" s="51" t="s">
        <v>127</v>
      </c>
      <c r="N1894" s="51"/>
      <c r="O1894" s="62" t="e">
        <f t="shared" ref="O1894:O1897" si="975">M1894-R1894</f>
        <v>#VALUE!</v>
      </c>
      <c r="P1894" s="53">
        <v>2000</v>
      </c>
      <c r="Q1894" s="54" t="s">
        <v>159</v>
      </c>
      <c r="R1894" s="53">
        <v>3000000</v>
      </c>
      <c r="S1894" s="53">
        <f t="shared" ref="S1894:S1897" si="976">U1894+X1894+AA1894+AD1894+AG1894+AJ1894+AM1894+AP1894+AS1894+AV1894+AY1894+BB1894</f>
        <v>3000000</v>
      </c>
      <c r="T1894" s="53"/>
      <c r="U1894" s="53">
        <v>0</v>
      </c>
      <c r="V1894" s="53" t="s">
        <v>129</v>
      </c>
      <c r="W1894" s="156">
        <v>0.01</v>
      </c>
      <c r="X1894" s="53">
        <v>0</v>
      </c>
      <c r="Y1894" s="53" t="s">
        <v>129</v>
      </c>
      <c r="Z1894" s="55">
        <v>0.05</v>
      </c>
      <c r="AA1894" s="53"/>
      <c r="AB1894" s="53" t="s">
        <v>129</v>
      </c>
      <c r="AC1894" s="85">
        <v>0.5</v>
      </c>
      <c r="AD1894" s="53"/>
      <c r="AE1894" s="53" t="s">
        <v>131</v>
      </c>
      <c r="AF1894" s="55">
        <v>0.05</v>
      </c>
      <c r="AG1894" s="53">
        <v>3000000</v>
      </c>
      <c r="AH1894" s="53" t="s">
        <v>131</v>
      </c>
      <c r="AI1894" s="55">
        <v>0.5</v>
      </c>
      <c r="AJ1894" s="53"/>
      <c r="AK1894" s="53" t="s">
        <v>131</v>
      </c>
      <c r="AL1894" s="55">
        <v>0.5</v>
      </c>
      <c r="AM1894" s="53"/>
      <c r="AN1894" s="53"/>
      <c r="AO1894" s="53"/>
      <c r="AP1894" s="53"/>
      <c r="AQ1894" s="53"/>
      <c r="AR1894" s="53"/>
      <c r="AS1894" s="53"/>
      <c r="AT1894" s="53"/>
      <c r="AU1894" s="53"/>
      <c r="AV1894" s="53"/>
      <c r="AW1894" s="53"/>
      <c r="AX1894" s="53"/>
      <c r="AY1894" s="53"/>
      <c r="AZ1894" s="53"/>
      <c r="BA1894" s="53"/>
      <c r="BB1894" s="53"/>
      <c r="BC1894" s="53"/>
      <c r="BD1894" s="53"/>
      <c r="BE1894" s="53"/>
    </row>
    <row r="1895" spans="1:57" ht="15.75" customHeight="1">
      <c r="A1895" s="1" t="s">
        <v>2104</v>
      </c>
      <c r="B1895" s="1" t="s">
        <v>280</v>
      </c>
      <c r="C1895" s="1" t="s">
        <v>281</v>
      </c>
      <c r="D1895" s="1" t="s">
        <v>275</v>
      </c>
      <c r="E1895" s="1" t="s">
        <v>698</v>
      </c>
      <c r="F1895" s="128"/>
      <c r="G1895" s="129"/>
      <c r="H1895" s="129"/>
      <c r="I1895" s="129"/>
      <c r="J1895" s="129"/>
      <c r="K1895" s="83" t="s">
        <v>2167</v>
      </c>
      <c r="L1895" s="84" t="s">
        <v>2168</v>
      </c>
      <c r="M1895" s="51" t="s">
        <v>127</v>
      </c>
      <c r="N1895" s="51"/>
      <c r="O1895" s="62" t="e">
        <f t="shared" si="975"/>
        <v>#VALUE!</v>
      </c>
      <c r="P1895" s="53">
        <v>600</v>
      </c>
      <c r="Q1895" s="54" t="s">
        <v>159</v>
      </c>
      <c r="R1895" s="53">
        <v>900000</v>
      </c>
      <c r="S1895" s="53">
        <f t="shared" si="976"/>
        <v>900000</v>
      </c>
      <c r="T1895" s="53"/>
      <c r="U1895" s="53">
        <v>0</v>
      </c>
      <c r="V1895" s="53" t="s">
        <v>129</v>
      </c>
      <c r="W1895" s="156">
        <v>0.01</v>
      </c>
      <c r="X1895" s="53">
        <v>0</v>
      </c>
      <c r="Y1895" s="53" t="s">
        <v>129</v>
      </c>
      <c r="Z1895" s="55">
        <v>0.05</v>
      </c>
      <c r="AA1895" s="53"/>
      <c r="AB1895" s="53" t="s">
        <v>129</v>
      </c>
      <c r="AC1895" s="85">
        <v>0.5</v>
      </c>
      <c r="AD1895" s="53"/>
      <c r="AE1895" s="53" t="s">
        <v>131</v>
      </c>
      <c r="AF1895" s="55">
        <v>0.05</v>
      </c>
      <c r="AG1895" s="53">
        <v>900000</v>
      </c>
      <c r="AH1895" s="53" t="s">
        <v>131</v>
      </c>
      <c r="AI1895" s="55">
        <v>0.5</v>
      </c>
      <c r="AJ1895" s="53"/>
      <c r="AK1895" s="53" t="s">
        <v>131</v>
      </c>
      <c r="AL1895" s="55">
        <v>0.5</v>
      </c>
      <c r="AM1895" s="53"/>
      <c r="AN1895" s="53"/>
      <c r="AO1895" s="53"/>
      <c r="AP1895" s="53"/>
      <c r="AQ1895" s="53"/>
      <c r="AR1895" s="53"/>
      <c r="AS1895" s="53"/>
      <c r="AT1895" s="53"/>
      <c r="AU1895" s="53"/>
      <c r="AV1895" s="53"/>
      <c r="AW1895" s="53"/>
      <c r="AX1895" s="53"/>
      <c r="AY1895" s="53"/>
      <c r="AZ1895" s="53"/>
      <c r="BA1895" s="53"/>
      <c r="BB1895" s="53"/>
      <c r="BC1895" s="53"/>
      <c r="BD1895" s="53"/>
      <c r="BE1895" s="53"/>
    </row>
    <row r="1896" spans="1:57" ht="15.75" customHeight="1">
      <c r="A1896" s="1" t="s">
        <v>2104</v>
      </c>
      <c r="B1896" s="1" t="s">
        <v>280</v>
      </c>
      <c r="C1896" s="1" t="s">
        <v>281</v>
      </c>
      <c r="D1896" s="1" t="s">
        <v>275</v>
      </c>
      <c r="E1896" s="1" t="s">
        <v>698</v>
      </c>
      <c r="F1896" s="128"/>
      <c r="G1896" s="129"/>
      <c r="H1896" s="129"/>
      <c r="I1896" s="129"/>
      <c r="J1896" s="129"/>
      <c r="K1896" s="83" t="s">
        <v>2169</v>
      </c>
      <c r="L1896" s="84" t="s">
        <v>2170</v>
      </c>
      <c r="M1896" s="51" t="s">
        <v>127</v>
      </c>
      <c r="N1896" s="51"/>
      <c r="O1896" s="62" t="e">
        <f t="shared" si="975"/>
        <v>#VALUE!</v>
      </c>
      <c r="P1896" s="53">
        <v>140</v>
      </c>
      <c r="Q1896" s="54" t="s">
        <v>159</v>
      </c>
      <c r="R1896" s="53">
        <v>112000</v>
      </c>
      <c r="S1896" s="53">
        <f t="shared" si="976"/>
        <v>112000</v>
      </c>
      <c r="T1896" s="53"/>
      <c r="U1896" s="53">
        <v>0</v>
      </c>
      <c r="V1896" s="53" t="s">
        <v>129</v>
      </c>
      <c r="W1896" s="156">
        <v>0.01</v>
      </c>
      <c r="X1896" s="53">
        <v>0</v>
      </c>
      <c r="Y1896" s="53" t="s">
        <v>129</v>
      </c>
      <c r="Z1896" s="55">
        <v>0.05</v>
      </c>
      <c r="AA1896" s="53"/>
      <c r="AB1896" s="53" t="s">
        <v>129</v>
      </c>
      <c r="AC1896" s="85">
        <v>0.5</v>
      </c>
      <c r="AD1896" s="53"/>
      <c r="AE1896" s="53" t="s">
        <v>131</v>
      </c>
      <c r="AF1896" s="55">
        <v>0.05</v>
      </c>
      <c r="AG1896" s="53">
        <v>112000</v>
      </c>
      <c r="AH1896" s="53" t="s">
        <v>131</v>
      </c>
      <c r="AI1896" s="55">
        <v>0.5</v>
      </c>
      <c r="AJ1896" s="53"/>
      <c r="AK1896" s="53" t="s">
        <v>131</v>
      </c>
      <c r="AL1896" s="55">
        <v>0.5</v>
      </c>
      <c r="AM1896" s="53"/>
      <c r="AN1896" s="53"/>
      <c r="AO1896" s="53"/>
      <c r="AP1896" s="53"/>
      <c r="AQ1896" s="53"/>
      <c r="AR1896" s="53"/>
      <c r="AS1896" s="53"/>
      <c r="AT1896" s="53"/>
      <c r="AU1896" s="53"/>
      <c r="AV1896" s="53"/>
      <c r="AW1896" s="53"/>
      <c r="AX1896" s="53"/>
      <c r="AY1896" s="53"/>
      <c r="AZ1896" s="53"/>
      <c r="BA1896" s="53"/>
      <c r="BB1896" s="53"/>
      <c r="BC1896" s="53"/>
      <c r="BD1896" s="53"/>
      <c r="BE1896" s="53"/>
    </row>
    <row r="1897" spans="1:57" ht="15.75" customHeight="1">
      <c r="A1897" s="1" t="s">
        <v>2104</v>
      </c>
      <c r="B1897" s="1" t="s">
        <v>280</v>
      </c>
      <c r="C1897" s="1" t="s">
        <v>281</v>
      </c>
      <c r="D1897" s="1" t="s">
        <v>275</v>
      </c>
      <c r="E1897" s="1" t="s">
        <v>698</v>
      </c>
      <c r="F1897" s="128"/>
      <c r="G1897" s="129"/>
      <c r="H1897" s="129"/>
      <c r="I1897" s="129"/>
      <c r="J1897" s="129"/>
      <c r="K1897" s="83" t="s">
        <v>2171</v>
      </c>
      <c r="L1897" s="84" t="s">
        <v>2172</v>
      </c>
      <c r="M1897" s="51" t="s">
        <v>127</v>
      </c>
      <c r="N1897" s="51"/>
      <c r="O1897" s="62" t="e">
        <f t="shared" si="975"/>
        <v>#VALUE!</v>
      </c>
      <c r="P1897" s="53">
        <v>140</v>
      </c>
      <c r="Q1897" s="54" t="s">
        <v>159</v>
      </c>
      <c r="R1897" s="53">
        <v>112000</v>
      </c>
      <c r="S1897" s="53">
        <f t="shared" si="976"/>
        <v>112000</v>
      </c>
      <c r="T1897" s="53"/>
      <c r="U1897" s="53">
        <v>0</v>
      </c>
      <c r="V1897" s="53" t="s">
        <v>129</v>
      </c>
      <c r="W1897" s="156">
        <v>0.01</v>
      </c>
      <c r="X1897" s="53">
        <v>0</v>
      </c>
      <c r="Y1897" s="53" t="s">
        <v>129</v>
      </c>
      <c r="Z1897" s="55">
        <v>0.05</v>
      </c>
      <c r="AA1897" s="53"/>
      <c r="AB1897" s="53" t="s">
        <v>129</v>
      </c>
      <c r="AC1897" s="85">
        <v>0.5</v>
      </c>
      <c r="AD1897" s="53">
        <v>112000</v>
      </c>
      <c r="AE1897" s="53" t="s">
        <v>131</v>
      </c>
      <c r="AF1897" s="55">
        <v>0.05</v>
      </c>
      <c r="AG1897" s="88"/>
      <c r="AH1897" s="53" t="s">
        <v>131</v>
      </c>
      <c r="AI1897" s="55">
        <v>0.5</v>
      </c>
      <c r="AJ1897" s="53"/>
      <c r="AK1897" s="53" t="s">
        <v>131</v>
      </c>
      <c r="AL1897" s="55">
        <v>0.5</v>
      </c>
      <c r="AM1897" s="53"/>
      <c r="AN1897" s="53"/>
      <c r="AO1897" s="53"/>
      <c r="AP1897" s="53"/>
      <c r="AQ1897" s="53"/>
      <c r="AR1897" s="53"/>
      <c r="AS1897" s="53"/>
      <c r="AT1897" s="53"/>
      <c r="AU1897" s="53"/>
      <c r="AV1897" s="53"/>
      <c r="AW1897" s="53"/>
      <c r="AX1897" s="53"/>
      <c r="AY1897" s="53"/>
      <c r="AZ1897" s="53"/>
      <c r="BA1897" s="53"/>
      <c r="BB1897" s="53"/>
      <c r="BC1897" s="53"/>
      <c r="BD1897" s="53"/>
      <c r="BE1897" s="53"/>
    </row>
    <row r="1898" spans="1:57" ht="15.75" customHeight="1">
      <c r="A1898" s="1" t="s">
        <v>2104</v>
      </c>
      <c r="B1898" s="1" t="s">
        <v>280</v>
      </c>
      <c r="C1898" s="1" t="s">
        <v>281</v>
      </c>
      <c r="D1898" s="1"/>
      <c r="E1898" s="1" t="s">
        <v>701</v>
      </c>
      <c r="F1898" s="41"/>
      <c r="G1898" s="42"/>
      <c r="H1898" s="42"/>
      <c r="I1898" s="42"/>
      <c r="J1898" s="42" t="s">
        <v>701</v>
      </c>
      <c r="K1898" s="139"/>
      <c r="L1898" s="140"/>
      <c r="M1898" s="127"/>
      <c r="N1898" s="127"/>
      <c r="O1898" s="127"/>
      <c r="P1898" s="45"/>
      <c r="Q1898" s="46"/>
      <c r="R1898" s="45">
        <f t="shared" ref="R1898:S1898" si="977">SUM(R1899:R1904)</f>
        <v>5220500</v>
      </c>
      <c r="S1898" s="45">
        <f t="shared" si="977"/>
        <v>5220500</v>
      </c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91"/>
      <c r="AE1898" s="91"/>
      <c r="AF1898" s="91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  <c r="AT1898" s="45"/>
      <c r="AU1898" s="45"/>
      <c r="AV1898" s="45"/>
      <c r="AW1898" s="45"/>
      <c r="AX1898" s="45"/>
      <c r="AY1898" s="45"/>
      <c r="AZ1898" s="45"/>
      <c r="BA1898" s="45"/>
      <c r="BB1898" s="45"/>
      <c r="BC1898" s="45"/>
      <c r="BD1898" s="45"/>
      <c r="BE1898" s="45"/>
    </row>
    <row r="1899" spans="1:57" ht="15.75" customHeight="1">
      <c r="A1899" s="1" t="s">
        <v>2104</v>
      </c>
      <c r="B1899" s="1" t="s">
        <v>280</v>
      </c>
      <c r="C1899" s="1" t="s">
        <v>281</v>
      </c>
      <c r="D1899" s="1" t="s">
        <v>275</v>
      </c>
      <c r="E1899" s="1" t="s">
        <v>701</v>
      </c>
      <c r="F1899" s="128"/>
      <c r="G1899" s="129"/>
      <c r="H1899" s="129"/>
      <c r="I1899" s="129"/>
      <c r="J1899" s="129"/>
      <c r="K1899" s="83" t="s">
        <v>2173</v>
      </c>
      <c r="L1899" s="84" t="s">
        <v>2174</v>
      </c>
      <c r="M1899" s="51" t="s">
        <v>127</v>
      </c>
      <c r="N1899" s="51"/>
      <c r="O1899" s="62" t="e">
        <f t="shared" ref="O1899:O1904" si="978">M1899-R1899</f>
        <v>#VALUE!</v>
      </c>
      <c r="P1899" s="53">
        <v>700</v>
      </c>
      <c r="Q1899" s="54" t="s">
        <v>159</v>
      </c>
      <c r="R1899" s="53">
        <v>700000</v>
      </c>
      <c r="S1899" s="53">
        <f t="shared" ref="S1899:S1904" si="979">U1899+X1899+AA1899+AD1899+AG1899+AJ1899+AM1899+AP1899+AS1899+AV1899+AY1899+BB1899</f>
        <v>700000</v>
      </c>
      <c r="T1899" s="53"/>
      <c r="U1899" s="53">
        <v>0</v>
      </c>
      <c r="V1899" s="53" t="s">
        <v>129</v>
      </c>
      <c r="W1899" s="156">
        <v>0.01</v>
      </c>
      <c r="X1899" s="53">
        <v>0</v>
      </c>
      <c r="Y1899" s="53" t="s">
        <v>129</v>
      </c>
      <c r="Z1899" s="55">
        <v>0.05</v>
      </c>
      <c r="AA1899" s="53"/>
      <c r="AB1899" s="53" t="s">
        <v>129</v>
      </c>
      <c r="AC1899" s="85">
        <v>0.5</v>
      </c>
      <c r="AD1899" s="53"/>
      <c r="AE1899" s="53" t="s">
        <v>131</v>
      </c>
      <c r="AF1899" s="55">
        <v>0.05</v>
      </c>
      <c r="AG1899" s="53">
        <v>700000</v>
      </c>
      <c r="AH1899" s="53" t="s">
        <v>131</v>
      </c>
      <c r="AI1899" s="55">
        <v>0.5</v>
      </c>
      <c r="AJ1899" s="53"/>
      <c r="AK1899" s="53" t="s">
        <v>131</v>
      </c>
      <c r="AL1899" s="55">
        <v>0.5</v>
      </c>
      <c r="AM1899" s="53"/>
      <c r="AN1899" s="53"/>
      <c r="AO1899" s="53"/>
      <c r="AP1899" s="53"/>
      <c r="AQ1899" s="53"/>
      <c r="AR1899" s="53"/>
      <c r="AS1899" s="53"/>
      <c r="AT1899" s="53"/>
      <c r="AU1899" s="53"/>
      <c r="AV1899" s="53"/>
      <c r="AW1899" s="53"/>
      <c r="AX1899" s="53"/>
      <c r="AY1899" s="53"/>
      <c r="AZ1899" s="53"/>
      <c r="BA1899" s="53"/>
      <c r="BB1899" s="53"/>
      <c r="BC1899" s="53"/>
      <c r="BD1899" s="53"/>
      <c r="BE1899" s="53"/>
    </row>
    <row r="1900" spans="1:57" ht="15.75" customHeight="1">
      <c r="A1900" s="1" t="s">
        <v>2104</v>
      </c>
      <c r="B1900" s="1" t="s">
        <v>280</v>
      </c>
      <c r="C1900" s="1" t="s">
        <v>281</v>
      </c>
      <c r="D1900" s="1" t="s">
        <v>275</v>
      </c>
      <c r="E1900" s="1" t="s">
        <v>701</v>
      </c>
      <c r="F1900" s="128"/>
      <c r="G1900" s="129"/>
      <c r="H1900" s="129"/>
      <c r="I1900" s="129"/>
      <c r="J1900" s="129"/>
      <c r="K1900" s="83" t="s">
        <v>2175</v>
      </c>
      <c r="L1900" s="84" t="s">
        <v>2176</v>
      </c>
      <c r="M1900" s="51" t="s">
        <v>127</v>
      </c>
      <c r="N1900" s="51"/>
      <c r="O1900" s="62" t="e">
        <f t="shared" si="978"/>
        <v>#VALUE!</v>
      </c>
      <c r="P1900" s="53">
        <v>700</v>
      </c>
      <c r="Q1900" s="54" t="s">
        <v>159</v>
      </c>
      <c r="R1900" s="53">
        <v>700000</v>
      </c>
      <c r="S1900" s="53">
        <f t="shared" si="979"/>
        <v>700000</v>
      </c>
      <c r="T1900" s="53"/>
      <c r="U1900" s="53">
        <v>0</v>
      </c>
      <c r="V1900" s="53" t="s">
        <v>129</v>
      </c>
      <c r="W1900" s="156">
        <v>0.01</v>
      </c>
      <c r="X1900" s="53">
        <v>0</v>
      </c>
      <c r="Y1900" s="53" t="s">
        <v>129</v>
      </c>
      <c r="Z1900" s="55">
        <v>0.05</v>
      </c>
      <c r="AA1900" s="53"/>
      <c r="AB1900" s="53" t="s">
        <v>129</v>
      </c>
      <c r="AC1900" s="85">
        <v>0.5</v>
      </c>
      <c r="AD1900" s="53"/>
      <c r="AE1900" s="53" t="s">
        <v>131</v>
      </c>
      <c r="AF1900" s="55">
        <v>0.05</v>
      </c>
      <c r="AG1900" s="53">
        <v>700000</v>
      </c>
      <c r="AH1900" s="53" t="s">
        <v>131</v>
      </c>
      <c r="AI1900" s="55">
        <v>0.5</v>
      </c>
      <c r="AJ1900" s="53"/>
      <c r="AK1900" s="53" t="s">
        <v>131</v>
      </c>
      <c r="AL1900" s="55">
        <v>0.5</v>
      </c>
      <c r="AM1900" s="53"/>
      <c r="AN1900" s="53"/>
      <c r="AO1900" s="53"/>
      <c r="AP1900" s="53"/>
      <c r="AQ1900" s="53"/>
      <c r="AR1900" s="53"/>
      <c r="AS1900" s="53"/>
      <c r="AT1900" s="53"/>
      <c r="AU1900" s="53"/>
      <c r="AV1900" s="53"/>
      <c r="AW1900" s="53"/>
      <c r="AX1900" s="53"/>
      <c r="AY1900" s="53"/>
      <c r="AZ1900" s="53"/>
      <c r="BA1900" s="53"/>
      <c r="BB1900" s="53"/>
      <c r="BC1900" s="53"/>
      <c r="BD1900" s="53"/>
      <c r="BE1900" s="53"/>
    </row>
    <row r="1901" spans="1:57" ht="15.75" customHeight="1">
      <c r="A1901" s="1" t="s">
        <v>2104</v>
      </c>
      <c r="B1901" s="1" t="s">
        <v>280</v>
      </c>
      <c r="C1901" s="1" t="s">
        <v>281</v>
      </c>
      <c r="D1901" s="1" t="s">
        <v>275</v>
      </c>
      <c r="E1901" s="1" t="s">
        <v>701</v>
      </c>
      <c r="F1901" s="128"/>
      <c r="G1901" s="129"/>
      <c r="H1901" s="129"/>
      <c r="I1901" s="129"/>
      <c r="J1901" s="129"/>
      <c r="K1901" s="83" t="s">
        <v>2177</v>
      </c>
      <c r="L1901" s="84" t="s">
        <v>2178</v>
      </c>
      <c r="M1901" s="51" t="s">
        <v>127</v>
      </c>
      <c r="N1901" s="51"/>
      <c r="O1901" s="62" t="e">
        <f t="shared" si="978"/>
        <v>#VALUE!</v>
      </c>
      <c r="P1901" s="53">
        <v>1250</v>
      </c>
      <c r="Q1901" s="54" t="s">
        <v>159</v>
      </c>
      <c r="R1901" s="53">
        <v>1125000</v>
      </c>
      <c r="S1901" s="53">
        <f t="shared" si="979"/>
        <v>1125000</v>
      </c>
      <c r="T1901" s="53"/>
      <c r="U1901" s="53">
        <v>0</v>
      </c>
      <c r="V1901" s="53" t="s">
        <v>129</v>
      </c>
      <c r="W1901" s="156">
        <v>0.01</v>
      </c>
      <c r="X1901" s="53">
        <v>0</v>
      </c>
      <c r="Y1901" s="53" t="s">
        <v>129</v>
      </c>
      <c r="Z1901" s="55">
        <v>0.05</v>
      </c>
      <c r="AA1901" s="53"/>
      <c r="AB1901" s="53" t="s">
        <v>129</v>
      </c>
      <c r="AC1901" s="85">
        <v>0.5</v>
      </c>
      <c r="AD1901" s="53"/>
      <c r="AE1901" s="53" t="s">
        <v>131</v>
      </c>
      <c r="AF1901" s="55">
        <v>0.05</v>
      </c>
      <c r="AG1901" s="53">
        <v>1125000</v>
      </c>
      <c r="AH1901" s="53" t="s">
        <v>131</v>
      </c>
      <c r="AI1901" s="55">
        <v>0.5</v>
      </c>
      <c r="AJ1901" s="53"/>
      <c r="AK1901" s="53" t="s">
        <v>131</v>
      </c>
      <c r="AL1901" s="55">
        <v>0.5</v>
      </c>
      <c r="AM1901" s="53"/>
      <c r="AN1901" s="53"/>
      <c r="AO1901" s="53"/>
      <c r="AP1901" s="53"/>
      <c r="AQ1901" s="53"/>
      <c r="AR1901" s="53"/>
      <c r="AS1901" s="53"/>
      <c r="AT1901" s="53"/>
      <c r="AU1901" s="53"/>
      <c r="AV1901" s="53"/>
      <c r="AW1901" s="53"/>
      <c r="AX1901" s="53"/>
      <c r="AY1901" s="53"/>
      <c r="AZ1901" s="53"/>
      <c r="BA1901" s="53"/>
      <c r="BB1901" s="53"/>
      <c r="BC1901" s="53"/>
      <c r="BD1901" s="53"/>
      <c r="BE1901" s="53"/>
    </row>
    <row r="1902" spans="1:57" ht="15.75" customHeight="1">
      <c r="A1902" s="1" t="s">
        <v>2104</v>
      </c>
      <c r="B1902" s="1" t="s">
        <v>280</v>
      </c>
      <c r="C1902" s="1" t="s">
        <v>281</v>
      </c>
      <c r="D1902" s="1" t="s">
        <v>275</v>
      </c>
      <c r="E1902" s="1" t="s">
        <v>701</v>
      </c>
      <c r="F1902" s="128"/>
      <c r="G1902" s="129"/>
      <c r="H1902" s="129"/>
      <c r="I1902" s="129"/>
      <c r="J1902" s="129"/>
      <c r="K1902" s="83" t="s">
        <v>2179</v>
      </c>
      <c r="L1902" s="84" t="s">
        <v>2180</v>
      </c>
      <c r="M1902" s="51" t="s">
        <v>127</v>
      </c>
      <c r="N1902" s="51"/>
      <c r="O1902" s="62" t="e">
        <f t="shared" si="978"/>
        <v>#VALUE!</v>
      </c>
      <c r="P1902" s="53">
        <v>1235</v>
      </c>
      <c r="Q1902" s="54" t="s">
        <v>159</v>
      </c>
      <c r="R1902" s="53">
        <v>1111500</v>
      </c>
      <c r="S1902" s="53">
        <f t="shared" si="979"/>
        <v>1111500</v>
      </c>
      <c r="T1902" s="53"/>
      <c r="U1902" s="53">
        <v>0</v>
      </c>
      <c r="V1902" s="53" t="s">
        <v>129</v>
      </c>
      <c r="W1902" s="156">
        <v>0.01</v>
      </c>
      <c r="X1902" s="53">
        <v>0</v>
      </c>
      <c r="Y1902" s="53" t="s">
        <v>129</v>
      </c>
      <c r="Z1902" s="55">
        <v>0.05</v>
      </c>
      <c r="AA1902" s="53"/>
      <c r="AB1902" s="53" t="s">
        <v>129</v>
      </c>
      <c r="AC1902" s="85">
        <v>0.5</v>
      </c>
      <c r="AD1902" s="53">
        <v>1111500</v>
      </c>
      <c r="AE1902" s="53" t="s">
        <v>131</v>
      </c>
      <c r="AF1902" s="55">
        <v>0.05</v>
      </c>
      <c r="AG1902" s="88"/>
      <c r="AH1902" s="53" t="s">
        <v>131</v>
      </c>
      <c r="AI1902" s="55">
        <v>0.5</v>
      </c>
      <c r="AJ1902" s="53"/>
      <c r="AK1902" s="53" t="s">
        <v>131</v>
      </c>
      <c r="AL1902" s="55">
        <v>0.5</v>
      </c>
      <c r="AM1902" s="53"/>
      <c r="AN1902" s="53"/>
      <c r="AO1902" s="53"/>
      <c r="AP1902" s="53"/>
      <c r="AQ1902" s="53"/>
      <c r="AR1902" s="53"/>
      <c r="AS1902" s="53"/>
      <c r="AT1902" s="53"/>
      <c r="AU1902" s="53"/>
      <c r="AV1902" s="53"/>
      <c r="AW1902" s="53"/>
      <c r="AX1902" s="53"/>
      <c r="AY1902" s="53"/>
      <c r="AZ1902" s="53"/>
      <c r="BA1902" s="53"/>
      <c r="BB1902" s="53"/>
      <c r="BC1902" s="53"/>
      <c r="BD1902" s="53"/>
      <c r="BE1902" s="53"/>
    </row>
    <row r="1903" spans="1:57" ht="15.75" customHeight="1">
      <c r="A1903" s="1" t="s">
        <v>2104</v>
      </c>
      <c r="B1903" s="1" t="s">
        <v>280</v>
      </c>
      <c r="C1903" s="1" t="s">
        <v>281</v>
      </c>
      <c r="D1903" s="1" t="s">
        <v>275</v>
      </c>
      <c r="E1903" s="1" t="s">
        <v>701</v>
      </c>
      <c r="F1903" s="128"/>
      <c r="G1903" s="129"/>
      <c r="H1903" s="129"/>
      <c r="I1903" s="129"/>
      <c r="J1903" s="129"/>
      <c r="K1903" s="83" t="s">
        <v>704</v>
      </c>
      <c r="L1903" s="84" t="s">
        <v>705</v>
      </c>
      <c r="M1903" s="51" t="s">
        <v>127</v>
      </c>
      <c r="N1903" s="51">
        <v>2</v>
      </c>
      <c r="O1903" s="56" t="e">
        <f t="shared" si="978"/>
        <v>#VALUE!</v>
      </c>
      <c r="P1903" s="53">
        <v>691</v>
      </c>
      <c r="Q1903" s="54" t="s">
        <v>159</v>
      </c>
      <c r="R1903" s="53">
        <v>1104000</v>
      </c>
      <c r="S1903" s="53">
        <f t="shared" si="979"/>
        <v>1104000</v>
      </c>
      <c r="T1903" s="53"/>
      <c r="U1903" s="53">
        <v>0</v>
      </c>
      <c r="V1903" s="53" t="s">
        <v>129</v>
      </c>
      <c r="W1903" s="156">
        <v>0.01</v>
      </c>
      <c r="X1903" s="53">
        <v>0</v>
      </c>
      <c r="Y1903" s="53" t="s">
        <v>129</v>
      </c>
      <c r="Z1903" s="55">
        <v>0.05</v>
      </c>
      <c r="AA1903" s="53"/>
      <c r="AB1903" s="53" t="s">
        <v>129</v>
      </c>
      <c r="AC1903" s="85">
        <v>0.5</v>
      </c>
      <c r="AD1903" s="53"/>
      <c r="AE1903" s="53" t="s">
        <v>131</v>
      </c>
      <c r="AF1903" s="55">
        <v>0.05</v>
      </c>
      <c r="AG1903" s="53">
        <v>1104000</v>
      </c>
      <c r="AH1903" s="53" t="s">
        <v>131</v>
      </c>
      <c r="AI1903" s="55">
        <v>0.5</v>
      </c>
      <c r="AJ1903" s="53"/>
      <c r="AK1903" s="53" t="s">
        <v>131</v>
      </c>
      <c r="AL1903" s="55">
        <v>0.5</v>
      </c>
      <c r="AM1903" s="53"/>
      <c r="AN1903" s="53"/>
      <c r="AO1903" s="53"/>
      <c r="AP1903" s="53"/>
      <c r="AQ1903" s="53"/>
      <c r="AR1903" s="53"/>
      <c r="AS1903" s="53"/>
      <c r="AT1903" s="53"/>
      <c r="AU1903" s="53"/>
      <c r="AV1903" s="53"/>
      <c r="AW1903" s="53"/>
      <c r="AX1903" s="53"/>
      <c r="AY1903" s="53"/>
      <c r="AZ1903" s="53"/>
      <c r="BA1903" s="53"/>
      <c r="BB1903" s="53"/>
      <c r="BC1903" s="53"/>
      <c r="BD1903" s="53"/>
      <c r="BE1903" s="53"/>
    </row>
    <row r="1904" spans="1:57" ht="15.75" customHeight="1">
      <c r="A1904" s="1" t="s">
        <v>2104</v>
      </c>
      <c r="B1904" s="1" t="s">
        <v>280</v>
      </c>
      <c r="C1904" s="1" t="s">
        <v>281</v>
      </c>
      <c r="D1904" s="1" t="s">
        <v>275</v>
      </c>
      <c r="E1904" s="1" t="s">
        <v>701</v>
      </c>
      <c r="F1904" s="128"/>
      <c r="G1904" s="129"/>
      <c r="H1904" s="129"/>
      <c r="I1904" s="129"/>
      <c r="J1904" s="129"/>
      <c r="K1904" s="83" t="s">
        <v>2181</v>
      </c>
      <c r="L1904" s="84" t="s">
        <v>2182</v>
      </c>
      <c r="M1904" s="51" t="s">
        <v>127</v>
      </c>
      <c r="N1904" s="51"/>
      <c r="O1904" s="62" t="e">
        <f t="shared" si="978"/>
        <v>#VALUE!</v>
      </c>
      <c r="P1904" s="53">
        <v>300</v>
      </c>
      <c r="Q1904" s="54" t="s">
        <v>159</v>
      </c>
      <c r="R1904" s="53">
        <v>480000</v>
      </c>
      <c r="S1904" s="53">
        <f t="shared" si="979"/>
        <v>480000</v>
      </c>
      <c r="T1904" s="53"/>
      <c r="U1904" s="53">
        <v>0</v>
      </c>
      <c r="V1904" s="53" t="s">
        <v>129</v>
      </c>
      <c r="W1904" s="156">
        <v>0.01</v>
      </c>
      <c r="X1904" s="53">
        <v>0</v>
      </c>
      <c r="Y1904" s="53" t="s">
        <v>129</v>
      </c>
      <c r="Z1904" s="55">
        <v>0.05</v>
      </c>
      <c r="AA1904" s="53"/>
      <c r="AB1904" s="53" t="s">
        <v>129</v>
      </c>
      <c r="AC1904" s="85">
        <v>0.5</v>
      </c>
      <c r="AD1904" s="53">
        <v>480000</v>
      </c>
      <c r="AE1904" s="53" t="s">
        <v>131</v>
      </c>
      <c r="AF1904" s="55">
        <v>0.05</v>
      </c>
      <c r="AG1904" s="88"/>
      <c r="AH1904" s="53" t="s">
        <v>131</v>
      </c>
      <c r="AI1904" s="55">
        <v>0.5</v>
      </c>
      <c r="AJ1904" s="53"/>
      <c r="AK1904" s="53" t="s">
        <v>131</v>
      </c>
      <c r="AL1904" s="55">
        <v>0.5</v>
      </c>
      <c r="AM1904" s="53"/>
      <c r="AN1904" s="53"/>
      <c r="AO1904" s="53"/>
      <c r="AP1904" s="53"/>
      <c r="AQ1904" s="53"/>
      <c r="AR1904" s="53"/>
      <c r="AS1904" s="53"/>
      <c r="AT1904" s="53"/>
      <c r="AU1904" s="53"/>
      <c r="AV1904" s="53"/>
      <c r="AW1904" s="53"/>
      <c r="AX1904" s="53"/>
      <c r="AY1904" s="53"/>
      <c r="AZ1904" s="53"/>
      <c r="BA1904" s="53"/>
      <c r="BB1904" s="53"/>
      <c r="BC1904" s="53"/>
      <c r="BD1904" s="53"/>
      <c r="BE1904" s="53"/>
    </row>
    <row r="1905" spans="1:57" ht="15.75" customHeight="1">
      <c r="A1905" s="1" t="s">
        <v>2104</v>
      </c>
      <c r="B1905" s="1" t="s">
        <v>280</v>
      </c>
      <c r="C1905" s="1" t="s">
        <v>281</v>
      </c>
      <c r="D1905" s="1" t="s">
        <v>899</v>
      </c>
      <c r="E1905" s="1"/>
      <c r="F1905" s="35"/>
      <c r="G1905" s="36"/>
      <c r="H1905" s="36"/>
      <c r="I1905" s="36" t="s">
        <v>899</v>
      </c>
      <c r="J1905" s="36"/>
      <c r="K1905" s="137"/>
      <c r="L1905" s="138"/>
      <c r="M1905" s="122"/>
      <c r="N1905" s="122"/>
      <c r="O1905" s="122"/>
      <c r="P1905" s="39"/>
      <c r="Q1905" s="40"/>
      <c r="R1905" s="39">
        <f t="shared" ref="R1905:S1905" si="980">R1906+R1908</f>
        <v>300000</v>
      </c>
      <c r="S1905" s="39">
        <f t="shared" si="980"/>
        <v>150000</v>
      </c>
      <c r="T1905" s="39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86"/>
      <c r="AE1905" s="86"/>
      <c r="AF1905" s="86"/>
      <c r="AG1905" s="39"/>
      <c r="AH1905" s="39"/>
      <c r="AI1905" s="39"/>
      <c r="AJ1905" s="39"/>
      <c r="AK1905" s="39"/>
      <c r="AL1905" s="39"/>
      <c r="AM1905" s="39"/>
      <c r="AN1905" s="39"/>
      <c r="AO1905" s="39"/>
      <c r="AP1905" s="39"/>
      <c r="AQ1905" s="39"/>
      <c r="AR1905" s="39"/>
      <c r="AS1905" s="39"/>
      <c r="AT1905" s="39"/>
      <c r="AU1905" s="39"/>
      <c r="AV1905" s="39"/>
      <c r="AW1905" s="39"/>
      <c r="AX1905" s="39"/>
      <c r="AY1905" s="39"/>
      <c r="AZ1905" s="39"/>
      <c r="BA1905" s="39"/>
      <c r="BB1905" s="39"/>
      <c r="BC1905" s="39"/>
      <c r="BD1905" s="39"/>
      <c r="BE1905" s="39"/>
    </row>
    <row r="1906" spans="1:57" ht="15.75" customHeight="1">
      <c r="A1906" s="1" t="s">
        <v>2104</v>
      </c>
      <c r="B1906" s="1" t="s">
        <v>280</v>
      </c>
      <c r="C1906" s="1" t="s">
        <v>281</v>
      </c>
      <c r="D1906" s="1"/>
      <c r="E1906" s="1" t="s">
        <v>900</v>
      </c>
      <c r="F1906" s="41"/>
      <c r="G1906" s="42"/>
      <c r="H1906" s="42"/>
      <c r="I1906" s="42"/>
      <c r="J1906" s="42" t="s">
        <v>900</v>
      </c>
      <c r="K1906" s="139"/>
      <c r="L1906" s="140"/>
      <c r="M1906" s="127"/>
      <c r="N1906" s="127"/>
      <c r="O1906" s="127"/>
      <c r="P1906" s="45"/>
      <c r="Q1906" s="46"/>
      <c r="R1906" s="45">
        <f t="shared" ref="R1906:S1906" si="981">R1907</f>
        <v>150000</v>
      </c>
      <c r="S1906" s="45">
        <f t="shared" si="981"/>
        <v>150000</v>
      </c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82"/>
      <c r="AE1906" s="82"/>
      <c r="AF1906" s="82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  <c r="AT1906" s="45"/>
      <c r="AU1906" s="45"/>
      <c r="AV1906" s="45"/>
      <c r="AW1906" s="45"/>
      <c r="AX1906" s="45"/>
      <c r="AY1906" s="45"/>
      <c r="AZ1906" s="45"/>
      <c r="BA1906" s="45"/>
      <c r="BB1906" s="45"/>
      <c r="BC1906" s="45"/>
      <c r="BD1906" s="45"/>
      <c r="BE1906" s="45"/>
    </row>
    <row r="1907" spans="1:57" ht="15.75" customHeight="1">
      <c r="A1907" s="1" t="s">
        <v>2104</v>
      </c>
      <c r="B1907" s="1" t="s">
        <v>280</v>
      </c>
      <c r="C1907" s="1" t="s">
        <v>281</v>
      </c>
      <c r="D1907" s="1" t="s">
        <v>899</v>
      </c>
      <c r="E1907" s="1" t="s">
        <v>900</v>
      </c>
      <c r="F1907" s="128"/>
      <c r="G1907" s="129"/>
      <c r="H1907" s="129"/>
      <c r="I1907" s="129"/>
      <c r="J1907" s="129"/>
      <c r="K1907" s="83" t="s">
        <v>2183</v>
      </c>
      <c r="L1907" s="84" t="s">
        <v>2184</v>
      </c>
      <c r="M1907" s="51" t="s">
        <v>127</v>
      </c>
      <c r="N1907" s="51"/>
      <c r="O1907" s="62" t="e">
        <f>M1907-R1907</f>
        <v>#VALUE!</v>
      </c>
      <c r="P1907" s="53">
        <v>3</v>
      </c>
      <c r="Q1907" s="54" t="s">
        <v>718</v>
      </c>
      <c r="R1907" s="53">
        <v>150000</v>
      </c>
      <c r="S1907" s="53">
        <f>U1907+X1907+AA1907+AD1907+AG1907+AJ1907+AM1907+AP1907+AS1907+AV1907+AY1907+BB1907</f>
        <v>150000</v>
      </c>
      <c r="T1907" s="53"/>
      <c r="U1907" s="53">
        <v>0</v>
      </c>
      <c r="V1907" s="53" t="s">
        <v>129</v>
      </c>
      <c r="W1907" s="156">
        <v>0.01</v>
      </c>
      <c r="X1907" s="53">
        <v>0</v>
      </c>
      <c r="Y1907" s="53" t="s">
        <v>129</v>
      </c>
      <c r="Z1907" s="55">
        <v>0.05</v>
      </c>
      <c r="AA1907" s="53"/>
      <c r="AB1907" s="53" t="s">
        <v>129</v>
      </c>
      <c r="AC1907" s="85">
        <v>0.5</v>
      </c>
      <c r="AD1907" s="53"/>
      <c r="AE1907" s="53" t="s">
        <v>130</v>
      </c>
      <c r="AF1907" s="55">
        <v>0.01</v>
      </c>
      <c r="AG1907" s="53">
        <v>150000</v>
      </c>
      <c r="AH1907" s="53" t="s">
        <v>131</v>
      </c>
      <c r="AI1907" s="55">
        <v>0.5</v>
      </c>
      <c r="AJ1907" s="53"/>
      <c r="AK1907" s="53" t="s">
        <v>131</v>
      </c>
      <c r="AL1907" s="55">
        <v>0.5</v>
      </c>
      <c r="AM1907" s="53"/>
      <c r="AN1907" s="53"/>
      <c r="AO1907" s="53"/>
      <c r="AP1907" s="53"/>
      <c r="AQ1907" s="53"/>
      <c r="AR1907" s="53"/>
      <c r="AS1907" s="53"/>
      <c r="AT1907" s="53"/>
      <c r="AU1907" s="53"/>
      <c r="AV1907" s="53"/>
      <c r="AW1907" s="53"/>
      <c r="AX1907" s="53"/>
      <c r="AY1907" s="53"/>
      <c r="AZ1907" s="53"/>
      <c r="BA1907" s="53"/>
      <c r="BB1907" s="53"/>
      <c r="BC1907" s="53"/>
      <c r="BD1907" s="53"/>
      <c r="BE1907" s="53"/>
    </row>
    <row r="1908" spans="1:57" ht="15.75" customHeight="1">
      <c r="A1908" s="1" t="s">
        <v>2104</v>
      </c>
      <c r="B1908" s="1" t="s">
        <v>280</v>
      </c>
      <c r="C1908" s="1" t="s">
        <v>281</v>
      </c>
      <c r="D1908" s="1"/>
      <c r="E1908" s="1" t="s">
        <v>905</v>
      </c>
      <c r="F1908" s="41"/>
      <c r="G1908" s="42"/>
      <c r="H1908" s="42"/>
      <c r="I1908" s="42"/>
      <c r="J1908" s="42" t="s">
        <v>905</v>
      </c>
      <c r="K1908" s="139"/>
      <c r="L1908" s="140"/>
      <c r="M1908" s="127"/>
      <c r="N1908" s="127"/>
      <c r="O1908" s="127"/>
      <c r="P1908" s="45"/>
      <c r="Q1908" s="46"/>
      <c r="R1908" s="45">
        <f t="shared" ref="R1908:S1908" si="982">R1909</f>
        <v>150000</v>
      </c>
      <c r="S1908" s="45">
        <f t="shared" si="982"/>
        <v>0</v>
      </c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91"/>
      <c r="AE1908" s="91"/>
      <c r="AF1908" s="91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  <c r="AT1908" s="45"/>
      <c r="AU1908" s="45"/>
      <c r="AV1908" s="45"/>
      <c r="AW1908" s="45"/>
      <c r="AX1908" s="45"/>
      <c r="AY1908" s="45"/>
      <c r="AZ1908" s="45"/>
      <c r="BA1908" s="45"/>
      <c r="BB1908" s="45"/>
      <c r="BC1908" s="45"/>
      <c r="BD1908" s="45"/>
      <c r="BE1908" s="45"/>
    </row>
    <row r="1909" spans="1:57" ht="15.75" customHeight="1">
      <c r="A1909" s="1" t="s">
        <v>2104</v>
      </c>
      <c r="B1909" s="1" t="s">
        <v>280</v>
      </c>
      <c r="C1909" s="1" t="s">
        <v>281</v>
      </c>
      <c r="D1909" s="1" t="s">
        <v>899</v>
      </c>
      <c r="E1909" s="1" t="s">
        <v>905</v>
      </c>
      <c r="F1909" s="128"/>
      <c r="G1909" s="129"/>
      <c r="H1909" s="129"/>
      <c r="I1909" s="129"/>
      <c r="J1909" s="129"/>
      <c r="K1909" s="83" t="s">
        <v>2185</v>
      </c>
      <c r="L1909" s="84" t="s">
        <v>2186</v>
      </c>
      <c r="M1909" s="51" t="s">
        <v>127</v>
      </c>
      <c r="N1909" s="51"/>
      <c r="O1909" s="62" t="e">
        <f>M1909-R1909</f>
        <v>#VALUE!</v>
      </c>
      <c r="P1909" s="53">
        <v>3</v>
      </c>
      <c r="Q1909" s="54" t="s">
        <v>908</v>
      </c>
      <c r="R1909" s="53">
        <v>150000</v>
      </c>
      <c r="S1909" s="53">
        <f>U1909+X1909+AA1909+AD1909+AG1909+AJ1909+AM1909+AP1909+AS1909+AV1909+AY1909+BB1909</f>
        <v>0</v>
      </c>
      <c r="T1909" s="53"/>
      <c r="U1909" s="53">
        <v>0</v>
      </c>
      <c r="V1909" s="53" t="s">
        <v>129</v>
      </c>
      <c r="W1909" s="156">
        <v>0.01</v>
      </c>
      <c r="X1909" s="53">
        <v>0</v>
      </c>
      <c r="Y1909" s="53" t="s">
        <v>129</v>
      </c>
      <c r="Z1909" s="55">
        <v>0.05</v>
      </c>
      <c r="AA1909" s="53"/>
      <c r="AB1909" s="53" t="s">
        <v>129</v>
      </c>
      <c r="AC1909" s="85">
        <v>0.5</v>
      </c>
      <c r="AD1909" s="53"/>
      <c r="AE1909" s="53" t="s">
        <v>130</v>
      </c>
      <c r="AF1909" s="55">
        <v>0.01</v>
      </c>
      <c r="AG1909" s="88"/>
      <c r="AH1909" s="53" t="s">
        <v>131</v>
      </c>
      <c r="AI1909" s="55">
        <v>0.1</v>
      </c>
      <c r="AJ1909" s="53"/>
      <c r="AK1909" s="53" t="s">
        <v>131</v>
      </c>
      <c r="AL1909" s="55">
        <v>0.1</v>
      </c>
      <c r="AM1909" s="53"/>
      <c r="AN1909" s="53"/>
      <c r="AO1909" s="53"/>
      <c r="AP1909" s="53"/>
      <c r="AQ1909" s="53"/>
      <c r="AR1909" s="53"/>
      <c r="AS1909" s="53"/>
      <c r="AT1909" s="53"/>
      <c r="AU1909" s="53"/>
      <c r="AV1909" s="53"/>
      <c r="AW1909" s="53"/>
      <c r="AX1909" s="53"/>
      <c r="AY1909" s="53"/>
      <c r="AZ1909" s="53"/>
      <c r="BA1909" s="53"/>
      <c r="BB1909" s="53"/>
      <c r="BC1909" s="53"/>
      <c r="BD1909" s="53"/>
      <c r="BE1909" s="53"/>
    </row>
    <row r="1910" spans="1:57" ht="15.75" customHeight="1">
      <c r="A1910" s="1" t="s">
        <v>2187</v>
      </c>
      <c r="B1910" s="1" t="s">
        <v>280</v>
      </c>
      <c r="C1910" s="1" t="s">
        <v>281</v>
      </c>
      <c r="D1910" s="1"/>
      <c r="E1910" s="1"/>
      <c r="F1910" s="15" t="s">
        <v>2187</v>
      </c>
      <c r="G1910" s="16"/>
      <c r="H1910" s="16"/>
      <c r="I1910" s="16"/>
      <c r="J1910" s="16"/>
      <c r="K1910" s="151"/>
      <c r="L1910" s="109"/>
      <c r="M1910" s="110"/>
      <c r="N1910" s="110"/>
      <c r="O1910" s="110"/>
      <c r="P1910" s="21"/>
      <c r="Q1910" s="22"/>
      <c r="R1910" s="21">
        <f t="shared" ref="R1910:S1910" si="983">R1911+R1916+R1936</f>
        <v>25086800</v>
      </c>
      <c r="S1910" s="21">
        <f t="shared" si="983"/>
        <v>5409300</v>
      </c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97"/>
      <c r="AE1910" s="97"/>
      <c r="AF1910" s="97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</row>
    <row r="1911" spans="1:57" ht="15.75" customHeight="1">
      <c r="A1911" s="1" t="s">
        <v>2187</v>
      </c>
      <c r="B1911" s="1" t="s">
        <v>910</v>
      </c>
      <c r="C1911" s="1" t="s">
        <v>281</v>
      </c>
      <c r="D1911" s="1"/>
      <c r="E1911" s="1"/>
      <c r="F1911" s="23"/>
      <c r="G1911" s="24" t="s">
        <v>910</v>
      </c>
      <c r="H1911" s="24"/>
      <c r="I1911" s="24"/>
      <c r="J1911" s="24"/>
      <c r="K1911" s="152"/>
      <c r="L1911" s="114"/>
      <c r="M1911" s="134"/>
      <c r="N1911" s="134"/>
      <c r="O1911" s="134"/>
      <c r="P1911" s="27"/>
      <c r="Q1911" s="28"/>
      <c r="R1911" s="27">
        <f t="shared" ref="R1911:S1911" si="984">R1912</f>
        <v>500000</v>
      </c>
      <c r="S1911" s="27">
        <f t="shared" si="984"/>
        <v>0</v>
      </c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</row>
    <row r="1912" spans="1:57" ht="15.75" customHeight="1">
      <c r="A1912" s="1" t="s">
        <v>2187</v>
      </c>
      <c r="B1912" s="1" t="s">
        <v>910</v>
      </c>
      <c r="C1912" s="1" t="s">
        <v>911</v>
      </c>
      <c r="D1912" s="1"/>
      <c r="E1912" s="1"/>
      <c r="F1912" s="29"/>
      <c r="G1912" s="30"/>
      <c r="H1912" s="30" t="s">
        <v>911</v>
      </c>
      <c r="I1912" s="30"/>
      <c r="J1912" s="30"/>
      <c r="K1912" s="117"/>
      <c r="L1912" s="118"/>
      <c r="M1912" s="119"/>
      <c r="N1912" s="119"/>
      <c r="O1912" s="119"/>
      <c r="P1912" s="33"/>
      <c r="Q1912" s="34"/>
      <c r="R1912" s="33">
        <f t="shared" ref="R1912:S1912" si="985">R1913</f>
        <v>500000</v>
      </c>
      <c r="S1912" s="33">
        <f t="shared" si="985"/>
        <v>0</v>
      </c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  <c r="BC1912" s="33"/>
      <c r="BD1912" s="33"/>
      <c r="BE1912" s="33"/>
    </row>
    <row r="1913" spans="1:57" ht="15.75" customHeight="1">
      <c r="A1913" s="1" t="s">
        <v>2187</v>
      </c>
      <c r="B1913" s="1" t="s">
        <v>910</v>
      </c>
      <c r="C1913" s="1" t="s">
        <v>911</v>
      </c>
      <c r="D1913" s="1" t="s">
        <v>912</v>
      </c>
      <c r="E1913" s="1"/>
      <c r="F1913" s="35"/>
      <c r="G1913" s="36"/>
      <c r="H1913" s="36"/>
      <c r="I1913" s="36" t="s">
        <v>912</v>
      </c>
      <c r="J1913" s="36"/>
      <c r="K1913" s="120"/>
      <c r="L1913" s="121"/>
      <c r="M1913" s="122"/>
      <c r="N1913" s="122"/>
      <c r="O1913" s="122"/>
      <c r="P1913" s="39"/>
      <c r="Q1913" s="40"/>
      <c r="R1913" s="39">
        <f t="shared" ref="R1913:S1913" si="986">R1914</f>
        <v>500000</v>
      </c>
      <c r="S1913" s="39">
        <f t="shared" si="986"/>
        <v>0</v>
      </c>
      <c r="T1913" s="39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F1913" s="39"/>
      <c r="AG1913" s="39"/>
      <c r="AH1913" s="39"/>
      <c r="AI1913" s="39"/>
      <c r="AJ1913" s="39"/>
      <c r="AK1913" s="39"/>
      <c r="AL1913" s="39"/>
      <c r="AM1913" s="39"/>
      <c r="AN1913" s="39"/>
      <c r="AO1913" s="39"/>
      <c r="AP1913" s="39"/>
      <c r="AQ1913" s="39"/>
      <c r="AR1913" s="39"/>
      <c r="AS1913" s="39"/>
      <c r="AT1913" s="39"/>
      <c r="AU1913" s="39"/>
      <c r="AV1913" s="39"/>
      <c r="AW1913" s="39"/>
      <c r="AX1913" s="39"/>
      <c r="AY1913" s="39"/>
      <c r="AZ1913" s="39"/>
      <c r="BA1913" s="39"/>
      <c r="BB1913" s="39"/>
      <c r="BC1913" s="39"/>
      <c r="BD1913" s="39"/>
      <c r="BE1913" s="39"/>
    </row>
    <row r="1914" spans="1:57" ht="15.75" customHeight="1">
      <c r="A1914" s="1" t="s">
        <v>2187</v>
      </c>
      <c r="B1914" s="1" t="s">
        <v>910</v>
      </c>
      <c r="C1914" s="1" t="s">
        <v>911</v>
      </c>
      <c r="D1914" s="1"/>
      <c r="E1914" s="1" t="s">
        <v>913</v>
      </c>
      <c r="F1914" s="41"/>
      <c r="G1914" s="42"/>
      <c r="H1914" s="42"/>
      <c r="I1914" s="42"/>
      <c r="J1914" s="42" t="s">
        <v>913</v>
      </c>
      <c r="K1914" s="130"/>
      <c r="L1914" s="126"/>
      <c r="M1914" s="127"/>
      <c r="N1914" s="127"/>
      <c r="O1914" s="127"/>
      <c r="P1914" s="45"/>
      <c r="Q1914" s="46"/>
      <c r="R1914" s="45">
        <f t="shared" ref="R1914:S1914" si="987">R1915</f>
        <v>500000</v>
      </c>
      <c r="S1914" s="45">
        <f t="shared" si="987"/>
        <v>0</v>
      </c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82"/>
      <c r="AE1914" s="82"/>
      <c r="AF1914" s="82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  <c r="AT1914" s="45"/>
      <c r="AU1914" s="45"/>
      <c r="AV1914" s="45"/>
      <c r="AW1914" s="45"/>
      <c r="AX1914" s="45"/>
      <c r="AY1914" s="45"/>
      <c r="AZ1914" s="45"/>
      <c r="BA1914" s="45"/>
      <c r="BB1914" s="45"/>
      <c r="BC1914" s="45"/>
      <c r="BD1914" s="45"/>
      <c r="BE1914" s="45"/>
    </row>
    <row r="1915" spans="1:57" ht="15.75" customHeight="1">
      <c r="A1915" s="1" t="s">
        <v>2187</v>
      </c>
      <c r="B1915" s="1" t="s">
        <v>910</v>
      </c>
      <c r="C1915" s="1" t="s">
        <v>911</v>
      </c>
      <c r="D1915" s="1" t="s">
        <v>912</v>
      </c>
      <c r="E1915" s="1" t="s">
        <v>913</v>
      </c>
      <c r="F1915" s="128"/>
      <c r="G1915" s="129"/>
      <c r="H1915" s="129"/>
      <c r="I1915" s="129"/>
      <c r="J1915" s="129"/>
      <c r="K1915" s="49" t="s">
        <v>2188</v>
      </c>
      <c r="L1915" s="61" t="s">
        <v>2189</v>
      </c>
      <c r="M1915" s="51" t="s">
        <v>127</v>
      </c>
      <c r="N1915" s="51"/>
      <c r="O1915" s="62" t="e">
        <f>M1915-R1915</f>
        <v>#VALUE!</v>
      </c>
      <c r="P1915" s="53">
        <v>100</v>
      </c>
      <c r="Q1915" s="54" t="s">
        <v>279</v>
      </c>
      <c r="R1915" s="53">
        <v>500000</v>
      </c>
      <c r="S1915" s="53">
        <f>U1915+X1915+AA1915+AD1915+AG1915+AJ1915+AM1915+AP1915+AS1915+AV1915+AY1915+BB1915</f>
        <v>0</v>
      </c>
      <c r="T1915" s="53"/>
      <c r="U1915" s="53">
        <v>0</v>
      </c>
      <c r="V1915" s="53" t="s">
        <v>129</v>
      </c>
      <c r="W1915" s="156">
        <v>0.01</v>
      </c>
      <c r="X1915" s="53">
        <v>0</v>
      </c>
      <c r="Y1915" s="53" t="s">
        <v>129</v>
      </c>
      <c r="Z1915" s="156">
        <v>0.05</v>
      </c>
      <c r="AA1915" s="53">
        <v>0</v>
      </c>
      <c r="AB1915" s="53" t="s">
        <v>129</v>
      </c>
      <c r="AC1915" s="191">
        <v>0.05</v>
      </c>
      <c r="AD1915" s="53">
        <v>0</v>
      </c>
      <c r="AE1915" s="53" t="s">
        <v>129</v>
      </c>
      <c r="AF1915" s="191">
        <v>0.05</v>
      </c>
      <c r="AG1915" s="53">
        <v>0</v>
      </c>
      <c r="AH1915" s="53" t="s">
        <v>129</v>
      </c>
      <c r="AI1915" s="191">
        <v>0.05</v>
      </c>
      <c r="AJ1915" s="53"/>
      <c r="AK1915" s="53"/>
      <c r="AL1915" s="53"/>
      <c r="AM1915" s="53"/>
      <c r="AN1915" s="53"/>
      <c r="AO1915" s="53"/>
      <c r="AP1915" s="53"/>
      <c r="AQ1915" s="53"/>
      <c r="AR1915" s="53"/>
      <c r="AS1915" s="53"/>
      <c r="AT1915" s="53"/>
      <c r="AU1915" s="53"/>
      <c r="AV1915" s="53"/>
      <c r="AW1915" s="53"/>
      <c r="AX1915" s="53"/>
      <c r="AY1915" s="53"/>
      <c r="AZ1915" s="53"/>
      <c r="BA1915" s="53"/>
      <c r="BB1915" s="53"/>
      <c r="BC1915" s="53"/>
      <c r="BD1915" s="53"/>
      <c r="BE1915" s="53"/>
    </row>
    <row r="1916" spans="1:57" ht="15.75" customHeight="1">
      <c r="A1916" s="1" t="s">
        <v>2187</v>
      </c>
      <c r="B1916" s="1" t="s">
        <v>121</v>
      </c>
      <c r="C1916" s="1" t="s">
        <v>911</v>
      </c>
      <c r="D1916" s="1"/>
      <c r="E1916" s="1"/>
      <c r="F1916" s="23"/>
      <c r="G1916" s="24" t="s">
        <v>121</v>
      </c>
      <c r="H1916" s="24"/>
      <c r="I1916" s="24"/>
      <c r="J1916" s="24"/>
      <c r="K1916" s="152"/>
      <c r="L1916" s="114"/>
      <c r="M1916" s="134"/>
      <c r="N1916" s="134"/>
      <c r="O1916" s="134"/>
      <c r="P1916" s="27"/>
      <c r="Q1916" s="28"/>
      <c r="R1916" s="27">
        <f t="shared" ref="R1916:S1916" si="988">R1917</f>
        <v>9305900</v>
      </c>
      <c r="S1916" s="27">
        <f t="shared" si="988"/>
        <v>1898030</v>
      </c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106"/>
      <c r="AE1916" s="106"/>
      <c r="AF1916" s="106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</row>
    <row r="1917" spans="1:57" ht="15.75" customHeight="1">
      <c r="A1917" s="1" t="s">
        <v>2187</v>
      </c>
      <c r="B1917" s="1" t="s">
        <v>121</v>
      </c>
      <c r="C1917" s="1" t="s">
        <v>122</v>
      </c>
      <c r="D1917" s="1"/>
      <c r="E1917" s="1"/>
      <c r="F1917" s="29"/>
      <c r="G1917" s="30"/>
      <c r="H1917" s="30" t="s">
        <v>122</v>
      </c>
      <c r="I1917" s="30"/>
      <c r="J1917" s="30"/>
      <c r="K1917" s="117"/>
      <c r="L1917" s="118"/>
      <c r="M1917" s="119"/>
      <c r="N1917" s="119"/>
      <c r="O1917" s="119"/>
      <c r="P1917" s="33"/>
      <c r="Q1917" s="34"/>
      <c r="R1917" s="33">
        <f t="shared" ref="R1917:S1917" si="989">R1918</f>
        <v>9305900</v>
      </c>
      <c r="S1917" s="33">
        <f t="shared" si="989"/>
        <v>1898030</v>
      </c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3"/>
      <c r="AD1917" s="33"/>
      <c r="AE1917" s="33"/>
      <c r="AF1917" s="33"/>
      <c r="AG1917" s="33"/>
      <c r="AH1917" s="33"/>
      <c r="AI1917" s="33"/>
      <c r="AJ1917" s="33"/>
      <c r="AK1917" s="33"/>
      <c r="AL1917" s="33"/>
      <c r="AM1917" s="33"/>
      <c r="AN1917" s="33"/>
      <c r="AO1917" s="33"/>
      <c r="AP1917" s="33"/>
      <c r="AQ1917" s="33"/>
      <c r="AR1917" s="33"/>
      <c r="AS1917" s="33"/>
      <c r="AT1917" s="33"/>
      <c r="AU1917" s="33"/>
      <c r="AV1917" s="33"/>
      <c r="AW1917" s="33"/>
      <c r="AX1917" s="33"/>
      <c r="AY1917" s="33"/>
      <c r="AZ1917" s="33"/>
      <c r="BA1917" s="33"/>
      <c r="BB1917" s="33"/>
      <c r="BC1917" s="33"/>
      <c r="BD1917" s="33"/>
      <c r="BE1917" s="33"/>
    </row>
    <row r="1918" spans="1:57" ht="15.75" customHeight="1">
      <c r="A1918" s="1" t="s">
        <v>2187</v>
      </c>
      <c r="B1918" s="1" t="s">
        <v>121</v>
      </c>
      <c r="C1918" s="1" t="s">
        <v>122</v>
      </c>
      <c r="D1918" s="1" t="s">
        <v>123</v>
      </c>
      <c r="E1918" s="1"/>
      <c r="F1918" s="35"/>
      <c r="G1918" s="36"/>
      <c r="H1918" s="36"/>
      <c r="I1918" s="36" t="s">
        <v>123</v>
      </c>
      <c r="J1918" s="36"/>
      <c r="K1918" s="120"/>
      <c r="L1918" s="121"/>
      <c r="M1918" s="122"/>
      <c r="N1918" s="122"/>
      <c r="O1918" s="122"/>
      <c r="P1918" s="39"/>
      <c r="Q1918" s="40"/>
      <c r="R1918" s="39">
        <f t="shared" ref="R1918:S1918" si="990">R1919+R1926+R1929</f>
        <v>9305900</v>
      </c>
      <c r="S1918" s="39">
        <f t="shared" si="990"/>
        <v>1898030</v>
      </c>
      <c r="T1918" s="39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F1918" s="39"/>
      <c r="AG1918" s="39"/>
      <c r="AH1918" s="39"/>
      <c r="AI1918" s="39"/>
      <c r="AJ1918" s="39"/>
      <c r="AK1918" s="39"/>
      <c r="AL1918" s="39"/>
      <c r="AM1918" s="39"/>
      <c r="AN1918" s="39"/>
      <c r="AO1918" s="39"/>
      <c r="AP1918" s="39"/>
      <c r="AQ1918" s="39"/>
      <c r="AR1918" s="39"/>
      <c r="AS1918" s="39"/>
      <c r="AT1918" s="39"/>
      <c r="AU1918" s="39"/>
      <c r="AV1918" s="39"/>
      <c r="AW1918" s="39"/>
      <c r="AX1918" s="39"/>
      <c r="AY1918" s="39"/>
      <c r="AZ1918" s="39"/>
      <c r="BA1918" s="39"/>
      <c r="BB1918" s="39"/>
      <c r="BC1918" s="39"/>
      <c r="BD1918" s="39"/>
      <c r="BE1918" s="39"/>
    </row>
    <row r="1919" spans="1:57" ht="15.75" customHeight="1">
      <c r="A1919" s="1" t="s">
        <v>2187</v>
      </c>
      <c r="B1919" s="1" t="s">
        <v>121</v>
      </c>
      <c r="C1919" s="1" t="s">
        <v>122</v>
      </c>
      <c r="D1919" s="1"/>
      <c r="E1919" s="1" t="s">
        <v>632</v>
      </c>
      <c r="F1919" s="41"/>
      <c r="G1919" s="42"/>
      <c r="H1919" s="42"/>
      <c r="I1919" s="42"/>
      <c r="J1919" s="42" t="s">
        <v>632</v>
      </c>
      <c r="K1919" s="130"/>
      <c r="L1919" s="126"/>
      <c r="M1919" s="127"/>
      <c r="N1919" s="127"/>
      <c r="O1919" s="127"/>
      <c r="P1919" s="45"/>
      <c r="Q1919" s="46"/>
      <c r="R1919" s="45">
        <f t="shared" ref="R1919:S1919" si="991">SUM(R1920:R1925)</f>
        <v>5280000</v>
      </c>
      <c r="S1919" s="45">
        <f t="shared" si="991"/>
        <v>1813390</v>
      </c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82"/>
      <c r="AE1919" s="82"/>
      <c r="AF1919" s="82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  <c r="AT1919" s="45"/>
      <c r="AU1919" s="45"/>
      <c r="AV1919" s="45"/>
      <c r="AW1919" s="45"/>
      <c r="AX1919" s="45"/>
      <c r="AY1919" s="45"/>
      <c r="AZ1919" s="45"/>
      <c r="BA1919" s="45"/>
      <c r="BB1919" s="45"/>
      <c r="BC1919" s="45"/>
      <c r="BD1919" s="45"/>
      <c r="BE1919" s="45"/>
    </row>
    <row r="1920" spans="1:57" ht="15.75" customHeight="1">
      <c r="A1920" s="1" t="s">
        <v>2187</v>
      </c>
      <c r="B1920" s="1" t="s">
        <v>121</v>
      </c>
      <c r="C1920" s="1" t="s">
        <v>122</v>
      </c>
      <c r="D1920" s="1" t="s">
        <v>123</v>
      </c>
      <c r="E1920" s="1" t="s">
        <v>632</v>
      </c>
      <c r="F1920" s="128"/>
      <c r="G1920" s="129"/>
      <c r="H1920" s="129"/>
      <c r="I1920" s="129"/>
      <c r="J1920" s="129"/>
      <c r="K1920" s="49" t="s">
        <v>678</v>
      </c>
      <c r="L1920" s="50" t="s">
        <v>2190</v>
      </c>
      <c r="M1920" s="51" t="s">
        <v>127</v>
      </c>
      <c r="N1920" s="51"/>
      <c r="O1920" s="62" t="e">
        <f t="shared" ref="O1920:O1925" si="992">M1920-R1920</f>
        <v>#VALUE!</v>
      </c>
      <c r="P1920" s="53">
        <v>525000</v>
      </c>
      <c r="Q1920" s="54" t="s">
        <v>128</v>
      </c>
      <c r="R1920" s="53">
        <v>1554000</v>
      </c>
      <c r="S1920" s="53">
        <f t="shared" ref="S1920:S1925" si="993">U1920+X1920+AA1920+AD1920+AG1920+AJ1920+AM1920+AP1920+AS1920+AV1920+AY1920+BB1920</f>
        <v>351722</v>
      </c>
      <c r="T1920" s="53"/>
      <c r="U1920" s="53">
        <v>0</v>
      </c>
      <c r="V1920" s="53" t="s">
        <v>129</v>
      </c>
      <c r="W1920" s="156">
        <v>0.01</v>
      </c>
      <c r="X1920" s="53">
        <v>0</v>
      </c>
      <c r="Y1920" s="53" t="s">
        <v>130</v>
      </c>
      <c r="Z1920" s="156">
        <v>0.05</v>
      </c>
      <c r="AA1920" s="53">
        <v>0</v>
      </c>
      <c r="AB1920" s="53" t="s">
        <v>130</v>
      </c>
      <c r="AC1920" s="156">
        <v>0.05</v>
      </c>
      <c r="AD1920" s="88">
        <v>94450</v>
      </c>
      <c r="AE1920" s="53" t="s">
        <v>131</v>
      </c>
      <c r="AF1920" s="54" t="s">
        <v>2191</v>
      </c>
      <c r="AG1920" s="53">
        <v>257272</v>
      </c>
      <c r="AH1920" s="53" t="s">
        <v>131</v>
      </c>
      <c r="AI1920" s="191">
        <v>0.2</v>
      </c>
      <c r="AJ1920" s="53"/>
      <c r="AK1920" s="53"/>
      <c r="AL1920" s="53"/>
      <c r="AM1920" s="53"/>
      <c r="AN1920" s="53"/>
      <c r="AO1920" s="53"/>
      <c r="AP1920" s="53"/>
      <c r="AQ1920" s="53"/>
      <c r="AR1920" s="53"/>
      <c r="AS1920" s="53"/>
      <c r="AT1920" s="53"/>
      <c r="AU1920" s="53"/>
      <c r="AV1920" s="53"/>
      <c r="AW1920" s="53"/>
      <c r="AX1920" s="53"/>
      <c r="AY1920" s="53"/>
      <c r="AZ1920" s="53"/>
      <c r="BA1920" s="53"/>
      <c r="BB1920" s="53"/>
      <c r="BC1920" s="53"/>
      <c r="BD1920" s="53"/>
      <c r="BE1920" s="53"/>
    </row>
    <row r="1921" spans="1:57" ht="15.75" customHeight="1">
      <c r="A1921" s="1" t="s">
        <v>2187</v>
      </c>
      <c r="B1921" s="1" t="s">
        <v>121</v>
      </c>
      <c r="C1921" s="1" t="s">
        <v>122</v>
      </c>
      <c r="D1921" s="1" t="s">
        <v>123</v>
      </c>
      <c r="E1921" s="1" t="s">
        <v>632</v>
      </c>
      <c r="F1921" s="128"/>
      <c r="G1921" s="129"/>
      <c r="H1921" s="129"/>
      <c r="I1921" s="129"/>
      <c r="J1921" s="129"/>
      <c r="K1921" s="49" t="s">
        <v>2192</v>
      </c>
      <c r="L1921" s="61" t="s">
        <v>2193</v>
      </c>
      <c r="M1921" s="51" t="s">
        <v>127</v>
      </c>
      <c r="N1921" s="51"/>
      <c r="O1921" s="62" t="e">
        <f t="shared" si="992"/>
        <v>#VALUE!</v>
      </c>
      <c r="P1921" s="53">
        <v>262500</v>
      </c>
      <c r="Q1921" s="54" t="s">
        <v>128</v>
      </c>
      <c r="R1921" s="53">
        <v>777000</v>
      </c>
      <c r="S1921" s="53">
        <f t="shared" si="993"/>
        <v>306386</v>
      </c>
      <c r="T1921" s="53"/>
      <c r="U1921" s="53">
        <v>0</v>
      </c>
      <c r="V1921" s="53" t="s">
        <v>129</v>
      </c>
      <c r="W1921" s="156">
        <v>0.01</v>
      </c>
      <c r="X1921" s="53">
        <v>0</v>
      </c>
      <c r="Y1921" s="53" t="s">
        <v>130</v>
      </c>
      <c r="Z1921" s="156">
        <v>0.05</v>
      </c>
      <c r="AA1921" s="53">
        <v>0</v>
      </c>
      <c r="AB1921" s="53" t="s">
        <v>130</v>
      </c>
      <c r="AC1921" s="191">
        <v>0.05</v>
      </c>
      <c r="AD1921" s="53">
        <v>0</v>
      </c>
      <c r="AE1921" s="53" t="s">
        <v>129</v>
      </c>
      <c r="AF1921" s="191">
        <v>0.05</v>
      </c>
      <c r="AG1921" s="53">
        <v>306386</v>
      </c>
      <c r="AH1921" s="53" t="s">
        <v>131</v>
      </c>
      <c r="AI1921" s="191">
        <v>0.4</v>
      </c>
      <c r="AJ1921" s="53"/>
      <c r="AK1921" s="53"/>
      <c r="AL1921" s="53"/>
      <c r="AM1921" s="53"/>
      <c r="AN1921" s="53"/>
      <c r="AO1921" s="53"/>
      <c r="AP1921" s="53"/>
      <c r="AQ1921" s="53"/>
      <c r="AR1921" s="53"/>
      <c r="AS1921" s="53"/>
      <c r="AT1921" s="53"/>
      <c r="AU1921" s="53"/>
      <c r="AV1921" s="53"/>
      <c r="AW1921" s="53"/>
      <c r="AX1921" s="53"/>
      <c r="AY1921" s="53"/>
      <c r="AZ1921" s="53"/>
      <c r="BA1921" s="53"/>
      <c r="BB1921" s="53"/>
      <c r="BC1921" s="53"/>
      <c r="BD1921" s="53"/>
      <c r="BE1921" s="53"/>
    </row>
    <row r="1922" spans="1:57" ht="15.75" customHeight="1">
      <c r="A1922" s="1" t="s">
        <v>2187</v>
      </c>
      <c r="B1922" s="1" t="s">
        <v>121</v>
      </c>
      <c r="C1922" s="1" t="s">
        <v>122</v>
      </c>
      <c r="D1922" s="1" t="s">
        <v>123</v>
      </c>
      <c r="E1922" s="1" t="s">
        <v>632</v>
      </c>
      <c r="F1922" s="128"/>
      <c r="G1922" s="129"/>
      <c r="H1922" s="129"/>
      <c r="I1922" s="129"/>
      <c r="J1922" s="129"/>
      <c r="K1922" s="49" t="s">
        <v>154</v>
      </c>
      <c r="L1922" s="61" t="s">
        <v>155</v>
      </c>
      <c r="M1922" s="51" t="s">
        <v>127</v>
      </c>
      <c r="N1922" s="51">
        <v>3</v>
      </c>
      <c r="O1922" s="52" t="e">
        <f t="shared" si="992"/>
        <v>#VALUE!</v>
      </c>
      <c r="P1922" s="53">
        <v>525000</v>
      </c>
      <c r="Q1922" s="54" t="s">
        <v>128</v>
      </c>
      <c r="R1922" s="53">
        <v>1554000</v>
      </c>
      <c r="S1922" s="53">
        <f t="shared" si="993"/>
        <v>560032</v>
      </c>
      <c r="T1922" s="53"/>
      <c r="U1922" s="53">
        <v>0</v>
      </c>
      <c r="V1922" s="53" t="s">
        <v>129</v>
      </c>
      <c r="W1922" s="156">
        <v>0.01</v>
      </c>
      <c r="X1922" s="53">
        <v>0</v>
      </c>
      <c r="Y1922" s="53" t="s">
        <v>130</v>
      </c>
      <c r="Z1922" s="156">
        <v>0.05</v>
      </c>
      <c r="AA1922" s="53">
        <v>0</v>
      </c>
      <c r="AB1922" s="53" t="s">
        <v>130</v>
      </c>
      <c r="AC1922" s="191">
        <v>0.05</v>
      </c>
      <c r="AD1922" s="53">
        <v>0</v>
      </c>
      <c r="AE1922" s="53" t="s">
        <v>129</v>
      </c>
      <c r="AF1922" s="191">
        <v>0.05</v>
      </c>
      <c r="AG1922" s="53">
        <v>560032</v>
      </c>
      <c r="AH1922" s="53" t="s">
        <v>131</v>
      </c>
      <c r="AI1922" s="191">
        <v>0.4</v>
      </c>
      <c r="AJ1922" s="53"/>
      <c r="AK1922" s="53"/>
      <c r="AL1922" s="53"/>
      <c r="AM1922" s="53"/>
      <c r="AN1922" s="53"/>
      <c r="AO1922" s="53"/>
      <c r="AP1922" s="53"/>
      <c r="AQ1922" s="53"/>
      <c r="AR1922" s="53"/>
      <c r="AS1922" s="53"/>
      <c r="AT1922" s="53"/>
      <c r="AU1922" s="53"/>
      <c r="AV1922" s="53"/>
      <c r="AW1922" s="53"/>
      <c r="AX1922" s="53"/>
      <c r="AY1922" s="53"/>
      <c r="AZ1922" s="53"/>
      <c r="BA1922" s="53"/>
      <c r="BB1922" s="53"/>
      <c r="BC1922" s="53"/>
      <c r="BD1922" s="53"/>
      <c r="BE1922" s="53"/>
    </row>
    <row r="1923" spans="1:57" ht="15.75" customHeight="1">
      <c r="A1923" s="1" t="s">
        <v>2187</v>
      </c>
      <c r="B1923" s="1" t="s">
        <v>121</v>
      </c>
      <c r="C1923" s="1" t="s">
        <v>122</v>
      </c>
      <c r="D1923" s="1" t="s">
        <v>123</v>
      </c>
      <c r="E1923" s="1" t="s">
        <v>632</v>
      </c>
      <c r="F1923" s="128"/>
      <c r="G1923" s="129"/>
      <c r="H1923" s="129"/>
      <c r="I1923" s="129"/>
      <c r="J1923" s="129"/>
      <c r="K1923" s="49" t="s">
        <v>2194</v>
      </c>
      <c r="L1923" s="61" t="s">
        <v>2195</v>
      </c>
      <c r="M1923" s="51" t="s">
        <v>127</v>
      </c>
      <c r="N1923" s="51"/>
      <c r="O1923" s="62" t="e">
        <f t="shared" si="992"/>
        <v>#VALUE!</v>
      </c>
      <c r="P1923" s="53">
        <v>63000</v>
      </c>
      <c r="Q1923" s="54" t="s">
        <v>128</v>
      </c>
      <c r="R1923" s="53">
        <v>496500</v>
      </c>
      <c r="S1923" s="53">
        <f t="shared" si="993"/>
        <v>134240</v>
      </c>
      <c r="T1923" s="53"/>
      <c r="U1923" s="53">
        <v>0</v>
      </c>
      <c r="V1923" s="53" t="s">
        <v>129</v>
      </c>
      <c r="W1923" s="156">
        <v>0.01</v>
      </c>
      <c r="X1923" s="53">
        <v>0</v>
      </c>
      <c r="Y1923" s="53" t="s">
        <v>130</v>
      </c>
      <c r="Z1923" s="156">
        <v>0.05</v>
      </c>
      <c r="AA1923" s="53">
        <v>0</v>
      </c>
      <c r="AB1923" s="53" t="s">
        <v>130</v>
      </c>
      <c r="AC1923" s="191">
        <v>0.05</v>
      </c>
      <c r="AD1923" s="53">
        <v>57440</v>
      </c>
      <c r="AE1923" s="53" t="s">
        <v>131</v>
      </c>
      <c r="AF1923" s="54" t="s">
        <v>2196</v>
      </c>
      <c r="AG1923" s="53">
        <v>76800</v>
      </c>
      <c r="AH1923" s="53" t="s">
        <v>131</v>
      </c>
      <c r="AI1923" s="191">
        <v>0.4</v>
      </c>
      <c r="AJ1923" s="53"/>
      <c r="AK1923" s="53"/>
      <c r="AL1923" s="53"/>
      <c r="AM1923" s="53"/>
      <c r="AN1923" s="53"/>
      <c r="AO1923" s="53"/>
      <c r="AP1923" s="53"/>
      <c r="AQ1923" s="53"/>
      <c r="AR1923" s="53"/>
      <c r="AS1923" s="53"/>
      <c r="AT1923" s="53"/>
      <c r="AU1923" s="53"/>
      <c r="AV1923" s="53"/>
      <c r="AW1923" s="53"/>
      <c r="AX1923" s="53"/>
      <c r="AY1923" s="53"/>
      <c r="AZ1923" s="53"/>
      <c r="BA1923" s="53"/>
      <c r="BB1923" s="53"/>
      <c r="BC1923" s="53"/>
      <c r="BD1923" s="53"/>
      <c r="BE1923" s="53"/>
    </row>
    <row r="1924" spans="1:57" ht="15.75" customHeight="1">
      <c r="A1924" s="1" t="s">
        <v>2187</v>
      </c>
      <c r="B1924" s="1" t="s">
        <v>121</v>
      </c>
      <c r="C1924" s="1" t="s">
        <v>122</v>
      </c>
      <c r="D1924" s="1" t="s">
        <v>123</v>
      </c>
      <c r="E1924" s="1" t="s">
        <v>632</v>
      </c>
      <c r="F1924" s="128"/>
      <c r="G1924" s="129"/>
      <c r="H1924" s="129"/>
      <c r="I1924" s="129"/>
      <c r="J1924" s="129"/>
      <c r="K1924" s="49" t="s">
        <v>2197</v>
      </c>
      <c r="L1924" s="61" t="s">
        <v>2198</v>
      </c>
      <c r="M1924" s="51" t="s">
        <v>127</v>
      </c>
      <c r="N1924" s="51"/>
      <c r="O1924" s="62" t="e">
        <f t="shared" si="992"/>
        <v>#VALUE!</v>
      </c>
      <c r="P1924" s="53">
        <v>38000</v>
      </c>
      <c r="Q1924" s="54" t="s">
        <v>128</v>
      </c>
      <c r="R1924" s="53">
        <v>299500</v>
      </c>
      <c r="S1924" s="53">
        <f t="shared" si="993"/>
        <v>134690</v>
      </c>
      <c r="T1924" s="53"/>
      <c r="U1924" s="53">
        <v>0</v>
      </c>
      <c r="V1924" s="53" t="s">
        <v>129</v>
      </c>
      <c r="W1924" s="156">
        <v>0.01</v>
      </c>
      <c r="X1924" s="53">
        <v>0</v>
      </c>
      <c r="Y1924" s="53" t="s">
        <v>130</v>
      </c>
      <c r="Z1924" s="156">
        <v>0.05</v>
      </c>
      <c r="AA1924" s="53">
        <v>0</v>
      </c>
      <c r="AB1924" s="53" t="s">
        <v>130</v>
      </c>
      <c r="AC1924" s="191">
        <v>0.05</v>
      </c>
      <c r="AD1924" s="53">
        <v>0</v>
      </c>
      <c r="AE1924" s="53" t="s">
        <v>129</v>
      </c>
      <c r="AF1924" s="191">
        <v>0.05</v>
      </c>
      <c r="AG1924" s="53">
        <v>134690</v>
      </c>
      <c r="AH1924" s="53" t="s">
        <v>131</v>
      </c>
      <c r="AI1924" s="191">
        <v>0.45</v>
      </c>
      <c r="AJ1924" s="53"/>
      <c r="AK1924" s="53"/>
      <c r="AL1924" s="53"/>
      <c r="AM1924" s="53"/>
      <c r="AN1924" s="53"/>
      <c r="AO1924" s="53"/>
      <c r="AP1924" s="53"/>
      <c r="AQ1924" s="53"/>
      <c r="AR1924" s="53"/>
      <c r="AS1924" s="53"/>
      <c r="AT1924" s="53"/>
      <c r="AU1924" s="53"/>
      <c r="AV1924" s="53"/>
      <c r="AW1924" s="53"/>
      <c r="AX1924" s="53"/>
      <c r="AY1924" s="53"/>
      <c r="AZ1924" s="53"/>
      <c r="BA1924" s="53"/>
      <c r="BB1924" s="53"/>
      <c r="BC1924" s="53"/>
      <c r="BD1924" s="53"/>
      <c r="BE1924" s="53"/>
    </row>
    <row r="1925" spans="1:57" ht="15.75" customHeight="1">
      <c r="A1925" s="1" t="s">
        <v>2187</v>
      </c>
      <c r="B1925" s="1" t="s">
        <v>121</v>
      </c>
      <c r="C1925" s="1" t="s">
        <v>122</v>
      </c>
      <c r="D1925" s="1" t="s">
        <v>123</v>
      </c>
      <c r="E1925" s="1" t="s">
        <v>632</v>
      </c>
      <c r="F1925" s="128"/>
      <c r="G1925" s="129"/>
      <c r="H1925" s="129"/>
      <c r="I1925" s="129"/>
      <c r="J1925" s="129"/>
      <c r="K1925" s="49" t="s">
        <v>2199</v>
      </c>
      <c r="L1925" s="61" t="s">
        <v>2200</v>
      </c>
      <c r="M1925" s="51" t="s">
        <v>127</v>
      </c>
      <c r="N1925" s="51"/>
      <c r="O1925" s="62" t="e">
        <f t="shared" si="992"/>
        <v>#VALUE!</v>
      </c>
      <c r="P1925" s="53">
        <v>76000</v>
      </c>
      <c r="Q1925" s="54" t="s">
        <v>128</v>
      </c>
      <c r="R1925" s="53">
        <v>599000</v>
      </c>
      <c r="S1925" s="53">
        <f t="shared" si="993"/>
        <v>326320</v>
      </c>
      <c r="T1925" s="53"/>
      <c r="U1925" s="53">
        <v>0</v>
      </c>
      <c r="V1925" s="53" t="s">
        <v>129</v>
      </c>
      <c r="W1925" s="156">
        <v>0.01</v>
      </c>
      <c r="X1925" s="53">
        <v>0</v>
      </c>
      <c r="Y1925" s="53" t="s">
        <v>130</v>
      </c>
      <c r="Z1925" s="156">
        <v>0.05</v>
      </c>
      <c r="AA1925" s="53">
        <v>0</v>
      </c>
      <c r="AB1925" s="53" t="s">
        <v>130</v>
      </c>
      <c r="AC1925" s="191">
        <v>0.05</v>
      </c>
      <c r="AD1925" s="53">
        <v>0</v>
      </c>
      <c r="AE1925" s="53" t="s">
        <v>129</v>
      </c>
      <c r="AF1925" s="191">
        <v>0.05</v>
      </c>
      <c r="AG1925" s="53">
        <v>326320</v>
      </c>
      <c r="AH1925" s="53" t="s">
        <v>131</v>
      </c>
      <c r="AI1925" s="191">
        <v>0.55000000000000004</v>
      </c>
      <c r="AJ1925" s="53"/>
      <c r="AK1925" s="53"/>
      <c r="AL1925" s="53"/>
      <c r="AM1925" s="53"/>
      <c r="AN1925" s="53"/>
      <c r="AO1925" s="53"/>
      <c r="AP1925" s="53"/>
      <c r="AQ1925" s="53"/>
      <c r="AR1925" s="53"/>
      <c r="AS1925" s="53"/>
      <c r="AT1925" s="53"/>
      <c r="AU1925" s="53"/>
      <c r="AV1925" s="53"/>
      <c r="AW1925" s="53"/>
      <c r="AX1925" s="53"/>
      <c r="AY1925" s="53"/>
      <c r="AZ1925" s="53"/>
      <c r="BA1925" s="53"/>
      <c r="BB1925" s="53"/>
      <c r="BC1925" s="53"/>
      <c r="BD1925" s="53"/>
      <c r="BE1925" s="53"/>
    </row>
    <row r="1926" spans="1:57" ht="15.75" customHeight="1">
      <c r="A1926" s="1" t="s">
        <v>2187</v>
      </c>
      <c r="B1926" s="1" t="s">
        <v>121</v>
      </c>
      <c r="C1926" s="1" t="s">
        <v>122</v>
      </c>
      <c r="D1926" s="1"/>
      <c r="E1926" s="1" t="s">
        <v>822</v>
      </c>
      <c r="F1926" s="41"/>
      <c r="G1926" s="42"/>
      <c r="H1926" s="42"/>
      <c r="I1926" s="42"/>
      <c r="J1926" s="42" t="s">
        <v>822</v>
      </c>
      <c r="K1926" s="130"/>
      <c r="L1926" s="126"/>
      <c r="M1926" s="127"/>
      <c r="N1926" s="127"/>
      <c r="O1926" s="127"/>
      <c r="P1926" s="45"/>
      <c r="Q1926" s="46"/>
      <c r="R1926" s="45">
        <f t="shared" ref="R1926:S1926" si="994">SUM(R1927:R1928)</f>
        <v>319300</v>
      </c>
      <c r="S1926" s="45">
        <f t="shared" si="994"/>
        <v>84640</v>
      </c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91"/>
      <c r="AE1926" s="91"/>
      <c r="AF1926" s="91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  <c r="AT1926" s="45"/>
      <c r="AU1926" s="45"/>
      <c r="AV1926" s="45"/>
      <c r="AW1926" s="45"/>
      <c r="AX1926" s="45"/>
      <c r="AY1926" s="45"/>
      <c r="AZ1926" s="45"/>
      <c r="BA1926" s="45"/>
      <c r="BB1926" s="45"/>
      <c r="BC1926" s="45"/>
      <c r="BD1926" s="45"/>
      <c r="BE1926" s="45"/>
    </row>
    <row r="1927" spans="1:57" ht="15.75" customHeight="1">
      <c r="A1927" s="1" t="s">
        <v>2187</v>
      </c>
      <c r="B1927" s="1" t="s">
        <v>121</v>
      </c>
      <c r="C1927" s="1" t="s">
        <v>122</v>
      </c>
      <c r="D1927" s="1" t="s">
        <v>123</v>
      </c>
      <c r="E1927" s="1" t="s">
        <v>822</v>
      </c>
      <c r="F1927" s="128"/>
      <c r="G1927" s="129"/>
      <c r="H1927" s="129"/>
      <c r="I1927" s="129"/>
      <c r="J1927" s="129"/>
      <c r="K1927" s="49" t="s">
        <v>154</v>
      </c>
      <c r="L1927" s="61" t="s">
        <v>155</v>
      </c>
      <c r="M1927" s="51" t="s">
        <v>127</v>
      </c>
      <c r="N1927" s="51">
        <v>3</v>
      </c>
      <c r="O1927" s="52" t="e">
        <f t="shared" ref="O1927:O1928" si="995">M1927-R1927</f>
        <v>#VALUE!</v>
      </c>
      <c r="P1927" s="53">
        <v>80000</v>
      </c>
      <c r="Q1927" s="54" t="s">
        <v>128</v>
      </c>
      <c r="R1927" s="53">
        <v>236800</v>
      </c>
      <c r="S1927" s="53">
        <f t="shared" ref="S1927:S1928" si="996">U1927+X1927+AA1927+AD1927+AG1927+AJ1927+AM1927+AP1927+AS1927+AV1927+AY1927+BB1927</f>
        <v>71040</v>
      </c>
      <c r="T1927" s="53"/>
      <c r="U1927" s="53">
        <v>0</v>
      </c>
      <c r="V1927" s="53" t="s">
        <v>129</v>
      </c>
      <c r="W1927" s="156">
        <v>0.01</v>
      </c>
      <c r="X1927" s="53">
        <v>0</v>
      </c>
      <c r="Y1927" s="53" t="s">
        <v>130</v>
      </c>
      <c r="Z1927" s="156">
        <v>0.05</v>
      </c>
      <c r="AA1927" s="53">
        <v>0</v>
      </c>
      <c r="AB1927" s="53" t="s">
        <v>130</v>
      </c>
      <c r="AC1927" s="191">
        <v>0.05</v>
      </c>
      <c r="AD1927" s="53">
        <v>0</v>
      </c>
      <c r="AE1927" s="53" t="s">
        <v>130</v>
      </c>
      <c r="AF1927" s="191">
        <v>0.3</v>
      </c>
      <c r="AG1927" s="88">
        <v>71040</v>
      </c>
      <c r="AH1927" s="53" t="s">
        <v>131</v>
      </c>
      <c r="AI1927" s="55">
        <v>0.3</v>
      </c>
      <c r="AJ1927" s="53"/>
      <c r="AK1927" s="53"/>
      <c r="AL1927" s="53"/>
      <c r="AM1927" s="53"/>
      <c r="AN1927" s="53"/>
      <c r="AO1927" s="53"/>
      <c r="AP1927" s="53"/>
      <c r="AQ1927" s="53"/>
      <c r="AR1927" s="53"/>
      <c r="AS1927" s="53"/>
      <c r="AT1927" s="53"/>
      <c r="AU1927" s="53"/>
      <c r="AV1927" s="53"/>
      <c r="AW1927" s="53"/>
      <c r="AX1927" s="53"/>
      <c r="AY1927" s="53"/>
      <c r="AZ1927" s="53"/>
      <c r="BA1927" s="53"/>
      <c r="BB1927" s="53"/>
      <c r="BC1927" s="53"/>
      <c r="BD1927" s="53"/>
      <c r="BE1927" s="53"/>
    </row>
    <row r="1928" spans="1:57" ht="15.75" customHeight="1">
      <c r="A1928" s="1" t="s">
        <v>2187</v>
      </c>
      <c r="B1928" s="1" t="s">
        <v>121</v>
      </c>
      <c r="C1928" s="1" t="s">
        <v>122</v>
      </c>
      <c r="D1928" s="1" t="s">
        <v>123</v>
      </c>
      <c r="E1928" s="1" t="s">
        <v>822</v>
      </c>
      <c r="F1928" s="128"/>
      <c r="G1928" s="129"/>
      <c r="H1928" s="129"/>
      <c r="I1928" s="129"/>
      <c r="J1928" s="129"/>
      <c r="K1928" s="49" t="s">
        <v>2201</v>
      </c>
      <c r="L1928" s="61" t="s">
        <v>2202</v>
      </c>
      <c r="M1928" s="51" t="s">
        <v>127</v>
      </c>
      <c r="N1928" s="51"/>
      <c r="O1928" s="62" t="e">
        <f t="shared" si="995"/>
        <v>#VALUE!</v>
      </c>
      <c r="P1928" s="53">
        <v>50000</v>
      </c>
      <c r="Q1928" s="54" t="s">
        <v>128</v>
      </c>
      <c r="R1928" s="53">
        <v>82500</v>
      </c>
      <c r="S1928" s="53">
        <f t="shared" si="996"/>
        <v>13600</v>
      </c>
      <c r="T1928" s="53"/>
      <c r="U1928" s="53">
        <v>0</v>
      </c>
      <c r="V1928" s="53" t="s">
        <v>129</v>
      </c>
      <c r="W1928" s="156">
        <v>0.01</v>
      </c>
      <c r="X1928" s="53">
        <v>0</v>
      </c>
      <c r="Y1928" s="53" t="s">
        <v>130</v>
      </c>
      <c r="Z1928" s="156">
        <v>0.05</v>
      </c>
      <c r="AA1928" s="53">
        <v>0</v>
      </c>
      <c r="AB1928" s="53" t="s">
        <v>130</v>
      </c>
      <c r="AC1928" s="191">
        <v>0.05</v>
      </c>
      <c r="AD1928" s="53">
        <v>0</v>
      </c>
      <c r="AE1928" s="53" t="s">
        <v>130</v>
      </c>
      <c r="AF1928" s="191">
        <v>0.2</v>
      </c>
      <c r="AG1928" s="88">
        <v>13600</v>
      </c>
      <c r="AH1928" s="53" t="s">
        <v>131</v>
      </c>
      <c r="AI1928" s="55">
        <v>0.2</v>
      </c>
      <c r="AJ1928" s="53"/>
      <c r="AK1928" s="53"/>
      <c r="AL1928" s="53"/>
      <c r="AM1928" s="53"/>
      <c r="AN1928" s="53"/>
      <c r="AO1928" s="53"/>
      <c r="AP1928" s="53"/>
      <c r="AQ1928" s="53"/>
      <c r="AR1928" s="53"/>
      <c r="AS1928" s="53"/>
      <c r="AT1928" s="53"/>
      <c r="AU1928" s="53"/>
      <c r="AV1928" s="53"/>
      <c r="AW1928" s="53"/>
      <c r="AX1928" s="53"/>
      <c r="AY1928" s="53"/>
      <c r="AZ1928" s="53"/>
      <c r="BA1928" s="53"/>
      <c r="BB1928" s="53"/>
      <c r="BC1928" s="53"/>
      <c r="BD1928" s="53"/>
      <c r="BE1928" s="53"/>
    </row>
    <row r="1929" spans="1:57" ht="15.75" customHeight="1">
      <c r="A1929" s="1" t="s">
        <v>2187</v>
      </c>
      <c r="B1929" s="1" t="s">
        <v>121</v>
      </c>
      <c r="C1929" s="1" t="s">
        <v>122</v>
      </c>
      <c r="D1929" s="1"/>
      <c r="E1929" s="1" t="s">
        <v>841</v>
      </c>
      <c r="F1929" s="41"/>
      <c r="G1929" s="42"/>
      <c r="H1929" s="42"/>
      <c r="I1929" s="42"/>
      <c r="J1929" s="42" t="s">
        <v>841</v>
      </c>
      <c r="K1929" s="130"/>
      <c r="L1929" s="126"/>
      <c r="M1929" s="127"/>
      <c r="N1929" s="127"/>
      <c r="O1929" s="127"/>
      <c r="P1929" s="45"/>
      <c r="Q1929" s="46"/>
      <c r="R1929" s="45">
        <f t="shared" ref="R1929:S1929" si="997">SUM(R1930:R1935)</f>
        <v>3706600</v>
      </c>
      <c r="S1929" s="45">
        <f t="shared" si="997"/>
        <v>0</v>
      </c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91"/>
      <c r="AE1929" s="91"/>
      <c r="AF1929" s="91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  <c r="AT1929" s="45"/>
      <c r="AU1929" s="45"/>
      <c r="AV1929" s="45"/>
      <c r="AW1929" s="45"/>
      <c r="AX1929" s="45"/>
      <c r="AY1929" s="45"/>
      <c r="AZ1929" s="45"/>
      <c r="BA1929" s="45"/>
      <c r="BB1929" s="45"/>
      <c r="BC1929" s="45"/>
      <c r="BD1929" s="45"/>
      <c r="BE1929" s="45"/>
    </row>
    <row r="1930" spans="1:57" ht="15.75" customHeight="1">
      <c r="A1930" s="1" t="s">
        <v>2187</v>
      </c>
      <c r="B1930" s="1" t="s">
        <v>121</v>
      </c>
      <c r="C1930" s="1" t="s">
        <v>122</v>
      </c>
      <c r="D1930" s="1" t="s">
        <v>123</v>
      </c>
      <c r="E1930" s="1" t="s">
        <v>841</v>
      </c>
      <c r="F1930" s="128"/>
      <c r="G1930" s="129"/>
      <c r="H1930" s="129"/>
      <c r="I1930" s="129"/>
      <c r="J1930" s="129"/>
      <c r="K1930" s="49" t="s">
        <v>2203</v>
      </c>
      <c r="L1930" s="61" t="s">
        <v>2204</v>
      </c>
      <c r="M1930" s="51" t="s">
        <v>127</v>
      </c>
      <c r="N1930" s="51"/>
      <c r="O1930" s="62" t="e">
        <f t="shared" ref="O1930:O1935" si="998">M1930-R1930</f>
        <v>#VALUE!</v>
      </c>
      <c r="P1930" s="53">
        <v>14</v>
      </c>
      <c r="Q1930" s="54" t="s">
        <v>400</v>
      </c>
      <c r="R1930" s="53">
        <v>74500</v>
      </c>
      <c r="S1930" s="53">
        <f t="shared" ref="S1930:S1935" si="999">U1930+X1930+AA1930+AD1930+AG1930+AJ1930+AM1930+AP1930+AS1930+AV1930+AY1930+BB1930</f>
        <v>0</v>
      </c>
      <c r="T1930" s="53"/>
      <c r="U1930" s="53">
        <v>0</v>
      </c>
      <c r="V1930" s="53" t="s">
        <v>129</v>
      </c>
      <c r="W1930" s="156">
        <v>0.01</v>
      </c>
      <c r="X1930" s="53">
        <v>0</v>
      </c>
      <c r="Y1930" s="53" t="s">
        <v>130</v>
      </c>
      <c r="Z1930" s="156">
        <v>0.05</v>
      </c>
      <c r="AA1930" s="53">
        <v>0</v>
      </c>
      <c r="AB1930" s="53" t="s">
        <v>130</v>
      </c>
      <c r="AC1930" s="191">
        <v>0.05</v>
      </c>
      <c r="AD1930" s="53">
        <v>0</v>
      </c>
      <c r="AE1930" s="53" t="s">
        <v>130</v>
      </c>
      <c r="AF1930" s="55">
        <v>0.1</v>
      </c>
      <c r="AG1930" s="88">
        <v>0</v>
      </c>
      <c r="AH1930" s="53" t="s">
        <v>131</v>
      </c>
      <c r="AI1930" s="55">
        <v>0.1</v>
      </c>
      <c r="AJ1930" s="53"/>
      <c r="AK1930" s="53"/>
      <c r="AL1930" s="53"/>
      <c r="AM1930" s="53"/>
      <c r="AN1930" s="53"/>
      <c r="AO1930" s="53"/>
      <c r="AP1930" s="53"/>
      <c r="AQ1930" s="53"/>
      <c r="AR1930" s="53"/>
      <c r="AS1930" s="53"/>
      <c r="AT1930" s="53"/>
      <c r="AU1930" s="53"/>
      <c r="AV1930" s="53"/>
      <c r="AW1930" s="53"/>
      <c r="AX1930" s="53"/>
      <c r="AY1930" s="53"/>
      <c r="AZ1930" s="53"/>
      <c r="BA1930" s="53"/>
      <c r="BB1930" s="53"/>
      <c r="BC1930" s="53"/>
      <c r="BD1930" s="53"/>
      <c r="BE1930" s="53"/>
    </row>
    <row r="1931" spans="1:57" ht="15.75" customHeight="1">
      <c r="A1931" s="1" t="s">
        <v>2187</v>
      </c>
      <c r="B1931" s="1" t="s">
        <v>121</v>
      </c>
      <c r="C1931" s="1" t="s">
        <v>122</v>
      </c>
      <c r="D1931" s="1" t="s">
        <v>123</v>
      </c>
      <c r="E1931" s="1" t="s">
        <v>841</v>
      </c>
      <c r="F1931" s="128"/>
      <c r="G1931" s="129"/>
      <c r="H1931" s="129"/>
      <c r="I1931" s="129"/>
      <c r="J1931" s="129"/>
      <c r="K1931" s="49" t="s">
        <v>2205</v>
      </c>
      <c r="L1931" s="61" t="s">
        <v>2206</v>
      </c>
      <c r="M1931" s="51" t="s">
        <v>127</v>
      </c>
      <c r="N1931" s="51"/>
      <c r="O1931" s="62" t="e">
        <f t="shared" si="998"/>
        <v>#VALUE!</v>
      </c>
      <c r="P1931" s="53">
        <v>8</v>
      </c>
      <c r="Q1931" s="54" t="s">
        <v>400</v>
      </c>
      <c r="R1931" s="53">
        <v>42600</v>
      </c>
      <c r="S1931" s="53">
        <f t="shared" si="999"/>
        <v>0</v>
      </c>
      <c r="T1931" s="53"/>
      <c r="U1931" s="53">
        <v>0</v>
      </c>
      <c r="V1931" s="53" t="s">
        <v>129</v>
      </c>
      <c r="W1931" s="156">
        <v>0.01</v>
      </c>
      <c r="X1931" s="53">
        <v>0</v>
      </c>
      <c r="Y1931" s="53" t="s">
        <v>130</v>
      </c>
      <c r="Z1931" s="156">
        <v>0.05</v>
      </c>
      <c r="AA1931" s="53">
        <v>0</v>
      </c>
      <c r="AB1931" s="53" t="s">
        <v>130</v>
      </c>
      <c r="AC1931" s="191">
        <v>0.05</v>
      </c>
      <c r="AD1931" s="53">
        <v>0</v>
      </c>
      <c r="AE1931" s="53" t="s">
        <v>130</v>
      </c>
      <c r="AF1931" s="55">
        <v>0.1</v>
      </c>
      <c r="AG1931" s="88">
        <v>0</v>
      </c>
      <c r="AH1931" s="53" t="s">
        <v>131</v>
      </c>
      <c r="AI1931" s="55">
        <v>0.1</v>
      </c>
      <c r="AJ1931" s="53"/>
      <c r="AK1931" s="53"/>
      <c r="AL1931" s="53"/>
      <c r="AM1931" s="53"/>
      <c r="AN1931" s="53"/>
      <c r="AO1931" s="53"/>
      <c r="AP1931" s="53"/>
      <c r="AQ1931" s="53"/>
      <c r="AR1931" s="53"/>
      <c r="AS1931" s="53"/>
      <c r="AT1931" s="53"/>
      <c r="AU1931" s="53"/>
      <c r="AV1931" s="53"/>
      <c r="AW1931" s="53"/>
      <c r="AX1931" s="53"/>
      <c r="AY1931" s="53"/>
      <c r="AZ1931" s="53"/>
      <c r="BA1931" s="53"/>
      <c r="BB1931" s="53"/>
      <c r="BC1931" s="53"/>
      <c r="BD1931" s="53"/>
      <c r="BE1931" s="53"/>
    </row>
    <row r="1932" spans="1:57" ht="15.75" customHeight="1">
      <c r="A1932" s="1" t="s">
        <v>2187</v>
      </c>
      <c r="B1932" s="1" t="s">
        <v>121</v>
      </c>
      <c r="C1932" s="1" t="s">
        <v>122</v>
      </c>
      <c r="D1932" s="1" t="s">
        <v>123</v>
      </c>
      <c r="E1932" s="1" t="s">
        <v>841</v>
      </c>
      <c r="F1932" s="128"/>
      <c r="G1932" s="129"/>
      <c r="H1932" s="129"/>
      <c r="I1932" s="129"/>
      <c r="J1932" s="129"/>
      <c r="K1932" s="49" t="s">
        <v>2207</v>
      </c>
      <c r="L1932" s="61" t="s">
        <v>2208</v>
      </c>
      <c r="M1932" s="51" t="s">
        <v>127</v>
      </c>
      <c r="N1932" s="51"/>
      <c r="O1932" s="62" t="e">
        <f t="shared" si="998"/>
        <v>#VALUE!</v>
      </c>
      <c r="P1932" s="53">
        <v>40</v>
      </c>
      <c r="Q1932" s="54" t="s">
        <v>159</v>
      </c>
      <c r="R1932" s="53">
        <v>39200</v>
      </c>
      <c r="S1932" s="53">
        <f t="shared" si="999"/>
        <v>0</v>
      </c>
      <c r="T1932" s="53"/>
      <c r="U1932" s="53">
        <v>0</v>
      </c>
      <c r="V1932" s="53" t="s">
        <v>129</v>
      </c>
      <c r="W1932" s="156">
        <v>0.01</v>
      </c>
      <c r="X1932" s="53">
        <v>0</v>
      </c>
      <c r="Y1932" s="53" t="s">
        <v>130</v>
      </c>
      <c r="Z1932" s="156">
        <v>0.05</v>
      </c>
      <c r="AA1932" s="53">
        <v>0</v>
      </c>
      <c r="AB1932" s="53" t="s">
        <v>130</v>
      </c>
      <c r="AC1932" s="191">
        <v>0.05</v>
      </c>
      <c r="AD1932" s="53">
        <v>0</v>
      </c>
      <c r="AE1932" s="53" t="s">
        <v>130</v>
      </c>
      <c r="AF1932" s="55">
        <v>0.1</v>
      </c>
      <c r="AG1932" s="88">
        <v>0</v>
      </c>
      <c r="AH1932" s="53" t="s">
        <v>131</v>
      </c>
      <c r="AI1932" s="55">
        <v>0.1</v>
      </c>
      <c r="AJ1932" s="53"/>
      <c r="AK1932" s="53"/>
      <c r="AL1932" s="53"/>
      <c r="AM1932" s="53"/>
      <c r="AN1932" s="53"/>
      <c r="AO1932" s="53"/>
      <c r="AP1932" s="53"/>
      <c r="AQ1932" s="53"/>
      <c r="AR1932" s="53"/>
      <c r="AS1932" s="53"/>
      <c r="AT1932" s="53"/>
      <c r="AU1932" s="53"/>
      <c r="AV1932" s="53"/>
      <c r="AW1932" s="53"/>
      <c r="AX1932" s="53"/>
      <c r="AY1932" s="53"/>
      <c r="AZ1932" s="53"/>
      <c r="BA1932" s="53"/>
      <c r="BB1932" s="53"/>
      <c r="BC1932" s="53"/>
      <c r="BD1932" s="53"/>
      <c r="BE1932" s="53"/>
    </row>
    <row r="1933" spans="1:57" ht="15.75" customHeight="1">
      <c r="A1933" s="1" t="s">
        <v>2187</v>
      </c>
      <c r="B1933" s="1" t="s">
        <v>121</v>
      </c>
      <c r="C1933" s="1" t="s">
        <v>122</v>
      </c>
      <c r="D1933" s="1" t="s">
        <v>123</v>
      </c>
      <c r="E1933" s="1" t="s">
        <v>841</v>
      </c>
      <c r="F1933" s="128"/>
      <c r="G1933" s="129"/>
      <c r="H1933" s="129"/>
      <c r="I1933" s="129"/>
      <c r="J1933" s="129"/>
      <c r="K1933" s="49" t="s">
        <v>2209</v>
      </c>
      <c r="L1933" s="61" t="s">
        <v>2210</v>
      </c>
      <c r="M1933" s="51" t="s">
        <v>127</v>
      </c>
      <c r="N1933" s="51"/>
      <c r="O1933" s="62" t="e">
        <f t="shared" si="998"/>
        <v>#VALUE!</v>
      </c>
      <c r="P1933" s="53">
        <v>1825</v>
      </c>
      <c r="Q1933" s="54" t="s">
        <v>159</v>
      </c>
      <c r="R1933" s="53">
        <v>1934500</v>
      </c>
      <c r="S1933" s="53">
        <f t="shared" si="999"/>
        <v>0</v>
      </c>
      <c r="T1933" s="53"/>
      <c r="U1933" s="53">
        <v>0</v>
      </c>
      <c r="V1933" s="53" t="s">
        <v>129</v>
      </c>
      <c r="W1933" s="156">
        <v>0.01</v>
      </c>
      <c r="X1933" s="53">
        <v>0</v>
      </c>
      <c r="Y1933" s="53" t="s">
        <v>130</v>
      </c>
      <c r="Z1933" s="156">
        <v>0.05</v>
      </c>
      <c r="AA1933" s="53">
        <v>0</v>
      </c>
      <c r="AB1933" s="53" t="s">
        <v>130</v>
      </c>
      <c r="AC1933" s="191">
        <v>0.05</v>
      </c>
      <c r="AD1933" s="53">
        <v>0</v>
      </c>
      <c r="AE1933" s="53" t="s">
        <v>131</v>
      </c>
      <c r="AF1933" s="55">
        <v>0.2</v>
      </c>
      <c r="AG1933" s="88">
        <v>0</v>
      </c>
      <c r="AH1933" s="53" t="s">
        <v>131</v>
      </c>
      <c r="AI1933" s="55">
        <v>0.5</v>
      </c>
      <c r="AJ1933" s="53"/>
      <c r="AK1933" s="53"/>
      <c r="AL1933" s="53"/>
      <c r="AM1933" s="53"/>
      <c r="AN1933" s="53"/>
      <c r="AO1933" s="53"/>
      <c r="AP1933" s="53"/>
      <c r="AQ1933" s="53"/>
      <c r="AR1933" s="53"/>
      <c r="AS1933" s="53"/>
      <c r="AT1933" s="53"/>
      <c r="AU1933" s="53"/>
      <c r="AV1933" s="53"/>
      <c r="AW1933" s="53"/>
      <c r="AX1933" s="53"/>
      <c r="AY1933" s="53"/>
      <c r="AZ1933" s="53"/>
      <c r="BA1933" s="53"/>
      <c r="BB1933" s="53"/>
      <c r="BC1933" s="53"/>
      <c r="BD1933" s="53"/>
      <c r="BE1933" s="53"/>
    </row>
    <row r="1934" spans="1:57" ht="15.75" customHeight="1">
      <c r="A1934" s="1" t="s">
        <v>2187</v>
      </c>
      <c r="B1934" s="1" t="s">
        <v>121</v>
      </c>
      <c r="C1934" s="1" t="s">
        <v>122</v>
      </c>
      <c r="D1934" s="1" t="s">
        <v>123</v>
      </c>
      <c r="E1934" s="1" t="s">
        <v>841</v>
      </c>
      <c r="F1934" s="128"/>
      <c r="G1934" s="129"/>
      <c r="H1934" s="129"/>
      <c r="I1934" s="129"/>
      <c r="J1934" s="129"/>
      <c r="K1934" s="49" t="s">
        <v>239</v>
      </c>
      <c r="L1934" s="61" t="s">
        <v>240</v>
      </c>
      <c r="M1934" s="51" t="s">
        <v>127</v>
      </c>
      <c r="N1934" s="51">
        <v>2</v>
      </c>
      <c r="O1934" s="56" t="e">
        <f t="shared" si="998"/>
        <v>#VALUE!</v>
      </c>
      <c r="P1934" s="53">
        <v>1380</v>
      </c>
      <c r="Q1934" s="54" t="s">
        <v>159</v>
      </c>
      <c r="R1934" s="53">
        <v>1462800</v>
      </c>
      <c r="S1934" s="53">
        <f t="shared" si="999"/>
        <v>0</v>
      </c>
      <c r="T1934" s="53"/>
      <c r="U1934" s="53">
        <v>0</v>
      </c>
      <c r="V1934" s="53" t="s">
        <v>129</v>
      </c>
      <c r="W1934" s="156">
        <v>0.01</v>
      </c>
      <c r="X1934" s="53">
        <v>0</v>
      </c>
      <c r="Y1934" s="53" t="s">
        <v>130</v>
      </c>
      <c r="Z1934" s="156">
        <v>0.05</v>
      </c>
      <c r="AA1934" s="53">
        <v>0</v>
      </c>
      <c r="AB1934" s="53" t="s">
        <v>130</v>
      </c>
      <c r="AC1934" s="191">
        <v>0.05</v>
      </c>
      <c r="AD1934" s="53">
        <v>0</v>
      </c>
      <c r="AE1934" s="53" t="s">
        <v>130</v>
      </c>
      <c r="AF1934" s="55">
        <v>0.1</v>
      </c>
      <c r="AG1934" s="88">
        <v>0</v>
      </c>
      <c r="AH1934" s="53" t="s">
        <v>131</v>
      </c>
      <c r="AI1934" s="55">
        <v>0.2</v>
      </c>
      <c r="AJ1934" s="53"/>
      <c r="AK1934" s="53"/>
      <c r="AL1934" s="53"/>
      <c r="AM1934" s="53"/>
      <c r="AN1934" s="53"/>
      <c r="AO1934" s="53"/>
      <c r="AP1934" s="53"/>
      <c r="AQ1934" s="53"/>
      <c r="AR1934" s="53"/>
      <c r="AS1934" s="53"/>
      <c r="AT1934" s="53"/>
      <c r="AU1934" s="53"/>
      <c r="AV1934" s="53"/>
      <c r="AW1934" s="53"/>
      <c r="AX1934" s="53"/>
      <c r="AY1934" s="53"/>
      <c r="AZ1934" s="53"/>
      <c r="BA1934" s="53"/>
      <c r="BB1934" s="53"/>
      <c r="BC1934" s="53"/>
      <c r="BD1934" s="53"/>
      <c r="BE1934" s="53"/>
    </row>
    <row r="1935" spans="1:57" ht="15.75" customHeight="1">
      <c r="A1935" s="1" t="s">
        <v>2187</v>
      </c>
      <c r="B1935" s="1" t="s">
        <v>121</v>
      </c>
      <c r="C1935" s="1" t="s">
        <v>122</v>
      </c>
      <c r="D1935" s="1" t="s">
        <v>123</v>
      </c>
      <c r="E1935" s="1" t="s">
        <v>841</v>
      </c>
      <c r="F1935" s="128"/>
      <c r="G1935" s="129"/>
      <c r="H1935" s="129"/>
      <c r="I1935" s="129"/>
      <c r="J1935" s="129"/>
      <c r="K1935" s="49" t="s">
        <v>2211</v>
      </c>
      <c r="L1935" s="61" t="s">
        <v>2212</v>
      </c>
      <c r="M1935" s="51" t="s">
        <v>127</v>
      </c>
      <c r="N1935" s="51"/>
      <c r="O1935" s="62" t="e">
        <f t="shared" si="998"/>
        <v>#VALUE!</v>
      </c>
      <c r="P1935" s="53">
        <v>300</v>
      </c>
      <c r="Q1935" s="54" t="s">
        <v>159</v>
      </c>
      <c r="R1935" s="53">
        <v>153000</v>
      </c>
      <c r="S1935" s="53">
        <f t="shared" si="999"/>
        <v>0</v>
      </c>
      <c r="T1935" s="53"/>
      <c r="U1935" s="53">
        <v>0</v>
      </c>
      <c r="V1935" s="53" t="s">
        <v>129</v>
      </c>
      <c r="W1935" s="156">
        <v>0.01</v>
      </c>
      <c r="X1935" s="53">
        <v>0</v>
      </c>
      <c r="Y1935" s="53" t="s">
        <v>130</v>
      </c>
      <c r="Z1935" s="156">
        <v>0.05</v>
      </c>
      <c r="AA1935" s="53">
        <v>0</v>
      </c>
      <c r="AB1935" s="53" t="s">
        <v>130</v>
      </c>
      <c r="AC1935" s="191">
        <v>0.05</v>
      </c>
      <c r="AD1935" s="53">
        <v>0</v>
      </c>
      <c r="AE1935" s="53" t="s">
        <v>130</v>
      </c>
      <c r="AF1935" s="55">
        <v>0.1</v>
      </c>
      <c r="AG1935" s="88">
        <v>0</v>
      </c>
      <c r="AH1935" s="53" t="s">
        <v>131</v>
      </c>
      <c r="AI1935" s="55">
        <v>0.5</v>
      </c>
      <c r="AJ1935" s="53"/>
      <c r="AK1935" s="53"/>
      <c r="AL1935" s="53"/>
      <c r="AM1935" s="53"/>
      <c r="AN1935" s="53"/>
      <c r="AO1935" s="53"/>
      <c r="AP1935" s="53"/>
      <c r="AQ1935" s="53"/>
      <c r="AR1935" s="53"/>
      <c r="AS1935" s="53"/>
      <c r="AT1935" s="53"/>
      <c r="AU1935" s="53"/>
      <c r="AV1935" s="53"/>
      <c r="AW1935" s="53"/>
      <c r="AX1935" s="53"/>
      <c r="AY1935" s="53"/>
      <c r="AZ1935" s="53"/>
      <c r="BA1935" s="53"/>
      <c r="BB1935" s="53"/>
      <c r="BC1935" s="53"/>
      <c r="BD1935" s="53"/>
      <c r="BE1935" s="53"/>
    </row>
    <row r="1936" spans="1:57" ht="15.75" customHeight="1">
      <c r="A1936" s="1" t="s">
        <v>2187</v>
      </c>
      <c r="B1936" s="1" t="s">
        <v>280</v>
      </c>
      <c r="C1936" s="1" t="s">
        <v>122</v>
      </c>
      <c r="D1936" s="1"/>
      <c r="E1936" s="1"/>
      <c r="F1936" s="23"/>
      <c r="G1936" s="24" t="s">
        <v>280</v>
      </c>
      <c r="H1936" s="24"/>
      <c r="I1936" s="24"/>
      <c r="J1936" s="24"/>
      <c r="K1936" s="132"/>
      <c r="L1936" s="133"/>
      <c r="M1936" s="134"/>
      <c r="N1936" s="134"/>
      <c r="O1936" s="134"/>
      <c r="P1936" s="27"/>
      <c r="Q1936" s="28"/>
      <c r="R1936" s="27">
        <f t="shared" ref="R1936:S1936" si="1000">R1937+R1941</f>
        <v>15280900</v>
      </c>
      <c r="S1936" s="27">
        <f t="shared" si="1000"/>
        <v>3511270</v>
      </c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106"/>
      <c r="AE1936" s="106"/>
      <c r="AF1936" s="106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C1936" s="27"/>
      <c r="BD1936" s="27"/>
      <c r="BE1936" s="27"/>
    </row>
    <row r="1937" spans="1:57" ht="15.75" customHeight="1">
      <c r="A1937" s="1" t="s">
        <v>2187</v>
      </c>
      <c r="B1937" s="1" t="s">
        <v>280</v>
      </c>
      <c r="C1937" s="1" t="s">
        <v>713</v>
      </c>
      <c r="D1937" s="1"/>
      <c r="E1937" s="1"/>
      <c r="F1937" s="29"/>
      <c r="G1937" s="30"/>
      <c r="H1937" s="30" t="s">
        <v>713</v>
      </c>
      <c r="I1937" s="30"/>
      <c r="J1937" s="30"/>
      <c r="K1937" s="135"/>
      <c r="L1937" s="136"/>
      <c r="M1937" s="119"/>
      <c r="N1937" s="119"/>
      <c r="O1937" s="119"/>
      <c r="P1937" s="33"/>
      <c r="Q1937" s="34"/>
      <c r="R1937" s="33">
        <f t="shared" ref="R1937:S1937" si="1001">R1938</f>
        <v>3758000</v>
      </c>
      <c r="S1937" s="33">
        <f t="shared" si="1001"/>
        <v>0</v>
      </c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  <c r="BC1937" s="33"/>
      <c r="BD1937" s="33"/>
      <c r="BE1937" s="33"/>
    </row>
    <row r="1938" spans="1:57" ht="15.75" customHeight="1">
      <c r="A1938" s="1" t="s">
        <v>2187</v>
      </c>
      <c r="B1938" s="1" t="s">
        <v>280</v>
      </c>
      <c r="C1938" s="1" t="s">
        <v>713</v>
      </c>
      <c r="D1938" s="1" t="s">
        <v>714</v>
      </c>
      <c r="E1938" s="1"/>
      <c r="F1938" s="35"/>
      <c r="G1938" s="36"/>
      <c r="H1938" s="36"/>
      <c r="I1938" s="36" t="s">
        <v>714</v>
      </c>
      <c r="J1938" s="36"/>
      <c r="K1938" s="137"/>
      <c r="L1938" s="138"/>
      <c r="M1938" s="122"/>
      <c r="N1938" s="122"/>
      <c r="O1938" s="122"/>
      <c r="P1938" s="39"/>
      <c r="Q1938" s="40"/>
      <c r="R1938" s="39">
        <f t="shared" ref="R1938:S1938" si="1002">R1939</f>
        <v>3758000</v>
      </c>
      <c r="S1938" s="39">
        <f t="shared" si="1002"/>
        <v>0</v>
      </c>
      <c r="T1938" s="39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F1938" s="39"/>
      <c r="AG1938" s="39"/>
      <c r="AH1938" s="39"/>
      <c r="AI1938" s="39"/>
      <c r="AJ1938" s="39"/>
      <c r="AK1938" s="39"/>
      <c r="AL1938" s="39"/>
      <c r="AM1938" s="39"/>
      <c r="AN1938" s="39"/>
      <c r="AO1938" s="39"/>
      <c r="AP1938" s="39"/>
      <c r="AQ1938" s="39"/>
      <c r="AR1938" s="39"/>
      <c r="AS1938" s="39"/>
      <c r="AT1938" s="39"/>
      <c r="AU1938" s="39"/>
      <c r="AV1938" s="39"/>
      <c r="AW1938" s="39"/>
      <c r="AX1938" s="39"/>
      <c r="AY1938" s="39"/>
      <c r="AZ1938" s="39"/>
      <c r="BA1938" s="39"/>
      <c r="BB1938" s="39"/>
      <c r="BC1938" s="39"/>
      <c r="BD1938" s="39"/>
      <c r="BE1938" s="39"/>
    </row>
    <row r="1939" spans="1:57" ht="15.75" customHeight="1">
      <c r="A1939" s="1" t="s">
        <v>2187</v>
      </c>
      <c r="B1939" s="1" t="s">
        <v>280</v>
      </c>
      <c r="C1939" s="1" t="s">
        <v>713</v>
      </c>
      <c r="D1939" s="1"/>
      <c r="E1939" s="1" t="s">
        <v>715</v>
      </c>
      <c r="F1939" s="41"/>
      <c r="G1939" s="42"/>
      <c r="H1939" s="42"/>
      <c r="I1939" s="42"/>
      <c r="J1939" s="42" t="s">
        <v>715</v>
      </c>
      <c r="K1939" s="139"/>
      <c r="L1939" s="140"/>
      <c r="M1939" s="127"/>
      <c r="N1939" s="127"/>
      <c r="O1939" s="127"/>
      <c r="P1939" s="45"/>
      <c r="Q1939" s="46"/>
      <c r="R1939" s="45">
        <f t="shared" ref="R1939:S1939" si="1003">R1940</f>
        <v>3758000</v>
      </c>
      <c r="S1939" s="45">
        <f t="shared" si="1003"/>
        <v>0</v>
      </c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82"/>
      <c r="AE1939" s="82"/>
      <c r="AF1939" s="82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  <c r="AT1939" s="45"/>
      <c r="AU1939" s="45"/>
      <c r="AV1939" s="45"/>
      <c r="AW1939" s="45"/>
      <c r="AX1939" s="45"/>
      <c r="AY1939" s="45"/>
      <c r="AZ1939" s="45"/>
      <c r="BA1939" s="45"/>
      <c r="BB1939" s="45"/>
      <c r="BC1939" s="45"/>
      <c r="BD1939" s="45"/>
      <c r="BE1939" s="45"/>
    </row>
    <row r="1940" spans="1:57" ht="15.75" customHeight="1">
      <c r="A1940" s="1" t="s">
        <v>2187</v>
      </c>
      <c r="B1940" s="1" t="s">
        <v>280</v>
      </c>
      <c r="C1940" s="1" t="s">
        <v>713</v>
      </c>
      <c r="D1940" s="1" t="s">
        <v>714</v>
      </c>
      <c r="E1940" s="1" t="s">
        <v>715</v>
      </c>
      <c r="F1940" s="128"/>
      <c r="G1940" s="129"/>
      <c r="H1940" s="129"/>
      <c r="I1940" s="129"/>
      <c r="J1940" s="129"/>
      <c r="K1940" s="83" t="s">
        <v>741</v>
      </c>
      <c r="L1940" s="84" t="s">
        <v>742</v>
      </c>
      <c r="M1940" s="51" t="s">
        <v>127</v>
      </c>
      <c r="N1940" s="51">
        <v>2</v>
      </c>
      <c r="O1940" s="56" t="e">
        <f>M1940-R1940</f>
        <v>#VALUE!</v>
      </c>
      <c r="P1940" s="53">
        <v>100</v>
      </c>
      <c r="Q1940" s="54" t="s">
        <v>718</v>
      </c>
      <c r="R1940" s="53">
        <v>3758000</v>
      </c>
      <c r="S1940" s="53">
        <f>U1940+X1940+AA1940+AD1940+AG1940+AJ1940+AM1940+AP1940+AS1940+AV1940+AY1940+BB1940</f>
        <v>0</v>
      </c>
      <c r="T1940" s="53"/>
      <c r="U1940" s="53">
        <v>0</v>
      </c>
      <c r="V1940" s="53" t="s">
        <v>129</v>
      </c>
      <c r="W1940" s="156">
        <v>0.01</v>
      </c>
      <c r="X1940" s="53">
        <v>0</v>
      </c>
      <c r="Y1940" s="53" t="s">
        <v>130</v>
      </c>
      <c r="Z1940" s="156">
        <v>0.05</v>
      </c>
      <c r="AA1940" s="53">
        <v>0</v>
      </c>
      <c r="AB1940" s="53" t="s">
        <v>130</v>
      </c>
      <c r="AC1940" s="191">
        <v>0.05</v>
      </c>
      <c r="AD1940" s="53">
        <v>0</v>
      </c>
      <c r="AE1940" s="53" t="s">
        <v>130</v>
      </c>
      <c r="AF1940" s="55">
        <v>0.1</v>
      </c>
      <c r="AG1940" s="88">
        <v>0</v>
      </c>
      <c r="AH1940" s="53" t="s">
        <v>131</v>
      </c>
      <c r="AI1940" s="55">
        <v>0.7</v>
      </c>
      <c r="AJ1940" s="53"/>
      <c r="AK1940" s="53"/>
      <c r="AL1940" s="53"/>
      <c r="AM1940" s="53"/>
      <c r="AN1940" s="53"/>
      <c r="AO1940" s="53"/>
      <c r="AP1940" s="53"/>
      <c r="AQ1940" s="53"/>
      <c r="AR1940" s="53"/>
      <c r="AS1940" s="53"/>
      <c r="AT1940" s="53"/>
      <c r="AU1940" s="53"/>
      <c r="AV1940" s="53"/>
      <c r="AW1940" s="53"/>
      <c r="AX1940" s="53"/>
      <c r="AY1940" s="53"/>
      <c r="AZ1940" s="53"/>
      <c r="BA1940" s="53"/>
      <c r="BB1940" s="53"/>
      <c r="BC1940" s="53"/>
      <c r="BD1940" s="53"/>
      <c r="BE1940" s="53"/>
    </row>
    <row r="1941" spans="1:57" ht="15.75" customHeight="1">
      <c r="A1941" s="1" t="s">
        <v>2187</v>
      </c>
      <c r="B1941" s="1" t="s">
        <v>280</v>
      </c>
      <c r="C1941" s="1" t="s">
        <v>281</v>
      </c>
      <c r="D1941" s="1"/>
      <c r="E1941" s="1"/>
      <c r="F1941" s="29"/>
      <c r="G1941" s="30"/>
      <c r="H1941" s="30" t="s">
        <v>281</v>
      </c>
      <c r="I1941" s="30"/>
      <c r="J1941" s="30"/>
      <c r="K1941" s="135"/>
      <c r="L1941" s="136"/>
      <c r="M1941" s="119"/>
      <c r="N1941" s="119"/>
      <c r="O1941" s="119"/>
      <c r="P1941" s="33"/>
      <c r="Q1941" s="34"/>
      <c r="R1941" s="33">
        <f t="shared" ref="R1941:S1941" si="1004">R1942+R1948+R1951+R1961+R1971+R1988</f>
        <v>11522900</v>
      </c>
      <c r="S1941" s="33">
        <f t="shared" si="1004"/>
        <v>3511270</v>
      </c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149"/>
      <c r="AE1941" s="149"/>
      <c r="AF1941" s="149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  <c r="BC1941" s="33"/>
      <c r="BD1941" s="33"/>
      <c r="BE1941" s="33"/>
    </row>
    <row r="1942" spans="1:57" ht="15.75" customHeight="1">
      <c r="A1942" s="1" t="s">
        <v>2187</v>
      </c>
      <c r="B1942" s="1" t="s">
        <v>280</v>
      </c>
      <c r="C1942" s="1" t="s">
        <v>281</v>
      </c>
      <c r="D1942" s="1" t="s">
        <v>851</v>
      </c>
      <c r="E1942" s="1"/>
      <c r="F1942" s="35"/>
      <c r="G1942" s="36"/>
      <c r="H1942" s="36"/>
      <c r="I1942" s="36" t="s">
        <v>851</v>
      </c>
      <c r="J1942" s="36"/>
      <c r="K1942" s="137"/>
      <c r="L1942" s="138"/>
      <c r="M1942" s="122"/>
      <c r="N1942" s="122"/>
      <c r="O1942" s="122"/>
      <c r="P1942" s="39"/>
      <c r="Q1942" s="40"/>
      <c r="R1942" s="39">
        <f t="shared" ref="R1942:S1942" si="1005">R1943</f>
        <v>2196000</v>
      </c>
      <c r="S1942" s="39">
        <f t="shared" si="1005"/>
        <v>210000</v>
      </c>
      <c r="T1942" s="39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F1942" s="39"/>
      <c r="AG1942" s="39"/>
      <c r="AH1942" s="39"/>
      <c r="AI1942" s="39"/>
      <c r="AJ1942" s="39"/>
      <c r="AK1942" s="39"/>
      <c r="AL1942" s="39"/>
      <c r="AM1942" s="39"/>
      <c r="AN1942" s="39"/>
      <c r="AO1942" s="39"/>
      <c r="AP1942" s="39"/>
      <c r="AQ1942" s="39"/>
      <c r="AR1942" s="39"/>
      <c r="AS1942" s="39"/>
      <c r="AT1942" s="39"/>
      <c r="AU1942" s="39"/>
      <c r="AV1942" s="39"/>
      <c r="AW1942" s="39"/>
      <c r="AX1942" s="39"/>
      <c r="AY1942" s="39"/>
      <c r="AZ1942" s="39"/>
      <c r="BA1942" s="39"/>
      <c r="BB1942" s="39"/>
      <c r="BC1942" s="39"/>
      <c r="BD1942" s="39"/>
      <c r="BE1942" s="39"/>
    </row>
    <row r="1943" spans="1:57" ht="15.75" customHeight="1">
      <c r="A1943" s="1" t="s">
        <v>2187</v>
      </c>
      <c r="B1943" s="1" t="s">
        <v>280</v>
      </c>
      <c r="C1943" s="1" t="s">
        <v>281</v>
      </c>
      <c r="D1943" s="1"/>
      <c r="E1943" s="1" t="s">
        <v>852</v>
      </c>
      <c r="F1943" s="41"/>
      <c r="G1943" s="42"/>
      <c r="H1943" s="42"/>
      <c r="I1943" s="42"/>
      <c r="J1943" s="42" t="s">
        <v>852</v>
      </c>
      <c r="K1943" s="139"/>
      <c r="L1943" s="140"/>
      <c r="M1943" s="127"/>
      <c r="N1943" s="127"/>
      <c r="O1943" s="127"/>
      <c r="P1943" s="45"/>
      <c r="Q1943" s="46"/>
      <c r="R1943" s="45">
        <f t="shared" ref="R1943:S1943" si="1006">R1944+R1945+R1946+R1947</f>
        <v>2196000</v>
      </c>
      <c r="S1943" s="45">
        <f t="shared" si="1006"/>
        <v>210000</v>
      </c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82"/>
      <c r="AE1943" s="82"/>
      <c r="AF1943" s="82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  <c r="AT1943" s="45"/>
      <c r="AU1943" s="45"/>
      <c r="AV1943" s="45"/>
      <c r="AW1943" s="45"/>
      <c r="AX1943" s="45"/>
      <c r="AY1943" s="45"/>
      <c r="AZ1943" s="45"/>
      <c r="BA1943" s="45"/>
      <c r="BB1943" s="45"/>
      <c r="BC1943" s="45"/>
      <c r="BD1943" s="45"/>
      <c r="BE1943" s="45"/>
    </row>
    <row r="1944" spans="1:57" ht="15.75" customHeight="1">
      <c r="A1944" s="1" t="s">
        <v>2187</v>
      </c>
      <c r="B1944" s="1" t="s">
        <v>280</v>
      </c>
      <c r="C1944" s="1" t="s">
        <v>281</v>
      </c>
      <c r="D1944" s="1" t="s">
        <v>851</v>
      </c>
      <c r="E1944" s="1" t="s">
        <v>852</v>
      </c>
      <c r="F1944" s="128"/>
      <c r="G1944" s="129"/>
      <c r="H1944" s="129"/>
      <c r="I1944" s="129"/>
      <c r="J1944" s="129"/>
      <c r="K1944" s="83" t="s">
        <v>2213</v>
      </c>
      <c r="L1944" s="84" t="s">
        <v>2214</v>
      </c>
      <c r="M1944" s="51" t="s">
        <v>127</v>
      </c>
      <c r="N1944" s="51"/>
      <c r="O1944" s="62" t="e">
        <f t="shared" ref="O1944:O1947" si="1007">M1944-R1944</f>
        <v>#VALUE!</v>
      </c>
      <c r="P1944" s="53">
        <v>15</v>
      </c>
      <c r="Q1944" s="54" t="s">
        <v>718</v>
      </c>
      <c r="R1944" s="53">
        <v>450000</v>
      </c>
      <c r="S1944" s="53">
        <f t="shared" ref="S1944:S1947" si="1008">U1944+X1944+AA1944+AD1944+AG1944+AJ1944+AM1944+AP1944+AS1944+AV1944+AY1944+BB1944</f>
        <v>150000</v>
      </c>
      <c r="T1944" s="53"/>
      <c r="U1944" s="53">
        <v>0</v>
      </c>
      <c r="V1944" s="53" t="s">
        <v>129</v>
      </c>
      <c r="W1944" s="156">
        <v>0.01</v>
      </c>
      <c r="X1944" s="53">
        <v>0</v>
      </c>
      <c r="Y1944" s="53" t="s">
        <v>130</v>
      </c>
      <c r="Z1944" s="156">
        <v>0.05</v>
      </c>
      <c r="AA1944" s="53">
        <v>0</v>
      </c>
      <c r="AB1944" s="53" t="s">
        <v>130</v>
      </c>
      <c r="AC1944" s="191">
        <v>0.05</v>
      </c>
      <c r="AD1944" s="53">
        <v>0</v>
      </c>
      <c r="AE1944" s="53" t="s">
        <v>130</v>
      </c>
      <c r="AF1944" s="55">
        <v>0.1</v>
      </c>
      <c r="AG1944" s="88">
        <v>150000</v>
      </c>
      <c r="AH1944" s="53" t="s">
        <v>131</v>
      </c>
      <c r="AI1944" s="55">
        <v>0.3</v>
      </c>
      <c r="AJ1944" s="53"/>
      <c r="AK1944" s="53"/>
      <c r="AL1944" s="53"/>
      <c r="AM1944" s="53"/>
      <c r="AN1944" s="53"/>
      <c r="AO1944" s="53"/>
      <c r="AP1944" s="53"/>
      <c r="AQ1944" s="53"/>
      <c r="AR1944" s="53"/>
      <c r="AS1944" s="53"/>
      <c r="AT1944" s="53"/>
      <c r="AU1944" s="53"/>
      <c r="AV1944" s="53"/>
      <c r="AW1944" s="53"/>
      <c r="AX1944" s="53"/>
      <c r="AY1944" s="53"/>
      <c r="AZ1944" s="53"/>
      <c r="BA1944" s="53"/>
      <c r="BB1944" s="53"/>
      <c r="BC1944" s="53"/>
      <c r="BD1944" s="53"/>
      <c r="BE1944" s="53"/>
    </row>
    <row r="1945" spans="1:57" ht="15.75" customHeight="1">
      <c r="A1945" s="1" t="s">
        <v>2187</v>
      </c>
      <c r="B1945" s="1" t="s">
        <v>280</v>
      </c>
      <c r="C1945" s="1" t="s">
        <v>281</v>
      </c>
      <c r="D1945" s="1" t="s">
        <v>851</v>
      </c>
      <c r="E1945" s="1" t="s">
        <v>852</v>
      </c>
      <c r="F1945" s="128"/>
      <c r="G1945" s="129"/>
      <c r="H1945" s="129"/>
      <c r="I1945" s="129"/>
      <c r="J1945" s="129"/>
      <c r="K1945" s="83" t="s">
        <v>2215</v>
      </c>
      <c r="L1945" s="84" t="s">
        <v>2216</v>
      </c>
      <c r="M1945" s="51" t="s">
        <v>127</v>
      </c>
      <c r="N1945" s="51"/>
      <c r="O1945" s="62" t="e">
        <f t="shared" si="1007"/>
        <v>#VALUE!</v>
      </c>
      <c r="P1945" s="53">
        <v>5</v>
      </c>
      <c r="Q1945" s="54" t="s">
        <v>718</v>
      </c>
      <c r="R1945" s="53">
        <v>150000</v>
      </c>
      <c r="S1945" s="53">
        <f t="shared" si="1008"/>
        <v>0</v>
      </c>
      <c r="T1945" s="53"/>
      <c r="U1945" s="53">
        <v>0</v>
      </c>
      <c r="V1945" s="53" t="s">
        <v>129</v>
      </c>
      <c r="W1945" s="156">
        <v>0.01</v>
      </c>
      <c r="X1945" s="53">
        <v>0</v>
      </c>
      <c r="Y1945" s="53" t="s">
        <v>130</v>
      </c>
      <c r="Z1945" s="156">
        <v>0.05</v>
      </c>
      <c r="AA1945" s="53">
        <v>0</v>
      </c>
      <c r="AB1945" s="53" t="s">
        <v>130</v>
      </c>
      <c r="AC1945" s="191">
        <v>0.05</v>
      </c>
      <c r="AD1945" s="53">
        <v>0</v>
      </c>
      <c r="AE1945" s="53" t="s">
        <v>130</v>
      </c>
      <c r="AF1945" s="55">
        <v>0.1</v>
      </c>
      <c r="AG1945" s="88">
        <v>0</v>
      </c>
      <c r="AH1945" s="53" t="s">
        <v>131</v>
      </c>
      <c r="AI1945" s="55">
        <v>0.1</v>
      </c>
      <c r="AJ1945" s="53"/>
      <c r="AK1945" s="53"/>
      <c r="AL1945" s="53"/>
      <c r="AM1945" s="53"/>
      <c r="AN1945" s="53"/>
      <c r="AO1945" s="53"/>
      <c r="AP1945" s="53"/>
      <c r="AQ1945" s="53"/>
      <c r="AR1945" s="53"/>
      <c r="AS1945" s="53"/>
      <c r="AT1945" s="53"/>
      <c r="AU1945" s="53"/>
      <c r="AV1945" s="53"/>
      <c r="AW1945" s="53"/>
      <c r="AX1945" s="53"/>
      <c r="AY1945" s="53"/>
      <c r="AZ1945" s="53"/>
      <c r="BA1945" s="53"/>
      <c r="BB1945" s="53"/>
      <c r="BC1945" s="53"/>
      <c r="BD1945" s="53"/>
      <c r="BE1945" s="53"/>
    </row>
    <row r="1946" spans="1:57" ht="15.75" customHeight="1">
      <c r="A1946" s="1" t="s">
        <v>2187</v>
      </c>
      <c r="B1946" s="1" t="s">
        <v>280</v>
      </c>
      <c r="C1946" s="1" t="s">
        <v>281</v>
      </c>
      <c r="D1946" s="1" t="s">
        <v>851</v>
      </c>
      <c r="E1946" s="1" t="s">
        <v>852</v>
      </c>
      <c r="F1946" s="128"/>
      <c r="G1946" s="129"/>
      <c r="H1946" s="129"/>
      <c r="I1946" s="129"/>
      <c r="J1946" s="129"/>
      <c r="K1946" s="83" t="s">
        <v>2203</v>
      </c>
      <c r="L1946" s="84" t="s">
        <v>2217</v>
      </c>
      <c r="M1946" s="51" t="s">
        <v>127</v>
      </c>
      <c r="N1946" s="51"/>
      <c r="O1946" s="62" t="e">
        <f t="shared" si="1007"/>
        <v>#VALUE!</v>
      </c>
      <c r="P1946" s="53">
        <v>100</v>
      </c>
      <c r="Q1946" s="54" t="s">
        <v>400</v>
      </c>
      <c r="R1946" s="53">
        <v>532000</v>
      </c>
      <c r="S1946" s="53">
        <f t="shared" si="1008"/>
        <v>20000</v>
      </c>
      <c r="T1946" s="53"/>
      <c r="U1946" s="53">
        <v>0</v>
      </c>
      <c r="V1946" s="53" t="s">
        <v>129</v>
      </c>
      <c r="W1946" s="156">
        <v>0.01</v>
      </c>
      <c r="X1946" s="53">
        <v>0</v>
      </c>
      <c r="Y1946" s="53" t="s">
        <v>130</v>
      </c>
      <c r="Z1946" s="156">
        <v>0.05</v>
      </c>
      <c r="AA1946" s="53">
        <v>0</v>
      </c>
      <c r="AB1946" s="53" t="s">
        <v>130</v>
      </c>
      <c r="AC1946" s="191">
        <v>0.05</v>
      </c>
      <c r="AD1946" s="53">
        <v>0</v>
      </c>
      <c r="AE1946" s="53" t="s">
        <v>130</v>
      </c>
      <c r="AF1946" s="55">
        <v>0.1</v>
      </c>
      <c r="AG1946" s="88">
        <v>20000</v>
      </c>
      <c r="AH1946" s="53" t="s">
        <v>131</v>
      </c>
      <c r="AI1946" s="55">
        <v>0.1</v>
      </c>
      <c r="AJ1946" s="53"/>
      <c r="AK1946" s="53"/>
      <c r="AL1946" s="53"/>
      <c r="AM1946" s="53"/>
      <c r="AN1946" s="53"/>
      <c r="AO1946" s="53"/>
      <c r="AP1946" s="53"/>
      <c r="AQ1946" s="53"/>
      <c r="AR1946" s="53"/>
      <c r="AS1946" s="53"/>
      <c r="AT1946" s="53"/>
      <c r="AU1946" s="53"/>
      <c r="AV1946" s="53"/>
      <c r="AW1946" s="53"/>
      <c r="AX1946" s="53"/>
      <c r="AY1946" s="53"/>
      <c r="AZ1946" s="53"/>
      <c r="BA1946" s="53"/>
      <c r="BB1946" s="53"/>
      <c r="BC1946" s="53"/>
      <c r="BD1946" s="53"/>
      <c r="BE1946" s="53"/>
    </row>
    <row r="1947" spans="1:57" ht="15.75" customHeight="1">
      <c r="A1947" s="1" t="s">
        <v>2187</v>
      </c>
      <c r="B1947" s="1" t="s">
        <v>280</v>
      </c>
      <c r="C1947" s="1" t="s">
        <v>281</v>
      </c>
      <c r="D1947" s="1" t="s">
        <v>851</v>
      </c>
      <c r="E1947" s="1" t="s">
        <v>852</v>
      </c>
      <c r="F1947" s="128"/>
      <c r="G1947" s="129"/>
      <c r="H1947" s="129"/>
      <c r="I1947" s="129"/>
      <c r="J1947" s="129"/>
      <c r="K1947" s="83" t="s">
        <v>2205</v>
      </c>
      <c r="L1947" s="84" t="s">
        <v>2218</v>
      </c>
      <c r="M1947" s="51" t="s">
        <v>127</v>
      </c>
      <c r="N1947" s="51"/>
      <c r="O1947" s="62" t="e">
        <f t="shared" si="1007"/>
        <v>#VALUE!</v>
      </c>
      <c r="P1947" s="53">
        <v>200</v>
      </c>
      <c r="Q1947" s="54" t="s">
        <v>400</v>
      </c>
      <c r="R1947" s="53">
        <v>1064000</v>
      </c>
      <c r="S1947" s="53">
        <f t="shared" si="1008"/>
        <v>40000</v>
      </c>
      <c r="T1947" s="53"/>
      <c r="U1947" s="53">
        <v>0</v>
      </c>
      <c r="V1947" s="53" t="s">
        <v>129</v>
      </c>
      <c r="W1947" s="156">
        <v>0.01</v>
      </c>
      <c r="X1947" s="53">
        <v>0</v>
      </c>
      <c r="Y1947" s="53" t="s">
        <v>130</v>
      </c>
      <c r="Z1947" s="156">
        <v>0.05</v>
      </c>
      <c r="AA1947" s="53">
        <v>0</v>
      </c>
      <c r="AB1947" s="53" t="s">
        <v>130</v>
      </c>
      <c r="AC1947" s="191">
        <v>0.05</v>
      </c>
      <c r="AD1947" s="53">
        <v>0</v>
      </c>
      <c r="AE1947" s="53" t="s">
        <v>130</v>
      </c>
      <c r="AF1947" s="55">
        <v>0.1</v>
      </c>
      <c r="AG1947" s="88">
        <v>40000</v>
      </c>
      <c r="AH1947" s="53" t="s">
        <v>131</v>
      </c>
      <c r="AI1947" s="55">
        <v>0.1</v>
      </c>
      <c r="AJ1947" s="53"/>
      <c r="AK1947" s="53"/>
      <c r="AL1947" s="53"/>
      <c r="AM1947" s="53"/>
      <c r="AN1947" s="53"/>
      <c r="AO1947" s="53"/>
      <c r="AP1947" s="53"/>
      <c r="AQ1947" s="53"/>
      <c r="AR1947" s="53"/>
      <c r="AS1947" s="53"/>
      <c r="AT1947" s="53"/>
      <c r="AU1947" s="53"/>
      <c r="AV1947" s="53"/>
      <c r="AW1947" s="53"/>
      <c r="AX1947" s="53"/>
      <c r="AY1947" s="53"/>
      <c r="AZ1947" s="53"/>
      <c r="BA1947" s="53"/>
      <c r="BB1947" s="53"/>
      <c r="BC1947" s="53"/>
      <c r="BD1947" s="53"/>
      <c r="BE1947" s="53"/>
    </row>
    <row r="1948" spans="1:57" ht="15.75" customHeight="1">
      <c r="A1948" s="1" t="s">
        <v>2187</v>
      </c>
      <c r="B1948" s="1" t="s">
        <v>280</v>
      </c>
      <c r="C1948" s="1" t="s">
        <v>281</v>
      </c>
      <c r="D1948" s="1" t="s">
        <v>859</v>
      </c>
      <c r="E1948" s="1"/>
      <c r="F1948" s="35"/>
      <c r="G1948" s="36"/>
      <c r="H1948" s="36"/>
      <c r="I1948" s="36" t="s">
        <v>859</v>
      </c>
      <c r="J1948" s="36"/>
      <c r="K1948" s="137"/>
      <c r="L1948" s="138"/>
      <c r="M1948" s="122"/>
      <c r="N1948" s="122"/>
      <c r="O1948" s="122"/>
      <c r="P1948" s="39"/>
      <c r="Q1948" s="40"/>
      <c r="R1948" s="39">
        <f t="shared" ref="R1948:S1948" si="1009">R1949</f>
        <v>1375000</v>
      </c>
      <c r="S1948" s="39">
        <f t="shared" si="1009"/>
        <v>0</v>
      </c>
      <c r="T1948" s="39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86"/>
      <c r="AE1948" s="86"/>
      <c r="AF1948" s="86"/>
      <c r="AG1948" s="39"/>
      <c r="AH1948" s="39"/>
      <c r="AI1948" s="39"/>
      <c r="AJ1948" s="39"/>
      <c r="AK1948" s="39"/>
      <c r="AL1948" s="39"/>
      <c r="AM1948" s="39"/>
      <c r="AN1948" s="39"/>
      <c r="AO1948" s="39"/>
      <c r="AP1948" s="39"/>
      <c r="AQ1948" s="39"/>
      <c r="AR1948" s="39"/>
      <c r="AS1948" s="39"/>
      <c r="AT1948" s="39"/>
      <c r="AU1948" s="39"/>
      <c r="AV1948" s="39"/>
      <c r="AW1948" s="39"/>
      <c r="AX1948" s="39"/>
      <c r="AY1948" s="39"/>
      <c r="AZ1948" s="39"/>
      <c r="BA1948" s="39"/>
      <c r="BB1948" s="39"/>
      <c r="BC1948" s="39"/>
      <c r="BD1948" s="39"/>
      <c r="BE1948" s="39"/>
    </row>
    <row r="1949" spans="1:57" ht="15.75" customHeight="1">
      <c r="A1949" s="1" t="s">
        <v>2187</v>
      </c>
      <c r="B1949" s="1" t="s">
        <v>280</v>
      </c>
      <c r="C1949" s="1" t="s">
        <v>281</v>
      </c>
      <c r="D1949" s="1"/>
      <c r="E1949" s="1" t="s">
        <v>863</v>
      </c>
      <c r="F1949" s="41"/>
      <c r="G1949" s="42"/>
      <c r="H1949" s="42"/>
      <c r="I1949" s="42"/>
      <c r="J1949" s="42" t="s">
        <v>863</v>
      </c>
      <c r="K1949" s="139"/>
      <c r="L1949" s="140"/>
      <c r="M1949" s="127"/>
      <c r="N1949" s="127"/>
      <c r="O1949" s="127"/>
      <c r="P1949" s="45"/>
      <c r="Q1949" s="46"/>
      <c r="R1949" s="45">
        <f t="shared" ref="R1949:S1949" si="1010">R1950</f>
        <v>1375000</v>
      </c>
      <c r="S1949" s="45">
        <f t="shared" si="1010"/>
        <v>0</v>
      </c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82"/>
      <c r="AE1949" s="82"/>
      <c r="AF1949" s="82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  <c r="AT1949" s="45"/>
      <c r="AU1949" s="45"/>
      <c r="AV1949" s="45"/>
      <c r="AW1949" s="45"/>
      <c r="AX1949" s="45"/>
      <c r="AY1949" s="45"/>
      <c r="AZ1949" s="45"/>
      <c r="BA1949" s="45"/>
      <c r="BB1949" s="45"/>
      <c r="BC1949" s="45"/>
      <c r="BD1949" s="45"/>
      <c r="BE1949" s="45"/>
    </row>
    <row r="1950" spans="1:57" ht="15.75" customHeight="1">
      <c r="A1950" s="1" t="s">
        <v>2187</v>
      </c>
      <c r="B1950" s="1" t="s">
        <v>280</v>
      </c>
      <c r="C1950" s="1" t="s">
        <v>281</v>
      </c>
      <c r="D1950" s="1" t="s">
        <v>859</v>
      </c>
      <c r="E1950" s="1" t="s">
        <v>863</v>
      </c>
      <c r="F1950" s="128"/>
      <c r="G1950" s="129"/>
      <c r="H1950" s="129"/>
      <c r="I1950" s="129"/>
      <c r="J1950" s="129"/>
      <c r="K1950" s="83" t="s">
        <v>2219</v>
      </c>
      <c r="L1950" s="84" t="s">
        <v>2220</v>
      </c>
      <c r="M1950" s="51" t="s">
        <v>127</v>
      </c>
      <c r="N1950" s="51"/>
      <c r="O1950" s="62" t="e">
        <f>M1950-R1950</f>
        <v>#VALUE!</v>
      </c>
      <c r="P1950" s="53">
        <v>250</v>
      </c>
      <c r="Q1950" s="54" t="s">
        <v>159</v>
      </c>
      <c r="R1950" s="53">
        <v>1375000</v>
      </c>
      <c r="S1950" s="53">
        <f>U1950+X1950+AA1950+AD1950+AG1950+AJ1950+AM1950+AP1950+AS1950+AV1950+AY1950+BB1950</f>
        <v>0</v>
      </c>
      <c r="T1950" s="53"/>
      <c r="U1950" s="53">
        <v>0</v>
      </c>
      <c r="V1950" s="53" t="s">
        <v>129</v>
      </c>
      <c r="W1950" s="156">
        <v>0.01</v>
      </c>
      <c r="X1950" s="53">
        <v>0</v>
      </c>
      <c r="Y1950" s="53" t="s">
        <v>130</v>
      </c>
      <c r="Z1950" s="156">
        <v>0.05</v>
      </c>
      <c r="AA1950" s="53">
        <v>0</v>
      </c>
      <c r="AB1950" s="53" t="s">
        <v>130</v>
      </c>
      <c r="AC1950" s="191">
        <v>0.05</v>
      </c>
      <c r="AD1950" s="53">
        <v>0</v>
      </c>
      <c r="AE1950" s="53" t="s">
        <v>130</v>
      </c>
      <c r="AF1950" s="55">
        <v>0.3</v>
      </c>
      <c r="AG1950" s="88">
        <v>0</v>
      </c>
      <c r="AH1950" s="53" t="s">
        <v>131</v>
      </c>
      <c r="AI1950" s="55">
        <v>0.3</v>
      </c>
      <c r="AJ1950" s="53"/>
      <c r="AK1950" s="53"/>
      <c r="AL1950" s="53"/>
      <c r="AM1950" s="53"/>
      <c r="AN1950" s="53"/>
      <c r="AO1950" s="53"/>
      <c r="AP1950" s="53"/>
      <c r="AQ1950" s="53"/>
      <c r="AR1950" s="53"/>
      <c r="AS1950" s="53"/>
      <c r="AT1950" s="53"/>
      <c r="AU1950" s="53"/>
      <c r="AV1950" s="53"/>
      <c r="AW1950" s="53"/>
      <c r="AX1950" s="53"/>
      <c r="AY1950" s="53"/>
      <c r="AZ1950" s="53"/>
      <c r="BA1950" s="53"/>
      <c r="BB1950" s="53"/>
      <c r="BC1950" s="53"/>
      <c r="BD1950" s="53"/>
      <c r="BE1950" s="53"/>
    </row>
    <row r="1951" spans="1:57" ht="15.75" customHeight="1">
      <c r="A1951" s="1" t="s">
        <v>2187</v>
      </c>
      <c r="B1951" s="1" t="s">
        <v>280</v>
      </c>
      <c r="C1951" s="1" t="s">
        <v>281</v>
      </c>
      <c r="D1951" s="1" t="s">
        <v>658</v>
      </c>
      <c r="E1951" s="1"/>
      <c r="F1951" s="35"/>
      <c r="G1951" s="36"/>
      <c r="H1951" s="36"/>
      <c r="I1951" s="36" t="s">
        <v>658</v>
      </c>
      <c r="J1951" s="36"/>
      <c r="K1951" s="137"/>
      <c r="L1951" s="138"/>
      <c r="M1951" s="122"/>
      <c r="N1951" s="122"/>
      <c r="O1951" s="122"/>
      <c r="P1951" s="39"/>
      <c r="Q1951" s="40"/>
      <c r="R1951" s="39">
        <f t="shared" ref="R1951:S1951" si="1011">R1952+R1954+R1958</f>
        <v>3041300</v>
      </c>
      <c r="S1951" s="39">
        <f t="shared" si="1011"/>
        <v>537200</v>
      </c>
      <c r="T1951" s="39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86"/>
      <c r="AE1951" s="86"/>
      <c r="AF1951" s="86"/>
      <c r="AG1951" s="39"/>
      <c r="AH1951" s="39"/>
      <c r="AI1951" s="39"/>
      <c r="AJ1951" s="39"/>
      <c r="AK1951" s="39"/>
      <c r="AL1951" s="39"/>
      <c r="AM1951" s="39"/>
      <c r="AN1951" s="39"/>
      <c r="AO1951" s="39"/>
      <c r="AP1951" s="39"/>
      <c r="AQ1951" s="39"/>
      <c r="AR1951" s="39"/>
      <c r="AS1951" s="39"/>
      <c r="AT1951" s="39"/>
      <c r="AU1951" s="39"/>
      <c r="AV1951" s="39"/>
      <c r="AW1951" s="39"/>
      <c r="AX1951" s="39"/>
      <c r="AY1951" s="39"/>
      <c r="AZ1951" s="39"/>
      <c r="BA1951" s="39"/>
      <c r="BB1951" s="39"/>
      <c r="BC1951" s="39"/>
      <c r="BD1951" s="39"/>
      <c r="BE1951" s="39"/>
    </row>
    <row r="1952" spans="1:57" ht="15.75" customHeight="1">
      <c r="A1952" s="1" t="s">
        <v>2187</v>
      </c>
      <c r="B1952" s="1" t="s">
        <v>280</v>
      </c>
      <c r="C1952" s="1" t="s">
        <v>281</v>
      </c>
      <c r="D1952" s="1"/>
      <c r="E1952" s="1" t="s">
        <v>868</v>
      </c>
      <c r="F1952" s="41"/>
      <c r="G1952" s="42"/>
      <c r="H1952" s="42"/>
      <c r="I1952" s="42"/>
      <c r="J1952" s="42" t="s">
        <v>868</v>
      </c>
      <c r="K1952" s="139"/>
      <c r="L1952" s="140"/>
      <c r="M1952" s="127"/>
      <c r="N1952" s="127"/>
      <c r="O1952" s="127"/>
      <c r="P1952" s="45"/>
      <c r="Q1952" s="46"/>
      <c r="R1952" s="45">
        <f t="shared" ref="R1952:S1952" si="1012">R1953</f>
        <v>330000</v>
      </c>
      <c r="S1952" s="45">
        <f t="shared" si="1012"/>
        <v>54400</v>
      </c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82"/>
      <c r="AE1952" s="82"/>
      <c r="AF1952" s="82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  <c r="AT1952" s="45"/>
      <c r="AU1952" s="45"/>
      <c r="AV1952" s="45"/>
      <c r="AW1952" s="45"/>
      <c r="AX1952" s="45"/>
      <c r="AY1952" s="45"/>
      <c r="AZ1952" s="45"/>
      <c r="BA1952" s="45"/>
      <c r="BB1952" s="45"/>
      <c r="BC1952" s="45"/>
      <c r="BD1952" s="45"/>
      <c r="BE1952" s="45"/>
    </row>
    <row r="1953" spans="1:57" ht="15.75" customHeight="1">
      <c r="A1953" s="1" t="s">
        <v>2187</v>
      </c>
      <c r="B1953" s="1" t="s">
        <v>280</v>
      </c>
      <c r="C1953" s="1" t="s">
        <v>281</v>
      </c>
      <c r="D1953" s="1" t="s">
        <v>658</v>
      </c>
      <c r="E1953" s="1" t="s">
        <v>868</v>
      </c>
      <c r="F1953" s="128"/>
      <c r="G1953" s="129"/>
      <c r="H1953" s="129"/>
      <c r="I1953" s="129"/>
      <c r="J1953" s="129"/>
      <c r="K1953" s="83" t="s">
        <v>2201</v>
      </c>
      <c r="L1953" s="84" t="s">
        <v>2221</v>
      </c>
      <c r="M1953" s="51" t="s">
        <v>127</v>
      </c>
      <c r="N1953" s="51"/>
      <c r="O1953" s="62" t="e">
        <f>M1953-R1953</f>
        <v>#VALUE!</v>
      </c>
      <c r="P1953" s="53">
        <v>200000</v>
      </c>
      <c r="Q1953" s="54" t="s">
        <v>128</v>
      </c>
      <c r="R1953" s="53">
        <v>330000</v>
      </c>
      <c r="S1953" s="53">
        <f>U1953+X1953+AA1953+AD1953+AG1953+AJ1953+AM1953+AP1953+AS1953+AV1953+AY1953+BB1953</f>
        <v>54400</v>
      </c>
      <c r="T1953" s="53"/>
      <c r="U1953" s="53">
        <v>0</v>
      </c>
      <c r="V1953" s="53" t="s">
        <v>129</v>
      </c>
      <c r="W1953" s="156">
        <v>0.01</v>
      </c>
      <c r="X1953" s="53">
        <v>0</v>
      </c>
      <c r="Y1953" s="53" t="s">
        <v>130</v>
      </c>
      <c r="Z1953" s="156">
        <v>0.05</v>
      </c>
      <c r="AA1953" s="53">
        <v>0</v>
      </c>
      <c r="AB1953" s="53" t="s">
        <v>130</v>
      </c>
      <c r="AC1953" s="191">
        <v>0.05</v>
      </c>
      <c r="AD1953" s="53">
        <v>0</v>
      </c>
      <c r="AE1953" s="53" t="s">
        <v>130</v>
      </c>
      <c r="AF1953" s="55">
        <v>0.2</v>
      </c>
      <c r="AG1953" s="88">
        <v>54400</v>
      </c>
      <c r="AH1953" s="53" t="s">
        <v>131</v>
      </c>
      <c r="AI1953" s="55">
        <v>0.6</v>
      </c>
      <c r="AJ1953" s="172"/>
      <c r="AK1953" s="53"/>
      <c r="AL1953" s="53"/>
      <c r="AM1953" s="53"/>
      <c r="AN1953" s="53"/>
      <c r="AO1953" s="53"/>
      <c r="AP1953" s="53"/>
      <c r="AQ1953" s="53"/>
      <c r="AR1953" s="53"/>
      <c r="AS1953" s="53"/>
      <c r="AT1953" s="53"/>
      <c r="AU1953" s="53"/>
      <c r="AV1953" s="53"/>
      <c r="AW1953" s="53"/>
      <c r="AX1953" s="53"/>
      <c r="AY1953" s="53"/>
      <c r="AZ1953" s="53"/>
      <c r="BA1953" s="53"/>
      <c r="BB1953" s="53"/>
      <c r="BC1953" s="53"/>
      <c r="BD1953" s="53"/>
      <c r="BE1953" s="53"/>
    </row>
    <row r="1954" spans="1:57" ht="15.75" customHeight="1">
      <c r="A1954" s="1" t="s">
        <v>2187</v>
      </c>
      <c r="B1954" s="1" t="s">
        <v>280</v>
      </c>
      <c r="C1954" s="1" t="s">
        <v>281</v>
      </c>
      <c r="D1954" s="1"/>
      <c r="E1954" s="1" t="s">
        <v>659</v>
      </c>
      <c r="F1954" s="41"/>
      <c r="G1954" s="42"/>
      <c r="H1954" s="42"/>
      <c r="I1954" s="42"/>
      <c r="J1954" s="42" t="s">
        <v>659</v>
      </c>
      <c r="K1954" s="139"/>
      <c r="L1954" s="140"/>
      <c r="M1954" s="127"/>
      <c r="N1954" s="127"/>
      <c r="O1954" s="127"/>
      <c r="P1954" s="45"/>
      <c r="Q1954" s="46"/>
      <c r="R1954" s="45">
        <f t="shared" ref="R1954:S1954" si="1013">R1955+R1956+R1957</f>
        <v>1953600</v>
      </c>
      <c r="S1954" s="45">
        <f t="shared" si="1013"/>
        <v>384820</v>
      </c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91"/>
      <c r="AE1954" s="91"/>
      <c r="AF1954" s="91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  <c r="AT1954" s="45"/>
      <c r="AU1954" s="45"/>
      <c r="AV1954" s="45"/>
      <c r="AW1954" s="45"/>
      <c r="AX1954" s="45"/>
      <c r="AY1954" s="45"/>
      <c r="AZ1954" s="45"/>
      <c r="BA1954" s="45"/>
      <c r="BB1954" s="45"/>
      <c r="BC1954" s="45"/>
      <c r="BD1954" s="45"/>
      <c r="BE1954" s="45"/>
    </row>
    <row r="1955" spans="1:57" ht="15.75" customHeight="1">
      <c r="A1955" s="1" t="s">
        <v>2187</v>
      </c>
      <c r="B1955" s="1" t="s">
        <v>280</v>
      </c>
      <c r="C1955" s="1" t="s">
        <v>281</v>
      </c>
      <c r="D1955" s="1" t="s">
        <v>658</v>
      </c>
      <c r="E1955" s="1" t="s">
        <v>659</v>
      </c>
      <c r="F1955" s="128"/>
      <c r="G1955" s="129"/>
      <c r="H1955" s="129"/>
      <c r="I1955" s="129"/>
      <c r="J1955" s="129"/>
      <c r="K1955" s="83" t="s">
        <v>678</v>
      </c>
      <c r="L1955" s="84" t="s">
        <v>679</v>
      </c>
      <c r="M1955" s="51" t="s">
        <v>127</v>
      </c>
      <c r="N1955" s="51">
        <v>2</v>
      </c>
      <c r="O1955" s="56" t="e">
        <f t="shared" ref="O1955:O1957" si="1014">M1955-R1955</f>
        <v>#VALUE!</v>
      </c>
      <c r="P1955" s="53">
        <v>600000</v>
      </c>
      <c r="Q1955" s="54" t="s">
        <v>128</v>
      </c>
      <c r="R1955" s="53">
        <v>1184000</v>
      </c>
      <c r="S1955" s="53">
        <f t="shared" ref="S1955:S1957" si="1015">U1955+X1955+AA1955+AD1955+AG1955+AJ1955+AM1955+AP1955+AS1955+AV1955+AY1955+BB1955</f>
        <v>337470</v>
      </c>
      <c r="T1955" s="53"/>
      <c r="U1955" s="53">
        <v>0</v>
      </c>
      <c r="V1955" s="53" t="s">
        <v>129</v>
      </c>
      <c r="W1955" s="156">
        <v>0.01</v>
      </c>
      <c r="X1955" s="53">
        <v>0</v>
      </c>
      <c r="Y1955" s="53" t="s">
        <v>130</v>
      </c>
      <c r="Z1955" s="156">
        <v>0.05</v>
      </c>
      <c r="AA1955" s="53">
        <v>0</v>
      </c>
      <c r="AB1955" s="53" t="s">
        <v>130</v>
      </c>
      <c r="AC1955" s="191">
        <v>0.05</v>
      </c>
      <c r="AD1955" s="53">
        <v>76990</v>
      </c>
      <c r="AE1955" s="53" t="s">
        <v>131</v>
      </c>
      <c r="AF1955" s="55">
        <v>0.1</v>
      </c>
      <c r="AG1955" s="88">
        <v>260480</v>
      </c>
      <c r="AH1955" s="53" t="s">
        <v>131</v>
      </c>
      <c r="AI1955" s="55">
        <v>0.2</v>
      </c>
      <c r="AJ1955" s="53"/>
      <c r="AK1955" s="53"/>
      <c r="AL1955" s="53"/>
      <c r="AM1955" s="53"/>
      <c r="AN1955" s="53"/>
      <c r="AO1955" s="53"/>
      <c r="AP1955" s="53"/>
      <c r="AQ1955" s="53"/>
      <c r="AR1955" s="53"/>
      <c r="AS1955" s="53"/>
      <c r="AT1955" s="53"/>
      <c r="AU1955" s="53"/>
      <c r="AV1955" s="53"/>
      <c r="AW1955" s="53"/>
      <c r="AX1955" s="53"/>
      <c r="AY1955" s="53"/>
      <c r="AZ1955" s="53"/>
      <c r="BA1955" s="53"/>
      <c r="BB1955" s="53"/>
      <c r="BC1955" s="53"/>
      <c r="BD1955" s="53"/>
      <c r="BE1955" s="53"/>
    </row>
    <row r="1956" spans="1:57" ht="15.75" customHeight="1">
      <c r="A1956" s="1" t="s">
        <v>2187</v>
      </c>
      <c r="B1956" s="1" t="s">
        <v>280</v>
      </c>
      <c r="C1956" s="1" t="s">
        <v>281</v>
      </c>
      <c r="D1956" s="1" t="s">
        <v>658</v>
      </c>
      <c r="E1956" s="1" t="s">
        <v>659</v>
      </c>
      <c r="F1956" s="128"/>
      <c r="G1956" s="129"/>
      <c r="H1956" s="129"/>
      <c r="I1956" s="129"/>
      <c r="J1956" s="129"/>
      <c r="K1956" s="83" t="s">
        <v>2192</v>
      </c>
      <c r="L1956" s="84" t="s">
        <v>2222</v>
      </c>
      <c r="M1956" s="51" t="s">
        <v>127</v>
      </c>
      <c r="N1956" s="51"/>
      <c r="O1956" s="62" t="e">
        <f t="shared" si="1014"/>
        <v>#VALUE!</v>
      </c>
      <c r="P1956" s="53">
        <v>100000</v>
      </c>
      <c r="Q1956" s="54" t="s">
        <v>128</v>
      </c>
      <c r="R1956" s="53">
        <v>296000</v>
      </c>
      <c r="S1956" s="53">
        <f t="shared" si="1015"/>
        <v>47350</v>
      </c>
      <c r="T1956" s="53"/>
      <c r="U1956" s="53">
        <v>0</v>
      </c>
      <c r="V1956" s="53" t="s">
        <v>129</v>
      </c>
      <c r="W1956" s="156">
        <v>0.01</v>
      </c>
      <c r="X1956" s="53">
        <v>0</v>
      </c>
      <c r="Y1956" s="53" t="s">
        <v>130</v>
      </c>
      <c r="Z1956" s="156">
        <v>0.05</v>
      </c>
      <c r="AA1956" s="53">
        <v>0</v>
      </c>
      <c r="AB1956" s="53" t="s">
        <v>130</v>
      </c>
      <c r="AC1956" s="191">
        <v>0.05</v>
      </c>
      <c r="AD1956" s="53">
        <v>0</v>
      </c>
      <c r="AE1956" s="53" t="s">
        <v>131</v>
      </c>
      <c r="AF1956" s="55">
        <v>1</v>
      </c>
      <c r="AG1956" s="88">
        <v>47350</v>
      </c>
      <c r="AH1956" s="53" t="s">
        <v>131</v>
      </c>
      <c r="AI1956" s="55">
        <v>0.2</v>
      </c>
      <c r="AJ1956" s="53"/>
      <c r="AK1956" s="53"/>
      <c r="AL1956" s="53"/>
      <c r="AM1956" s="53"/>
      <c r="AN1956" s="53"/>
      <c r="AO1956" s="53"/>
      <c r="AP1956" s="53"/>
      <c r="AQ1956" s="53"/>
      <c r="AR1956" s="53"/>
      <c r="AS1956" s="53"/>
      <c r="AT1956" s="53"/>
      <c r="AU1956" s="53"/>
      <c r="AV1956" s="53"/>
      <c r="AW1956" s="53"/>
      <c r="AX1956" s="53"/>
      <c r="AY1956" s="53"/>
      <c r="AZ1956" s="53"/>
      <c r="BA1956" s="53"/>
      <c r="BB1956" s="53"/>
      <c r="BC1956" s="53"/>
      <c r="BD1956" s="53"/>
      <c r="BE1956" s="53"/>
    </row>
    <row r="1957" spans="1:57" ht="15.75" customHeight="1">
      <c r="A1957" s="1" t="s">
        <v>2187</v>
      </c>
      <c r="B1957" s="1" t="s">
        <v>280</v>
      </c>
      <c r="C1957" s="1" t="s">
        <v>281</v>
      </c>
      <c r="D1957" s="1" t="s">
        <v>658</v>
      </c>
      <c r="E1957" s="1" t="s">
        <v>659</v>
      </c>
      <c r="F1957" s="128"/>
      <c r="G1957" s="129"/>
      <c r="H1957" s="129"/>
      <c r="I1957" s="129"/>
      <c r="J1957" s="129"/>
      <c r="K1957" s="83" t="s">
        <v>154</v>
      </c>
      <c r="L1957" s="84" t="s">
        <v>2223</v>
      </c>
      <c r="M1957" s="51" t="s">
        <v>127</v>
      </c>
      <c r="N1957" s="51"/>
      <c r="O1957" s="62" t="e">
        <f t="shared" si="1014"/>
        <v>#VALUE!</v>
      </c>
      <c r="P1957" s="53">
        <v>160000</v>
      </c>
      <c r="Q1957" s="54" t="s">
        <v>128</v>
      </c>
      <c r="R1957" s="53">
        <v>473600</v>
      </c>
      <c r="S1957" s="53">
        <f t="shared" si="1015"/>
        <v>0</v>
      </c>
      <c r="T1957" s="53"/>
      <c r="U1957" s="53">
        <v>0</v>
      </c>
      <c r="V1957" s="53" t="s">
        <v>129</v>
      </c>
      <c r="W1957" s="156">
        <v>0.01</v>
      </c>
      <c r="X1957" s="53">
        <v>0</v>
      </c>
      <c r="Y1957" s="53" t="s">
        <v>130</v>
      </c>
      <c r="Z1957" s="156">
        <v>0.05</v>
      </c>
      <c r="AA1957" s="53">
        <v>0</v>
      </c>
      <c r="AB1957" s="53" t="s">
        <v>130</v>
      </c>
      <c r="AC1957" s="191">
        <v>0.05</v>
      </c>
      <c r="AD1957" s="53">
        <v>0</v>
      </c>
      <c r="AE1957" s="53" t="s">
        <v>131</v>
      </c>
      <c r="AF1957" s="55">
        <v>1</v>
      </c>
      <c r="AG1957" s="88">
        <v>0</v>
      </c>
      <c r="AH1957" s="53" t="s">
        <v>131</v>
      </c>
      <c r="AI1957" s="55">
        <v>0.1</v>
      </c>
      <c r="AJ1957" s="53"/>
      <c r="AK1957" s="53"/>
      <c r="AL1957" s="53"/>
      <c r="AM1957" s="53"/>
      <c r="AN1957" s="53"/>
      <c r="AO1957" s="53"/>
      <c r="AP1957" s="53"/>
      <c r="AQ1957" s="53"/>
      <c r="AR1957" s="53"/>
      <c r="AS1957" s="53"/>
      <c r="AT1957" s="53"/>
      <c r="AU1957" s="53"/>
      <c r="AV1957" s="53"/>
      <c r="AW1957" s="53"/>
      <c r="AX1957" s="53"/>
      <c r="AY1957" s="53"/>
      <c r="AZ1957" s="53"/>
      <c r="BA1957" s="53"/>
      <c r="BB1957" s="53"/>
      <c r="BC1957" s="53"/>
      <c r="BD1957" s="53"/>
      <c r="BE1957" s="53"/>
    </row>
    <row r="1958" spans="1:57" ht="15.75" customHeight="1">
      <c r="A1958" s="1" t="s">
        <v>2187</v>
      </c>
      <c r="B1958" s="1" t="s">
        <v>280</v>
      </c>
      <c r="C1958" s="1" t="s">
        <v>281</v>
      </c>
      <c r="D1958" s="1"/>
      <c r="E1958" s="1" t="s">
        <v>873</v>
      </c>
      <c r="F1958" s="41"/>
      <c r="G1958" s="42"/>
      <c r="H1958" s="42"/>
      <c r="I1958" s="42"/>
      <c r="J1958" s="42" t="s">
        <v>873</v>
      </c>
      <c r="K1958" s="139"/>
      <c r="L1958" s="140"/>
      <c r="M1958" s="127"/>
      <c r="N1958" s="127"/>
      <c r="O1958" s="127"/>
      <c r="P1958" s="45"/>
      <c r="Q1958" s="46"/>
      <c r="R1958" s="45">
        <f t="shared" ref="R1958:S1958" si="1016">R1959+R1960</f>
        <v>757700</v>
      </c>
      <c r="S1958" s="45">
        <f t="shared" si="1016"/>
        <v>97980</v>
      </c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91"/>
      <c r="AE1958" s="91"/>
      <c r="AF1958" s="91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  <c r="AT1958" s="45"/>
      <c r="AU1958" s="45"/>
      <c r="AV1958" s="45"/>
      <c r="AW1958" s="45"/>
      <c r="AX1958" s="45"/>
      <c r="AY1958" s="45"/>
      <c r="AZ1958" s="45"/>
      <c r="BA1958" s="45"/>
      <c r="BB1958" s="45"/>
      <c r="BC1958" s="45"/>
      <c r="BD1958" s="45"/>
      <c r="BE1958" s="45"/>
    </row>
    <row r="1959" spans="1:57" ht="15.75" customHeight="1">
      <c r="A1959" s="1" t="s">
        <v>2187</v>
      </c>
      <c r="B1959" s="1" t="s">
        <v>280</v>
      </c>
      <c r="C1959" s="1" t="s">
        <v>281</v>
      </c>
      <c r="D1959" s="1" t="s">
        <v>658</v>
      </c>
      <c r="E1959" s="1" t="s">
        <v>873</v>
      </c>
      <c r="F1959" s="128"/>
      <c r="G1959" s="129"/>
      <c r="H1959" s="129"/>
      <c r="I1959" s="129"/>
      <c r="J1959" s="129"/>
      <c r="K1959" s="83" t="s">
        <v>678</v>
      </c>
      <c r="L1959" s="84" t="s">
        <v>679</v>
      </c>
      <c r="M1959" s="51" t="s">
        <v>127</v>
      </c>
      <c r="N1959" s="51">
        <v>2</v>
      </c>
      <c r="O1959" s="56" t="e">
        <f t="shared" ref="O1959:O1960" si="1017">M1959-R1959</f>
        <v>#VALUE!</v>
      </c>
      <c r="P1959" s="53">
        <v>252000</v>
      </c>
      <c r="Q1959" s="54" t="s">
        <v>128</v>
      </c>
      <c r="R1959" s="53">
        <v>745900</v>
      </c>
      <c r="S1959" s="53">
        <f t="shared" ref="S1959:S1960" si="1018">U1959+X1959+AA1959+AD1959+AG1959+AJ1959+AM1959+AP1959+AS1959+AV1959+AY1959+BB1959</f>
        <v>91490</v>
      </c>
      <c r="T1959" s="53"/>
      <c r="U1959" s="53">
        <v>0</v>
      </c>
      <c r="V1959" s="53" t="s">
        <v>129</v>
      </c>
      <c r="W1959" s="156">
        <v>0.01</v>
      </c>
      <c r="X1959" s="53">
        <v>0</v>
      </c>
      <c r="Y1959" s="53" t="s">
        <v>130</v>
      </c>
      <c r="Z1959" s="156">
        <v>0.05</v>
      </c>
      <c r="AA1959" s="53">
        <v>0</v>
      </c>
      <c r="AB1959" s="53" t="s">
        <v>130</v>
      </c>
      <c r="AC1959" s="191">
        <v>0.05</v>
      </c>
      <c r="AD1959" s="53">
        <v>0</v>
      </c>
      <c r="AE1959" s="53" t="s">
        <v>131</v>
      </c>
      <c r="AF1959" s="55">
        <v>0.2</v>
      </c>
      <c r="AG1959" s="88">
        <v>91490</v>
      </c>
      <c r="AH1959" s="53" t="s">
        <v>131</v>
      </c>
      <c r="AI1959" s="55">
        <v>0.1</v>
      </c>
      <c r="AJ1959" s="53"/>
      <c r="AK1959" s="53"/>
      <c r="AL1959" s="53"/>
      <c r="AM1959" s="53"/>
      <c r="AN1959" s="53"/>
      <c r="AO1959" s="53"/>
      <c r="AP1959" s="53"/>
      <c r="AQ1959" s="53"/>
      <c r="AR1959" s="53"/>
      <c r="AS1959" s="53"/>
      <c r="AT1959" s="53"/>
      <c r="AU1959" s="53"/>
      <c r="AV1959" s="53"/>
      <c r="AW1959" s="53"/>
      <c r="AX1959" s="53"/>
      <c r="AY1959" s="53"/>
      <c r="AZ1959" s="53"/>
      <c r="BA1959" s="53"/>
      <c r="BB1959" s="53"/>
      <c r="BC1959" s="53"/>
      <c r="BD1959" s="53"/>
      <c r="BE1959" s="53"/>
    </row>
    <row r="1960" spans="1:57" ht="15.75" customHeight="1">
      <c r="A1960" s="1" t="s">
        <v>2187</v>
      </c>
      <c r="B1960" s="1" t="s">
        <v>280</v>
      </c>
      <c r="C1960" s="1" t="s">
        <v>281</v>
      </c>
      <c r="D1960" s="1" t="s">
        <v>658</v>
      </c>
      <c r="E1960" s="1" t="s">
        <v>873</v>
      </c>
      <c r="F1960" s="128"/>
      <c r="G1960" s="129"/>
      <c r="H1960" s="129"/>
      <c r="I1960" s="129"/>
      <c r="J1960" s="129"/>
      <c r="K1960" s="83" t="s">
        <v>2194</v>
      </c>
      <c r="L1960" s="84" t="s">
        <v>2224</v>
      </c>
      <c r="M1960" s="51" t="s">
        <v>127</v>
      </c>
      <c r="N1960" s="51"/>
      <c r="O1960" s="62" t="e">
        <f t="shared" si="1017"/>
        <v>#VALUE!</v>
      </c>
      <c r="P1960" s="53">
        <v>1500</v>
      </c>
      <c r="Q1960" s="54" t="s">
        <v>128</v>
      </c>
      <c r="R1960" s="53">
        <v>11800</v>
      </c>
      <c r="S1960" s="53">
        <f t="shared" si="1018"/>
        <v>6490</v>
      </c>
      <c r="T1960" s="53"/>
      <c r="U1960" s="53">
        <v>0</v>
      </c>
      <c r="V1960" s="53" t="s">
        <v>129</v>
      </c>
      <c r="W1960" s="156">
        <v>0.01</v>
      </c>
      <c r="X1960" s="53">
        <v>0</v>
      </c>
      <c r="Y1960" s="53" t="s">
        <v>130</v>
      </c>
      <c r="Z1960" s="156">
        <v>0.05</v>
      </c>
      <c r="AA1960" s="53">
        <v>0</v>
      </c>
      <c r="AB1960" s="53" t="s">
        <v>130</v>
      </c>
      <c r="AC1960" s="191">
        <v>0.05</v>
      </c>
      <c r="AD1960" s="53">
        <v>0</v>
      </c>
      <c r="AE1960" s="53" t="s">
        <v>131</v>
      </c>
      <c r="AF1960" s="55">
        <v>0.5</v>
      </c>
      <c r="AG1960" s="88">
        <v>6490</v>
      </c>
      <c r="AH1960" s="53" t="s">
        <v>131</v>
      </c>
      <c r="AI1960" s="55">
        <v>0.55000000000000004</v>
      </c>
      <c r="AJ1960" s="53"/>
      <c r="AK1960" s="53"/>
      <c r="AL1960" s="53"/>
      <c r="AM1960" s="53"/>
      <c r="AN1960" s="53"/>
      <c r="AO1960" s="53"/>
      <c r="AP1960" s="53"/>
      <c r="AQ1960" s="53"/>
      <c r="AR1960" s="53"/>
      <c r="AS1960" s="53"/>
      <c r="AT1960" s="53"/>
      <c r="AU1960" s="53"/>
      <c r="AV1960" s="53"/>
      <c r="AW1960" s="53"/>
      <c r="AX1960" s="53"/>
      <c r="AY1960" s="53"/>
      <c r="AZ1960" s="53"/>
      <c r="BA1960" s="53"/>
      <c r="BB1960" s="53"/>
      <c r="BC1960" s="53"/>
      <c r="BD1960" s="53"/>
      <c r="BE1960" s="53"/>
    </row>
    <row r="1961" spans="1:57" ht="15.75" customHeight="1">
      <c r="A1961" s="1" t="s">
        <v>2187</v>
      </c>
      <c r="B1961" s="1" t="s">
        <v>280</v>
      </c>
      <c r="C1961" s="1" t="s">
        <v>281</v>
      </c>
      <c r="D1961" s="1" t="s">
        <v>286</v>
      </c>
      <c r="E1961" s="1"/>
      <c r="F1961" s="35"/>
      <c r="G1961" s="36"/>
      <c r="H1961" s="36"/>
      <c r="I1961" s="36" t="s">
        <v>286</v>
      </c>
      <c r="J1961" s="36"/>
      <c r="K1961" s="137"/>
      <c r="L1961" s="138"/>
      <c r="M1961" s="122"/>
      <c r="N1961" s="122"/>
      <c r="O1961" s="122"/>
      <c r="P1961" s="39"/>
      <c r="Q1961" s="40"/>
      <c r="R1961" s="39">
        <f t="shared" ref="R1961:S1961" si="1019">R1962+R1965</f>
        <v>2018600</v>
      </c>
      <c r="S1961" s="39">
        <f t="shared" si="1019"/>
        <v>231070</v>
      </c>
      <c r="T1961" s="39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86"/>
      <c r="AE1961" s="86"/>
      <c r="AF1961" s="86"/>
      <c r="AG1961" s="39"/>
      <c r="AH1961" s="39"/>
      <c r="AI1961" s="39"/>
      <c r="AJ1961" s="39"/>
      <c r="AK1961" s="39"/>
      <c r="AL1961" s="39"/>
      <c r="AM1961" s="39"/>
      <c r="AN1961" s="39"/>
      <c r="AO1961" s="39"/>
      <c r="AP1961" s="39"/>
      <c r="AQ1961" s="39"/>
      <c r="AR1961" s="39"/>
      <c r="AS1961" s="39"/>
      <c r="AT1961" s="39"/>
      <c r="AU1961" s="39"/>
      <c r="AV1961" s="39"/>
      <c r="AW1961" s="39"/>
      <c r="AX1961" s="39"/>
      <c r="AY1961" s="39"/>
      <c r="AZ1961" s="39"/>
      <c r="BA1961" s="39"/>
      <c r="BB1961" s="39"/>
      <c r="BC1961" s="39"/>
      <c r="BD1961" s="39"/>
      <c r="BE1961" s="39"/>
    </row>
    <row r="1962" spans="1:57" ht="15.75" customHeight="1">
      <c r="A1962" s="1" t="s">
        <v>2187</v>
      </c>
      <c r="B1962" s="1" t="s">
        <v>280</v>
      </c>
      <c r="C1962" s="1" t="s">
        <v>281</v>
      </c>
      <c r="D1962" s="1"/>
      <c r="E1962" s="1" t="s">
        <v>874</v>
      </c>
      <c r="F1962" s="41"/>
      <c r="G1962" s="42"/>
      <c r="H1962" s="42"/>
      <c r="I1962" s="42"/>
      <c r="J1962" s="42" t="s">
        <v>874</v>
      </c>
      <c r="K1962" s="139"/>
      <c r="L1962" s="140"/>
      <c r="M1962" s="127"/>
      <c r="N1962" s="127"/>
      <c r="O1962" s="127"/>
      <c r="P1962" s="45"/>
      <c r="Q1962" s="46"/>
      <c r="R1962" s="45">
        <f t="shared" ref="R1962:S1962" si="1020">R1963+R1964</f>
        <v>490000</v>
      </c>
      <c r="S1962" s="45">
        <f t="shared" si="1020"/>
        <v>0</v>
      </c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82"/>
      <c r="AE1962" s="82"/>
      <c r="AF1962" s="82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  <c r="AT1962" s="45"/>
      <c r="AU1962" s="45"/>
      <c r="AV1962" s="45"/>
      <c r="AW1962" s="45"/>
      <c r="AX1962" s="45"/>
      <c r="AY1962" s="45"/>
      <c r="AZ1962" s="45"/>
      <c r="BA1962" s="45"/>
      <c r="BB1962" s="45"/>
      <c r="BC1962" s="45"/>
      <c r="BD1962" s="45"/>
      <c r="BE1962" s="45"/>
    </row>
    <row r="1963" spans="1:57" ht="15.75" customHeight="1">
      <c r="A1963" s="1" t="s">
        <v>2187</v>
      </c>
      <c r="B1963" s="1" t="s">
        <v>280</v>
      </c>
      <c r="C1963" s="1" t="s">
        <v>281</v>
      </c>
      <c r="D1963" s="1" t="s">
        <v>286</v>
      </c>
      <c r="E1963" s="1" t="s">
        <v>874</v>
      </c>
      <c r="F1963" s="128"/>
      <c r="G1963" s="129"/>
      <c r="H1963" s="129"/>
      <c r="I1963" s="129"/>
      <c r="J1963" s="129"/>
      <c r="K1963" s="83" t="s">
        <v>2225</v>
      </c>
      <c r="L1963" s="84" t="s">
        <v>2226</v>
      </c>
      <c r="M1963" s="51" t="s">
        <v>127</v>
      </c>
      <c r="N1963" s="51"/>
      <c r="O1963" s="62" t="e">
        <f t="shared" ref="O1963:O1964" si="1021">M1963-R1963</f>
        <v>#VALUE!</v>
      </c>
      <c r="P1963" s="53">
        <v>4</v>
      </c>
      <c r="Q1963" s="54" t="s">
        <v>299</v>
      </c>
      <c r="R1963" s="53">
        <v>280000</v>
      </c>
      <c r="S1963" s="53">
        <f t="shared" ref="S1963:S1964" si="1022">U1963+X1963+AA1963+AD1963+AG1963+AJ1963+AM1963+AP1963+AS1963+AV1963+AY1963+BB1963</f>
        <v>0</v>
      </c>
      <c r="T1963" s="53"/>
      <c r="U1963" s="53">
        <v>0</v>
      </c>
      <c r="V1963" s="53" t="s">
        <v>129</v>
      </c>
      <c r="W1963" s="156">
        <v>0.01</v>
      </c>
      <c r="X1963" s="53">
        <v>0</v>
      </c>
      <c r="Y1963" s="53" t="s">
        <v>130</v>
      </c>
      <c r="Z1963" s="156">
        <v>0.05</v>
      </c>
      <c r="AA1963" s="53">
        <v>0</v>
      </c>
      <c r="AB1963" s="53" t="s">
        <v>130</v>
      </c>
      <c r="AC1963" s="191">
        <v>0.05</v>
      </c>
      <c r="AD1963" s="53">
        <v>0</v>
      </c>
      <c r="AE1963" s="53" t="s">
        <v>130</v>
      </c>
      <c r="AF1963" s="55">
        <v>0.1</v>
      </c>
      <c r="AG1963" s="88">
        <v>0</v>
      </c>
      <c r="AH1963" s="53" t="s">
        <v>131</v>
      </c>
      <c r="AI1963" s="55">
        <v>0.1</v>
      </c>
      <c r="AJ1963" s="53"/>
      <c r="AK1963" s="53"/>
      <c r="AL1963" s="53"/>
      <c r="AM1963" s="53"/>
      <c r="AN1963" s="53"/>
      <c r="AO1963" s="53"/>
      <c r="AP1963" s="53"/>
      <c r="AQ1963" s="53"/>
      <c r="AR1963" s="53"/>
      <c r="AS1963" s="53"/>
      <c r="AT1963" s="53"/>
      <c r="AU1963" s="53"/>
      <c r="AV1963" s="53"/>
      <c r="AW1963" s="53"/>
      <c r="AX1963" s="53"/>
      <c r="AY1963" s="53"/>
      <c r="AZ1963" s="53"/>
      <c r="BA1963" s="53"/>
      <c r="BB1963" s="53"/>
      <c r="BC1963" s="53"/>
      <c r="BD1963" s="53"/>
      <c r="BE1963" s="53"/>
    </row>
    <row r="1964" spans="1:57" ht="15.75" customHeight="1">
      <c r="A1964" s="1" t="s">
        <v>2187</v>
      </c>
      <c r="B1964" s="1" t="s">
        <v>280</v>
      </c>
      <c r="C1964" s="1" t="s">
        <v>281</v>
      </c>
      <c r="D1964" s="1" t="s">
        <v>286</v>
      </c>
      <c r="E1964" s="1" t="s">
        <v>874</v>
      </c>
      <c r="F1964" s="128"/>
      <c r="G1964" s="129"/>
      <c r="H1964" s="129"/>
      <c r="I1964" s="129"/>
      <c r="J1964" s="129"/>
      <c r="K1964" s="83" t="s">
        <v>2227</v>
      </c>
      <c r="L1964" s="84" t="s">
        <v>2228</v>
      </c>
      <c r="M1964" s="51" t="s">
        <v>127</v>
      </c>
      <c r="N1964" s="51"/>
      <c r="O1964" s="62" t="e">
        <f t="shared" si="1021"/>
        <v>#VALUE!</v>
      </c>
      <c r="P1964" s="53">
        <v>3</v>
      </c>
      <c r="Q1964" s="54" t="s">
        <v>299</v>
      </c>
      <c r="R1964" s="53">
        <v>210000</v>
      </c>
      <c r="S1964" s="53">
        <f t="shared" si="1022"/>
        <v>0</v>
      </c>
      <c r="T1964" s="53"/>
      <c r="U1964" s="53">
        <v>0</v>
      </c>
      <c r="V1964" s="53" t="s">
        <v>129</v>
      </c>
      <c r="W1964" s="156">
        <v>0.01</v>
      </c>
      <c r="X1964" s="53">
        <v>0</v>
      </c>
      <c r="Y1964" s="53" t="s">
        <v>130</v>
      </c>
      <c r="Z1964" s="156">
        <v>0.05</v>
      </c>
      <c r="AA1964" s="53">
        <v>0</v>
      </c>
      <c r="AB1964" s="53" t="s">
        <v>130</v>
      </c>
      <c r="AC1964" s="191">
        <v>0.05</v>
      </c>
      <c r="AD1964" s="53">
        <v>0</v>
      </c>
      <c r="AE1964" s="53" t="s">
        <v>130</v>
      </c>
      <c r="AF1964" s="55">
        <v>0.1</v>
      </c>
      <c r="AG1964" s="88">
        <v>0</v>
      </c>
      <c r="AH1964" s="53" t="s">
        <v>131</v>
      </c>
      <c r="AI1964" s="55">
        <v>0.1</v>
      </c>
      <c r="AJ1964" s="53"/>
      <c r="AK1964" s="53"/>
      <c r="AL1964" s="53"/>
      <c r="AM1964" s="53"/>
      <c r="AN1964" s="53"/>
      <c r="AO1964" s="53"/>
      <c r="AP1964" s="53"/>
      <c r="AQ1964" s="53"/>
      <c r="AR1964" s="53"/>
      <c r="AS1964" s="53"/>
      <c r="AT1964" s="53"/>
      <c r="AU1964" s="53"/>
      <c r="AV1964" s="53"/>
      <c r="AW1964" s="53"/>
      <c r="AX1964" s="53"/>
      <c r="AY1964" s="53"/>
      <c r="AZ1964" s="53"/>
      <c r="BA1964" s="53"/>
      <c r="BB1964" s="53"/>
      <c r="BC1964" s="53"/>
      <c r="BD1964" s="53"/>
      <c r="BE1964" s="53"/>
    </row>
    <row r="1965" spans="1:57" ht="15.75" customHeight="1">
      <c r="A1965" s="1" t="s">
        <v>2187</v>
      </c>
      <c r="B1965" s="1" t="s">
        <v>280</v>
      </c>
      <c r="C1965" s="1" t="s">
        <v>281</v>
      </c>
      <c r="D1965" s="1"/>
      <c r="E1965" s="1" t="s">
        <v>296</v>
      </c>
      <c r="F1965" s="41"/>
      <c r="G1965" s="42"/>
      <c r="H1965" s="42"/>
      <c r="I1965" s="42"/>
      <c r="J1965" s="42" t="s">
        <v>296</v>
      </c>
      <c r="K1965" s="139"/>
      <c r="L1965" s="140"/>
      <c r="M1965" s="127"/>
      <c r="N1965" s="127"/>
      <c r="O1965" s="127"/>
      <c r="P1965" s="45"/>
      <c r="Q1965" s="46"/>
      <c r="R1965" s="45">
        <f t="shared" ref="R1965:S1965" si="1023">SUM(R1966:R1970)</f>
        <v>1528600</v>
      </c>
      <c r="S1965" s="45">
        <f t="shared" si="1023"/>
        <v>231070</v>
      </c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91"/>
      <c r="AE1965" s="91"/>
      <c r="AF1965" s="91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  <c r="AT1965" s="45"/>
      <c r="AU1965" s="45"/>
      <c r="AV1965" s="45"/>
      <c r="AW1965" s="45"/>
      <c r="AX1965" s="45"/>
      <c r="AY1965" s="45"/>
      <c r="AZ1965" s="45"/>
      <c r="BA1965" s="45"/>
      <c r="BB1965" s="45"/>
      <c r="BC1965" s="45"/>
      <c r="BD1965" s="45"/>
      <c r="BE1965" s="45"/>
    </row>
    <row r="1966" spans="1:57" ht="15.75" customHeight="1">
      <c r="A1966" s="1" t="s">
        <v>2187</v>
      </c>
      <c r="B1966" s="1" t="s">
        <v>280</v>
      </c>
      <c r="C1966" s="1" t="s">
        <v>281</v>
      </c>
      <c r="D1966" s="1" t="s">
        <v>286</v>
      </c>
      <c r="E1966" s="1" t="s">
        <v>296</v>
      </c>
      <c r="F1966" s="128"/>
      <c r="G1966" s="129"/>
      <c r="H1966" s="129"/>
      <c r="I1966" s="129"/>
      <c r="J1966" s="129"/>
      <c r="K1966" s="83" t="s">
        <v>336</v>
      </c>
      <c r="L1966" s="84" t="s">
        <v>337</v>
      </c>
      <c r="M1966" s="51" t="s">
        <v>127</v>
      </c>
      <c r="N1966" s="51">
        <v>2</v>
      </c>
      <c r="O1966" s="56" t="e">
        <f t="shared" ref="O1966:O1970" si="1024">M1966-R1966</f>
        <v>#VALUE!</v>
      </c>
      <c r="P1966" s="53">
        <v>15</v>
      </c>
      <c r="Q1966" s="54" t="s">
        <v>299</v>
      </c>
      <c r="R1966" s="53">
        <v>232500</v>
      </c>
      <c r="S1966" s="53">
        <f t="shared" ref="S1966:S1970" si="1025">U1966+X1966+AA1966+AD1966+AG1966+AJ1966+AM1966+AP1966+AS1966+AV1966+AY1966+BB1966</f>
        <v>104100</v>
      </c>
      <c r="T1966" s="53"/>
      <c r="U1966" s="53">
        <v>0</v>
      </c>
      <c r="V1966" s="53" t="s">
        <v>129</v>
      </c>
      <c r="W1966" s="156">
        <v>0.01</v>
      </c>
      <c r="X1966" s="53">
        <v>0</v>
      </c>
      <c r="Y1966" s="53" t="s">
        <v>130</v>
      </c>
      <c r="Z1966" s="156">
        <v>0.05</v>
      </c>
      <c r="AA1966" s="53">
        <v>0</v>
      </c>
      <c r="AB1966" s="53" t="s">
        <v>130</v>
      </c>
      <c r="AC1966" s="191">
        <v>0.05</v>
      </c>
      <c r="AD1966" s="53">
        <v>0</v>
      </c>
      <c r="AE1966" s="53" t="s">
        <v>130</v>
      </c>
      <c r="AF1966" s="55">
        <v>0.05</v>
      </c>
      <c r="AG1966" s="88">
        <v>104100</v>
      </c>
      <c r="AH1966" s="53" t="s">
        <v>131</v>
      </c>
      <c r="AI1966" s="55">
        <v>0.5</v>
      </c>
      <c r="AJ1966" s="53"/>
      <c r="AK1966" s="53"/>
      <c r="AL1966" s="53"/>
      <c r="AM1966" s="53"/>
      <c r="AN1966" s="53"/>
      <c r="AO1966" s="53"/>
      <c r="AP1966" s="53"/>
      <c r="AQ1966" s="53"/>
      <c r="AR1966" s="53"/>
      <c r="AS1966" s="53"/>
      <c r="AT1966" s="53"/>
      <c r="AU1966" s="53"/>
      <c r="AV1966" s="53"/>
      <c r="AW1966" s="53"/>
      <c r="AX1966" s="53"/>
      <c r="AY1966" s="53"/>
      <c r="AZ1966" s="53"/>
      <c r="BA1966" s="53"/>
      <c r="BB1966" s="53"/>
      <c r="BC1966" s="53"/>
      <c r="BD1966" s="53"/>
      <c r="BE1966" s="53"/>
    </row>
    <row r="1967" spans="1:57" ht="15.75" customHeight="1">
      <c r="A1967" s="1" t="s">
        <v>2187</v>
      </c>
      <c r="B1967" s="1" t="s">
        <v>280</v>
      </c>
      <c r="C1967" s="1" t="s">
        <v>281</v>
      </c>
      <c r="D1967" s="1" t="s">
        <v>286</v>
      </c>
      <c r="E1967" s="1" t="s">
        <v>296</v>
      </c>
      <c r="F1967" s="128"/>
      <c r="G1967" s="129"/>
      <c r="H1967" s="129"/>
      <c r="I1967" s="129"/>
      <c r="J1967" s="129"/>
      <c r="K1967" s="83" t="s">
        <v>437</v>
      </c>
      <c r="L1967" s="84" t="s">
        <v>438</v>
      </c>
      <c r="M1967" s="51" t="s">
        <v>127</v>
      </c>
      <c r="N1967" s="51">
        <v>2</v>
      </c>
      <c r="O1967" s="56" t="e">
        <f t="shared" si="1024"/>
        <v>#VALUE!</v>
      </c>
      <c r="P1967" s="53">
        <v>30</v>
      </c>
      <c r="Q1967" s="54" t="s">
        <v>400</v>
      </c>
      <c r="R1967" s="53">
        <v>198000</v>
      </c>
      <c r="S1967" s="53">
        <f t="shared" si="1025"/>
        <v>24250</v>
      </c>
      <c r="T1967" s="53"/>
      <c r="U1967" s="53">
        <v>0</v>
      </c>
      <c r="V1967" s="53" t="s">
        <v>129</v>
      </c>
      <c r="W1967" s="156">
        <v>0.01</v>
      </c>
      <c r="X1967" s="53">
        <v>0</v>
      </c>
      <c r="Y1967" s="53" t="s">
        <v>130</v>
      </c>
      <c r="Z1967" s="156">
        <v>0.05</v>
      </c>
      <c r="AA1967" s="53">
        <v>0</v>
      </c>
      <c r="AB1967" s="53" t="s">
        <v>130</v>
      </c>
      <c r="AC1967" s="191">
        <v>0.05</v>
      </c>
      <c r="AD1967" s="53">
        <v>0</v>
      </c>
      <c r="AE1967" s="53" t="s">
        <v>130</v>
      </c>
      <c r="AF1967" s="55">
        <v>0.05</v>
      </c>
      <c r="AG1967" s="88">
        <v>24250</v>
      </c>
      <c r="AH1967" s="53" t="s">
        <v>131</v>
      </c>
      <c r="AI1967" s="55">
        <v>0.15</v>
      </c>
      <c r="AJ1967" s="53"/>
      <c r="AK1967" s="53"/>
      <c r="AL1967" s="53"/>
      <c r="AM1967" s="53"/>
      <c r="AN1967" s="53"/>
      <c r="AO1967" s="53"/>
      <c r="AP1967" s="53"/>
      <c r="AQ1967" s="53"/>
      <c r="AR1967" s="53"/>
      <c r="AS1967" s="53"/>
      <c r="AT1967" s="53"/>
      <c r="AU1967" s="53"/>
      <c r="AV1967" s="53"/>
      <c r="AW1967" s="53"/>
      <c r="AX1967" s="53"/>
      <c r="AY1967" s="53"/>
      <c r="AZ1967" s="53"/>
      <c r="BA1967" s="53"/>
      <c r="BB1967" s="53"/>
      <c r="BC1967" s="53"/>
      <c r="BD1967" s="53"/>
      <c r="BE1967" s="53"/>
    </row>
    <row r="1968" spans="1:57" ht="15.75" customHeight="1">
      <c r="A1968" s="1" t="s">
        <v>2187</v>
      </c>
      <c r="B1968" s="1" t="s">
        <v>280</v>
      </c>
      <c r="C1968" s="1" t="s">
        <v>281</v>
      </c>
      <c r="D1968" s="1" t="s">
        <v>286</v>
      </c>
      <c r="E1968" s="1" t="s">
        <v>296</v>
      </c>
      <c r="F1968" s="128"/>
      <c r="G1968" s="129"/>
      <c r="H1968" s="129"/>
      <c r="I1968" s="129"/>
      <c r="J1968" s="129"/>
      <c r="K1968" s="83" t="s">
        <v>549</v>
      </c>
      <c r="L1968" s="84" t="s">
        <v>550</v>
      </c>
      <c r="M1968" s="51" t="s">
        <v>127</v>
      </c>
      <c r="N1968" s="51">
        <v>2</v>
      </c>
      <c r="O1968" s="56" t="e">
        <f t="shared" si="1024"/>
        <v>#VALUE!</v>
      </c>
      <c r="P1968" s="53">
        <v>49</v>
      </c>
      <c r="Q1968" s="54" t="s">
        <v>400</v>
      </c>
      <c r="R1968" s="53">
        <v>681100</v>
      </c>
      <c r="S1968" s="53">
        <f t="shared" si="1025"/>
        <v>35600</v>
      </c>
      <c r="T1968" s="53"/>
      <c r="U1968" s="53">
        <v>0</v>
      </c>
      <c r="V1968" s="53" t="s">
        <v>129</v>
      </c>
      <c r="W1968" s="156">
        <v>0.01</v>
      </c>
      <c r="X1968" s="53">
        <v>0</v>
      </c>
      <c r="Y1968" s="53" t="s">
        <v>130</v>
      </c>
      <c r="Z1968" s="156">
        <v>0.05</v>
      </c>
      <c r="AA1968" s="53">
        <v>0</v>
      </c>
      <c r="AB1968" s="53" t="s">
        <v>130</v>
      </c>
      <c r="AC1968" s="191">
        <v>0.05</v>
      </c>
      <c r="AD1968" s="53">
        <v>9000</v>
      </c>
      <c r="AE1968" s="53" t="s">
        <v>131</v>
      </c>
      <c r="AF1968" s="55">
        <v>0.1</v>
      </c>
      <c r="AG1968" s="88">
        <v>26600</v>
      </c>
      <c r="AH1968" s="53" t="s">
        <v>131</v>
      </c>
      <c r="AI1968" s="55">
        <v>0.05</v>
      </c>
      <c r="AJ1968" s="53"/>
      <c r="AK1968" s="53"/>
      <c r="AL1968" s="53"/>
      <c r="AM1968" s="53"/>
      <c r="AN1968" s="53"/>
      <c r="AO1968" s="53"/>
      <c r="AP1968" s="53"/>
      <c r="AQ1968" s="53"/>
      <c r="AR1968" s="53"/>
      <c r="AS1968" s="53"/>
      <c r="AT1968" s="53"/>
      <c r="AU1968" s="53"/>
      <c r="AV1968" s="53"/>
      <c r="AW1968" s="53"/>
      <c r="AX1968" s="53"/>
      <c r="AY1968" s="53"/>
      <c r="AZ1968" s="53"/>
      <c r="BA1968" s="53"/>
      <c r="BB1968" s="53"/>
      <c r="BC1968" s="53"/>
      <c r="BD1968" s="53"/>
      <c r="BE1968" s="53"/>
    </row>
    <row r="1969" spans="1:57" ht="15.75" customHeight="1">
      <c r="A1969" s="1" t="s">
        <v>2187</v>
      </c>
      <c r="B1969" s="1" t="s">
        <v>280</v>
      </c>
      <c r="C1969" s="1" t="s">
        <v>281</v>
      </c>
      <c r="D1969" s="1" t="s">
        <v>286</v>
      </c>
      <c r="E1969" s="1" t="s">
        <v>296</v>
      </c>
      <c r="F1969" s="128"/>
      <c r="G1969" s="129"/>
      <c r="H1969" s="129"/>
      <c r="I1969" s="129"/>
      <c r="J1969" s="129"/>
      <c r="K1969" s="83" t="s">
        <v>569</v>
      </c>
      <c r="L1969" s="84" t="s">
        <v>570</v>
      </c>
      <c r="M1969" s="51" t="s">
        <v>127</v>
      </c>
      <c r="N1969" s="51">
        <v>2</v>
      </c>
      <c r="O1969" s="56" t="e">
        <f t="shared" si="1024"/>
        <v>#VALUE!</v>
      </c>
      <c r="P1969" s="53">
        <v>8</v>
      </c>
      <c r="Q1969" s="54" t="s">
        <v>400</v>
      </c>
      <c r="R1969" s="53">
        <v>111200</v>
      </c>
      <c r="S1969" s="53">
        <f t="shared" si="1025"/>
        <v>20040</v>
      </c>
      <c r="T1969" s="53"/>
      <c r="U1969" s="53">
        <v>0</v>
      </c>
      <c r="V1969" s="53" t="s">
        <v>129</v>
      </c>
      <c r="W1969" s="156">
        <v>0.01</v>
      </c>
      <c r="X1969" s="53">
        <v>0</v>
      </c>
      <c r="Y1969" s="53" t="s">
        <v>130</v>
      </c>
      <c r="Z1969" s="156">
        <v>0.05</v>
      </c>
      <c r="AA1969" s="53">
        <v>0</v>
      </c>
      <c r="AB1969" s="53" t="s">
        <v>130</v>
      </c>
      <c r="AC1969" s="191">
        <v>0.05</v>
      </c>
      <c r="AD1969" s="53">
        <v>0</v>
      </c>
      <c r="AE1969" s="53" t="s">
        <v>130</v>
      </c>
      <c r="AF1969" s="55">
        <v>0.05</v>
      </c>
      <c r="AG1969" s="88">
        <v>20040</v>
      </c>
      <c r="AH1969" s="53" t="s">
        <v>131</v>
      </c>
      <c r="AI1969" s="55">
        <v>0.2</v>
      </c>
      <c r="AJ1969" s="53"/>
      <c r="AK1969" s="53"/>
      <c r="AL1969" s="53"/>
      <c r="AM1969" s="53"/>
      <c r="AN1969" s="53"/>
      <c r="AO1969" s="53"/>
      <c r="AP1969" s="53"/>
      <c r="AQ1969" s="53"/>
      <c r="AR1969" s="53"/>
      <c r="AS1969" s="53"/>
      <c r="AT1969" s="53"/>
      <c r="AU1969" s="53"/>
      <c r="AV1969" s="53"/>
      <c r="AW1969" s="53"/>
      <c r="AX1969" s="53"/>
      <c r="AY1969" s="53"/>
      <c r="AZ1969" s="53"/>
      <c r="BA1969" s="53"/>
      <c r="BB1969" s="53"/>
      <c r="BC1969" s="53"/>
      <c r="BD1969" s="53"/>
      <c r="BE1969" s="53"/>
    </row>
    <row r="1970" spans="1:57" ht="15.75" customHeight="1">
      <c r="A1970" s="1" t="s">
        <v>2187</v>
      </c>
      <c r="B1970" s="1" t="s">
        <v>280</v>
      </c>
      <c r="C1970" s="1" t="s">
        <v>281</v>
      </c>
      <c r="D1970" s="1" t="s">
        <v>286</v>
      </c>
      <c r="E1970" s="1" t="s">
        <v>296</v>
      </c>
      <c r="F1970" s="128"/>
      <c r="G1970" s="129"/>
      <c r="H1970" s="129"/>
      <c r="I1970" s="129"/>
      <c r="J1970" s="129"/>
      <c r="K1970" s="83" t="s">
        <v>627</v>
      </c>
      <c r="L1970" s="84" t="s">
        <v>628</v>
      </c>
      <c r="M1970" s="51" t="s">
        <v>127</v>
      </c>
      <c r="N1970" s="51">
        <v>2</v>
      </c>
      <c r="O1970" s="56" t="e">
        <f t="shared" si="1024"/>
        <v>#VALUE!</v>
      </c>
      <c r="P1970" s="53">
        <v>22</v>
      </c>
      <c r="Q1970" s="54" t="s">
        <v>400</v>
      </c>
      <c r="R1970" s="53">
        <v>305800</v>
      </c>
      <c r="S1970" s="53">
        <f t="shared" si="1025"/>
        <v>47080</v>
      </c>
      <c r="T1970" s="53"/>
      <c r="U1970" s="53">
        <v>0</v>
      </c>
      <c r="V1970" s="53" t="s">
        <v>129</v>
      </c>
      <c r="W1970" s="156">
        <v>0.01</v>
      </c>
      <c r="X1970" s="53">
        <v>0</v>
      </c>
      <c r="Y1970" s="53" t="s">
        <v>130</v>
      </c>
      <c r="Z1970" s="156">
        <v>0.05</v>
      </c>
      <c r="AA1970" s="53">
        <v>0</v>
      </c>
      <c r="AB1970" s="53" t="s">
        <v>130</v>
      </c>
      <c r="AC1970" s="191">
        <v>0.05</v>
      </c>
      <c r="AD1970" s="53">
        <v>23480</v>
      </c>
      <c r="AE1970" s="53" t="s">
        <v>131</v>
      </c>
      <c r="AF1970" s="55">
        <v>0.1</v>
      </c>
      <c r="AG1970" s="88">
        <v>23600</v>
      </c>
      <c r="AH1970" s="53" t="s">
        <v>131</v>
      </c>
      <c r="AI1970" s="55">
        <v>0.16</v>
      </c>
      <c r="AJ1970" s="53"/>
      <c r="AK1970" s="53"/>
      <c r="AL1970" s="53"/>
      <c r="AM1970" s="53"/>
      <c r="AN1970" s="53"/>
      <c r="AO1970" s="53"/>
      <c r="AP1970" s="53"/>
      <c r="AQ1970" s="53"/>
      <c r="AR1970" s="53"/>
      <c r="AS1970" s="53"/>
      <c r="AT1970" s="53"/>
      <c r="AU1970" s="53"/>
      <c r="AV1970" s="53"/>
      <c r="AW1970" s="53"/>
      <c r="AX1970" s="53"/>
      <c r="AY1970" s="53"/>
      <c r="AZ1970" s="53"/>
      <c r="BA1970" s="53"/>
      <c r="BB1970" s="53"/>
      <c r="BC1970" s="53"/>
      <c r="BD1970" s="53"/>
      <c r="BE1970" s="53"/>
    </row>
    <row r="1971" spans="1:57" ht="15.75" customHeight="1">
      <c r="A1971" s="1" t="s">
        <v>2187</v>
      </c>
      <c r="B1971" s="1" t="s">
        <v>280</v>
      </c>
      <c r="C1971" s="1" t="s">
        <v>281</v>
      </c>
      <c r="D1971" s="1" t="s">
        <v>697</v>
      </c>
      <c r="E1971" s="1"/>
      <c r="F1971" s="35"/>
      <c r="G1971" s="36"/>
      <c r="H1971" s="36"/>
      <c r="I1971" s="36" t="s">
        <v>697</v>
      </c>
      <c r="J1971" s="36"/>
      <c r="K1971" s="137"/>
      <c r="L1971" s="138"/>
      <c r="M1971" s="122"/>
      <c r="N1971" s="122"/>
      <c r="O1971" s="122"/>
      <c r="P1971" s="39"/>
      <c r="Q1971" s="40"/>
      <c r="R1971" s="39">
        <f t="shared" ref="R1971:S1971" si="1026">R1972+R1978</f>
        <v>2542000</v>
      </c>
      <c r="S1971" s="39">
        <f t="shared" si="1026"/>
        <v>2533000</v>
      </c>
      <c r="T1971" s="39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86"/>
      <c r="AE1971" s="86"/>
      <c r="AF1971" s="86"/>
      <c r="AG1971" s="39"/>
      <c r="AH1971" s="39"/>
      <c r="AI1971" s="39"/>
      <c r="AJ1971" s="39"/>
      <c r="AK1971" s="39"/>
      <c r="AL1971" s="39"/>
      <c r="AM1971" s="39"/>
      <c r="AN1971" s="39"/>
      <c r="AO1971" s="39"/>
      <c r="AP1971" s="39"/>
      <c r="AQ1971" s="39"/>
      <c r="AR1971" s="39"/>
      <c r="AS1971" s="39"/>
      <c r="AT1971" s="39"/>
      <c r="AU1971" s="39"/>
      <c r="AV1971" s="39"/>
      <c r="AW1971" s="39"/>
      <c r="AX1971" s="39"/>
      <c r="AY1971" s="39"/>
      <c r="AZ1971" s="39"/>
      <c r="BA1971" s="39"/>
      <c r="BB1971" s="39"/>
      <c r="BC1971" s="39"/>
      <c r="BD1971" s="39"/>
      <c r="BE1971" s="39"/>
    </row>
    <row r="1972" spans="1:57" ht="15.75" customHeight="1">
      <c r="A1972" s="1" t="s">
        <v>2187</v>
      </c>
      <c r="B1972" s="1" t="s">
        <v>280</v>
      </c>
      <c r="C1972" s="1" t="s">
        <v>281</v>
      </c>
      <c r="D1972" s="1"/>
      <c r="E1972" s="1" t="s">
        <v>698</v>
      </c>
      <c r="F1972" s="41"/>
      <c r="G1972" s="42"/>
      <c r="H1972" s="42"/>
      <c r="I1972" s="42"/>
      <c r="J1972" s="42" t="s">
        <v>698</v>
      </c>
      <c r="K1972" s="139"/>
      <c r="L1972" s="140"/>
      <c r="M1972" s="127"/>
      <c r="N1972" s="127"/>
      <c r="O1972" s="127"/>
      <c r="P1972" s="45"/>
      <c r="Q1972" s="46"/>
      <c r="R1972" s="45">
        <f t="shared" ref="R1972:S1972" si="1027">SUM(R1973:R1977)</f>
        <v>635600</v>
      </c>
      <c r="S1972" s="45">
        <f t="shared" si="1027"/>
        <v>635600</v>
      </c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82"/>
      <c r="AE1972" s="82"/>
      <c r="AF1972" s="82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  <c r="AT1972" s="45"/>
      <c r="AU1972" s="45"/>
      <c r="AV1972" s="45"/>
      <c r="AW1972" s="45"/>
      <c r="AX1972" s="45"/>
      <c r="AY1972" s="45"/>
      <c r="AZ1972" s="45"/>
      <c r="BA1972" s="45"/>
      <c r="BB1972" s="45"/>
      <c r="BC1972" s="45"/>
      <c r="BD1972" s="45"/>
      <c r="BE1972" s="45"/>
    </row>
    <row r="1973" spans="1:57" ht="15.75" customHeight="1">
      <c r="A1973" s="1" t="s">
        <v>2187</v>
      </c>
      <c r="B1973" s="1" t="s">
        <v>280</v>
      </c>
      <c r="C1973" s="1" t="s">
        <v>281</v>
      </c>
      <c r="D1973" s="1" t="s">
        <v>275</v>
      </c>
      <c r="E1973" s="1" t="s">
        <v>698</v>
      </c>
      <c r="F1973" s="128"/>
      <c r="G1973" s="129"/>
      <c r="H1973" s="129"/>
      <c r="I1973" s="129"/>
      <c r="J1973" s="129"/>
      <c r="K1973" s="83" t="s">
        <v>2229</v>
      </c>
      <c r="L1973" s="84" t="s">
        <v>2230</v>
      </c>
      <c r="M1973" s="51" t="s">
        <v>127</v>
      </c>
      <c r="N1973" s="51"/>
      <c r="O1973" s="62" t="e">
        <f t="shared" ref="O1973:O1977" si="1028">M1973-R1973</f>
        <v>#VALUE!</v>
      </c>
      <c r="P1973" s="53">
        <v>200</v>
      </c>
      <c r="Q1973" s="54" t="s">
        <v>159</v>
      </c>
      <c r="R1973" s="53">
        <v>300000</v>
      </c>
      <c r="S1973" s="53">
        <f t="shared" ref="S1973:S1977" si="1029">U1973+X1973+AA1973+AD1973+AG1973+AJ1973+AM1973+AP1973+AS1973+AV1973+AY1973+BB1973</f>
        <v>300000</v>
      </c>
      <c r="T1973" s="53"/>
      <c r="U1973" s="53">
        <v>0</v>
      </c>
      <c r="V1973" s="53" t="s">
        <v>129</v>
      </c>
      <c r="W1973" s="156">
        <v>0.01</v>
      </c>
      <c r="X1973" s="53">
        <v>0</v>
      </c>
      <c r="Y1973" s="53" t="s">
        <v>130</v>
      </c>
      <c r="Z1973" s="156">
        <v>0.05</v>
      </c>
      <c r="AA1973" s="53">
        <v>0</v>
      </c>
      <c r="AB1973" s="53" t="s">
        <v>130</v>
      </c>
      <c r="AC1973" s="191">
        <v>0.05</v>
      </c>
      <c r="AD1973" s="53">
        <v>300000</v>
      </c>
      <c r="AE1973" s="53" t="s">
        <v>131</v>
      </c>
      <c r="AF1973" s="55">
        <v>1</v>
      </c>
      <c r="AG1973" s="88">
        <v>0</v>
      </c>
      <c r="AH1973" s="53" t="s">
        <v>131</v>
      </c>
      <c r="AI1973" s="55">
        <v>1</v>
      </c>
      <c r="AJ1973" s="53"/>
      <c r="AK1973" s="53"/>
      <c r="AL1973" s="53"/>
      <c r="AM1973" s="53"/>
      <c r="AN1973" s="53"/>
      <c r="AO1973" s="53"/>
      <c r="AP1973" s="53"/>
      <c r="AQ1973" s="53"/>
      <c r="AR1973" s="53"/>
      <c r="AS1973" s="53"/>
      <c r="AT1973" s="53"/>
      <c r="AU1973" s="53"/>
      <c r="AV1973" s="53"/>
      <c r="AW1973" s="53"/>
      <c r="AX1973" s="53"/>
      <c r="AY1973" s="53"/>
      <c r="AZ1973" s="53"/>
      <c r="BA1973" s="53"/>
      <c r="BB1973" s="53"/>
      <c r="BC1973" s="53"/>
      <c r="BD1973" s="53"/>
      <c r="BE1973" s="53"/>
    </row>
    <row r="1974" spans="1:57" ht="15.75" customHeight="1">
      <c r="A1974" s="1" t="s">
        <v>2187</v>
      </c>
      <c r="B1974" s="1" t="s">
        <v>280</v>
      </c>
      <c r="C1974" s="1" t="s">
        <v>281</v>
      </c>
      <c r="D1974" s="1" t="s">
        <v>275</v>
      </c>
      <c r="E1974" s="1" t="s">
        <v>698</v>
      </c>
      <c r="F1974" s="128"/>
      <c r="G1974" s="129"/>
      <c r="H1974" s="129"/>
      <c r="I1974" s="129"/>
      <c r="J1974" s="129"/>
      <c r="K1974" s="83" t="s">
        <v>2231</v>
      </c>
      <c r="L1974" s="84" t="s">
        <v>2232</v>
      </c>
      <c r="M1974" s="51" t="s">
        <v>127</v>
      </c>
      <c r="N1974" s="51"/>
      <c r="O1974" s="62" t="e">
        <f t="shared" si="1028"/>
        <v>#VALUE!</v>
      </c>
      <c r="P1974" s="53">
        <v>140</v>
      </c>
      <c r="Q1974" s="54" t="s">
        <v>159</v>
      </c>
      <c r="R1974" s="53">
        <v>210000</v>
      </c>
      <c r="S1974" s="53">
        <f t="shared" si="1029"/>
        <v>210000</v>
      </c>
      <c r="T1974" s="53"/>
      <c r="U1974" s="53">
        <v>0</v>
      </c>
      <c r="V1974" s="53" t="s">
        <v>129</v>
      </c>
      <c r="W1974" s="156">
        <v>0.01</v>
      </c>
      <c r="X1974" s="53">
        <v>0</v>
      </c>
      <c r="Y1974" s="53" t="s">
        <v>130</v>
      </c>
      <c r="Z1974" s="156">
        <v>0.05</v>
      </c>
      <c r="AA1974" s="53">
        <v>0</v>
      </c>
      <c r="AB1974" s="53" t="s">
        <v>130</v>
      </c>
      <c r="AC1974" s="191">
        <v>0.05</v>
      </c>
      <c r="AD1974" s="53">
        <v>210000</v>
      </c>
      <c r="AE1974" s="53" t="s">
        <v>131</v>
      </c>
      <c r="AF1974" s="55">
        <v>1</v>
      </c>
      <c r="AG1974" s="88">
        <v>0</v>
      </c>
      <c r="AH1974" s="53" t="s">
        <v>131</v>
      </c>
      <c r="AI1974" s="55">
        <v>1</v>
      </c>
      <c r="AJ1974" s="53"/>
      <c r="AK1974" s="53"/>
      <c r="AL1974" s="53"/>
      <c r="AM1974" s="53"/>
      <c r="AN1974" s="53"/>
      <c r="AO1974" s="53"/>
      <c r="AP1974" s="53"/>
      <c r="AQ1974" s="53"/>
      <c r="AR1974" s="53"/>
      <c r="AS1974" s="53"/>
      <c r="AT1974" s="53"/>
      <c r="AU1974" s="53"/>
      <c r="AV1974" s="53"/>
      <c r="AW1974" s="53"/>
      <c r="AX1974" s="53"/>
      <c r="AY1974" s="53"/>
      <c r="AZ1974" s="53"/>
      <c r="BA1974" s="53"/>
      <c r="BB1974" s="53"/>
      <c r="BC1974" s="53"/>
      <c r="BD1974" s="53"/>
      <c r="BE1974" s="53"/>
    </row>
    <row r="1975" spans="1:57" ht="15.75" customHeight="1">
      <c r="A1975" s="1" t="s">
        <v>2187</v>
      </c>
      <c r="B1975" s="1" t="s">
        <v>280</v>
      </c>
      <c r="C1975" s="1" t="s">
        <v>281</v>
      </c>
      <c r="D1975" s="1" t="s">
        <v>275</v>
      </c>
      <c r="E1975" s="1" t="s">
        <v>698</v>
      </c>
      <c r="F1975" s="128"/>
      <c r="G1975" s="129"/>
      <c r="H1975" s="129"/>
      <c r="I1975" s="129"/>
      <c r="J1975" s="129"/>
      <c r="K1975" s="83" t="s">
        <v>2233</v>
      </c>
      <c r="L1975" s="84" t="s">
        <v>2234</v>
      </c>
      <c r="M1975" s="51" t="s">
        <v>127</v>
      </c>
      <c r="N1975" s="51"/>
      <c r="O1975" s="62" t="e">
        <f t="shared" si="1028"/>
        <v>#VALUE!</v>
      </c>
      <c r="P1975" s="53">
        <v>80</v>
      </c>
      <c r="Q1975" s="54" t="s">
        <v>159</v>
      </c>
      <c r="R1975" s="53">
        <v>64000</v>
      </c>
      <c r="S1975" s="53">
        <f t="shared" si="1029"/>
        <v>64000</v>
      </c>
      <c r="T1975" s="53"/>
      <c r="U1975" s="53">
        <v>0</v>
      </c>
      <c r="V1975" s="53" t="s">
        <v>129</v>
      </c>
      <c r="W1975" s="156">
        <v>0.01</v>
      </c>
      <c r="X1975" s="53">
        <v>0</v>
      </c>
      <c r="Y1975" s="53" t="s">
        <v>130</v>
      </c>
      <c r="Z1975" s="156">
        <v>0.05</v>
      </c>
      <c r="AA1975" s="53">
        <v>0</v>
      </c>
      <c r="AB1975" s="53" t="s">
        <v>130</v>
      </c>
      <c r="AC1975" s="191">
        <v>0.05</v>
      </c>
      <c r="AD1975" s="53">
        <v>64000</v>
      </c>
      <c r="AE1975" s="53" t="s">
        <v>131</v>
      </c>
      <c r="AF1975" s="55">
        <v>1</v>
      </c>
      <c r="AG1975" s="88">
        <v>0</v>
      </c>
      <c r="AH1975" s="53" t="s">
        <v>131</v>
      </c>
      <c r="AI1975" s="55">
        <v>1</v>
      </c>
      <c r="AJ1975" s="53"/>
      <c r="AK1975" s="53"/>
      <c r="AL1975" s="53"/>
      <c r="AM1975" s="53"/>
      <c r="AN1975" s="53"/>
      <c r="AO1975" s="53"/>
      <c r="AP1975" s="53"/>
      <c r="AQ1975" s="53"/>
      <c r="AR1975" s="53"/>
      <c r="AS1975" s="53"/>
      <c r="AT1975" s="53"/>
      <c r="AU1975" s="53"/>
      <c r="AV1975" s="53"/>
      <c r="AW1975" s="53"/>
      <c r="AX1975" s="53"/>
      <c r="AY1975" s="53"/>
      <c r="AZ1975" s="53"/>
      <c r="BA1975" s="53"/>
      <c r="BB1975" s="53"/>
      <c r="BC1975" s="53"/>
      <c r="BD1975" s="53"/>
      <c r="BE1975" s="53"/>
    </row>
    <row r="1976" spans="1:57" ht="15.75" customHeight="1">
      <c r="A1976" s="1" t="s">
        <v>2187</v>
      </c>
      <c r="B1976" s="1" t="s">
        <v>280</v>
      </c>
      <c r="C1976" s="1" t="s">
        <v>281</v>
      </c>
      <c r="D1976" s="1" t="s">
        <v>275</v>
      </c>
      <c r="E1976" s="1" t="s">
        <v>698</v>
      </c>
      <c r="F1976" s="128"/>
      <c r="G1976" s="129"/>
      <c r="H1976" s="129"/>
      <c r="I1976" s="129"/>
      <c r="J1976" s="129"/>
      <c r="K1976" s="83" t="s">
        <v>2235</v>
      </c>
      <c r="L1976" s="84" t="s">
        <v>2236</v>
      </c>
      <c r="M1976" s="51" t="s">
        <v>127</v>
      </c>
      <c r="N1976" s="51"/>
      <c r="O1976" s="62" t="e">
        <f t="shared" si="1028"/>
        <v>#VALUE!</v>
      </c>
      <c r="P1976" s="53">
        <v>20</v>
      </c>
      <c r="Q1976" s="54" t="s">
        <v>159</v>
      </c>
      <c r="R1976" s="53">
        <v>16000</v>
      </c>
      <c r="S1976" s="53">
        <f t="shared" si="1029"/>
        <v>16000</v>
      </c>
      <c r="T1976" s="53"/>
      <c r="U1976" s="53">
        <v>0</v>
      </c>
      <c r="V1976" s="53" t="s">
        <v>129</v>
      </c>
      <c r="W1976" s="156">
        <v>0.01</v>
      </c>
      <c r="X1976" s="53">
        <v>0</v>
      </c>
      <c r="Y1976" s="53" t="s">
        <v>130</v>
      </c>
      <c r="Z1976" s="156">
        <v>0.05</v>
      </c>
      <c r="AA1976" s="53">
        <v>0</v>
      </c>
      <c r="AB1976" s="53" t="s">
        <v>130</v>
      </c>
      <c r="AC1976" s="191">
        <v>0.05</v>
      </c>
      <c r="AD1976" s="53">
        <v>16000</v>
      </c>
      <c r="AE1976" s="53" t="s">
        <v>131</v>
      </c>
      <c r="AF1976" s="55">
        <v>1</v>
      </c>
      <c r="AG1976" s="88">
        <v>0</v>
      </c>
      <c r="AH1976" s="53" t="s">
        <v>131</v>
      </c>
      <c r="AI1976" s="55">
        <v>1</v>
      </c>
      <c r="AJ1976" s="53"/>
      <c r="AK1976" s="53"/>
      <c r="AL1976" s="53"/>
      <c r="AM1976" s="53"/>
      <c r="AN1976" s="53"/>
      <c r="AO1976" s="53"/>
      <c r="AP1976" s="53"/>
      <c r="AQ1976" s="53"/>
      <c r="AR1976" s="53"/>
      <c r="AS1976" s="53"/>
      <c r="AT1976" s="53"/>
      <c r="AU1976" s="53"/>
      <c r="AV1976" s="53"/>
      <c r="AW1976" s="53"/>
      <c r="AX1976" s="53"/>
      <c r="AY1976" s="53"/>
      <c r="AZ1976" s="53"/>
      <c r="BA1976" s="53"/>
      <c r="BB1976" s="53"/>
      <c r="BC1976" s="53"/>
      <c r="BD1976" s="53"/>
      <c r="BE1976" s="53"/>
    </row>
    <row r="1977" spans="1:57" ht="15.75" customHeight="1">
      <c r="A1977" s="1" t="s">
        <v>2187</v>
      </c>
      <c r="B1977" s="1" t="s">
        <v>280</v>
      </c>
      <c r="C1977" s="1" t="s">
        <v>281</v>
      </c>
      <c r="D1977" s="1" t="s">
        <v>275</v>
      </c>
      <c r="E1977" s="1" t="s">
        <v>698</v>
      </c>
      <c r="F1977" s="128"/>
      <c r="G1977" s="129"/>
      <c r="H1977" s="129"/>
      <c r="I1977" s="129"/>
      <c r="J1977" s="129"/>
      <c r="K1977" s="83" t="s">
        <v>2237</v>
      </c>
      <c r="L1977" s="84" t="s">
        <v>2238</v>
      </c>
      <c r="M1977" s="51" t="s">
        <v>127</v>
      </c>
      <c r="N1977" s="51"/>
      <c r="O1977" s="62" t="e">
        <f t="shared" si="1028"/>
        <v>#VALUE!</v>
      </c>
      <c r="P1977" s="53">
        <v>57</v>
      </c>
      <c r="Q1977" s="54" t="s">
        <v>159</v>
      </c>
      <c r="R1977" s="53">
        <v>45600</v>
      </c>
      <c r="S1977" s="53">
        <f t="shared" si="1029"/>
        <v>45600</v>
      </c>
      <c r="T1977" s="53"/>
      <c r="U1977" s="53">
        <v>0</v>
      </c>
      <c r="V1977" s="53" t="s">
        <v>129</v>
      </c>
      <c r="W1977" s="156">
        <v>0.01</v>
      </c>
      <c r="X1977" s="53">
        <v>0</v>
      </c>
      <c r="Y1977" s="53" t="s">
        <v>130</v>
      </c>
      <c r="Z1977" s="156">
        <v>0.05</v>
      </c>
      <c r="AA1977" s="53">
        <v>0</v>
      </c>
      <c r="AB1977" s="53" t="s">
        <v>130</v>
      </c>
      <c r="AC1977" s="191">
        <v>0.05</v>
      </c>
      <c r="AD1977" s="53">
        <v>45600</v>
      </c>
      <c r="AE1977" s="53" t="s">
        <v>131</v>
      </c>
      <c r="AF1977" s="55">
        <v>1</v>
      </c>
      <c r="AG1977" s="88">
        <v>0</v>
      </c>
      <c r="AH1977" s="53" t="s">
        <v>131</v>
      </c>
      <c r="AI1977" s="55">
        <v>1</v>
      </c>
      <c r="AJ1977" s="53"/>
      <c r="AK1977" s="53"/>
      <c r="AL1977" s="53"/>
      <c r="AM1977" s="53"/>
      <c r="AN1977" s="53"/>
      <c r="AO1977" s="53"/>
      <c r="AP1977" s="53"/>
      <c r="AQ1977" s="53"/>
      <c r="AR1977" s="53"/>
      <c r="AS1977" s="53"/>
      <c r="AT1977" s="53"/>
      <c r="AU1977" s="53"/>
      <c r="AV1977" s="53"/>
      <c r="AW1977" s="53"/>
      <c r="AX1977" s="53"/>
      <c r="AY1977" s="53"/>
      <c r="AZ1977" s="53"/>
      <c r="BA1977" s="53"/>
      <c r="BB1977" s="53"/>
      <c r="BC1977" s="53"/>
      <c r="BD1977" s="53"/>
      <c r="BE1977" s="53"/>
    </row>
    <row r="1978" spans="1:57" ht="15.75" customHeight="1">
      <c r="A1978" s="1" t="s">
        <v>2187</v>
      </c>
      <c r="B1978" s="1" t="s">
        <v>280</v>
      </c>
      <c r="C1978" s="1" t="s">
        <v>281</v>
      </c>
      <c r="D1978" s="1"/>
      <c r="E1978" s="1" t="s">
        <v>701</v>
      </c>
      <c r="F1978" s="41"/>
      <c r="G1978" s="42"/>
      <c r="H1978" s="42"/>
      <c r="I1978" s="42"/>
      <c r="J1978" s="42" t="s">
        <v>701</v>
      </c>
      <c r="K1978" s="139"/>
      <c r="L1978" s="140"/>
      <c r="M1978" s="127"/>
      <c r="N1978" s="127"/>
      <c r="O1978" s="127"/>
      <c r="P1978" s="45"/>
      <c r="Q1978" s="46"/>
      <c r="R1978" s="45">
        <f t="shared" ref="R1978:S1978" si="1030">SUM(R1979:R1987)</f>
        <v>1906400</v>
      </c>
      <c r="S1978" s="45">
        <f t="shared" si="1030"/>
        <v>1897400</v>
      </c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91"/>
      <c r="AE1978" s="91"/>
      <c r="AF1978" s="91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  <c r="AT1978" s="45"/>
      <c r="AU1978" s="45"/>
      <c r="AV1978" s="45"/>
      <c r="AW1978" s="45"/>
      <c r="AX1978" s="45"/>
      <c r="AY1978" s="45"/>
      <c r="AZ1978" s="45"/>
      <c r="BA1978" s="45"/>
      <c r="BB1978" s="45"/>
      <c r="BC1978" s="45"/>
      <c r="BD1978" s="45"/>
      <c r="BE1978" s="45"/>
    </row>
    <row r="1979" spans="1:57" ht="15.75" customHeight="1">
      <c r="A1979" s="1" t="s">
        <v>2187</v>
      </c>
      <c r="B1979" s="1" t="s">
        <v>280</v>
      </c>
      <c r="C1979" s="1" t="s">
        <v>281</v>
      </c>
      <c r="D1979" s="1" t="s">
        <v>275</v>
      </c>
      <c r="E1979" s="1" t="s">
        <v>701</v>
      </c>
      <c r="F1979" s="128"/>
      <c r="G1979" s="129"/>
      <c r="H1979" s="129"/>
      <c r="I1979" s="129"/>
      <c r="J1979" s="129"/>
      <c r="K1979" s="83" t="s">
        <v>2239</v>
      </c>
      <c r="L1979" s="84" t="s">
        <v>2240</v>
      </c>
      <c r="M1979" s="51" t="s">
        <v>127</v>
      </c>
      <c r="N1979" s="51"/>
      <c r="O1979" s="62" t="e">
        <f t="shared" ref="O1979:O1987" si="1031">M1979-R1979</f>
        <v>#VALUE!</v>
      </c>
      <c r="P1979" s="53">
        <v>200</v>
      </c>
      <c r="Q1979" s="54" t="s">
        <v>159</v>
      </c>
      <c r="R1979" s="53">
        <v>200000</v>
      </c>
      <c r="S1979" s="53">
        <f t="shared" ref="S1979:S1987" si="1032">U1979+X1979+AA1979+AD1979+AG1979+AJ1979+AM1979+AP1979+AS1979+AV1979+AY1979+BB1979</f>
        <v>200000</v>
      </c>
      <c r="T1979" s="53"/>
      <c r="U1979" s="53">
        <v>0</v>
      </c>
      <c r="V1979" s="53" t="s">
        <v>129</v>
      </c>
      <c r="W1979" s="156">
        <v>0.01</v>
      </c>
      <c r="X1979" s="53">
        <v>0</v>
      </c>
      <c r="Y1979" s="53" t="s">
        <v>130</v>
      </c>
      <c r="Z1979" s="156">
        <v>0.05</v>
      </c>
      <c r="AA1979" s="53">
        <v>0</v>
      </c>
      <c r="AB1979" s="53" t="s">
        <v>130</v>
      </c>
      <c r="AC1979" s="191">
        <v>0.05</v>
      </c>
      <c r="AD1979" s="53">
        <v>200000</v>
      </c>
      <c r="AE1979" s="53" t="s">
        <v>131</v>
      </c>
      <c r="AF1979" s="55">
        <v>1</v>
      </c>
      <c r="AG1979" s="88">
        <v>0</v>
      </c>
      <c r="AH1979" s="53" t="s">
        <v>131</v>
      </c>
      <c r="AI1979" s="55">
        <v>1</v>
      </c>
      <c r="AJ1979" s="53"/>
      <c r="AK1979" s="53"/>
      <c r="AL1979" s="53"/>
      <c r="AM1979" s="53"/>
      <c r="AN1979" s="53"/>
      <c r="AO1979" s="53"/>
      <c r="AP1979" s="53"/>
      <c r="AQ1979" s="53"/>
      <c r="AR1979" s="53"/>
      <c r="AS1979" s="53"/>
      <c r="AT1979" s="53"/>
      <c r="AU1979" s="53"/>
      <c r="AV1979" s="53"/>
      <c r="AW1979" s="53"/>
      <c r="AX1979" s="53"/>
      <c r="AY1979" s="53"/>
      <c r="AZ1979" s="53"/>
      <c r="BA1979" s="53"/>
      <c r="BB1979" s="53"/>
      <c r="BC1979" s="53"/>
      <c r="BD1979" s="53"/>
      <c r="BE1979" s="53"/>
    </row>
    <row r="1980" spans="1:57" ht="15.75" customHeight="1">
      <c r="A1980" s="1" t="s">
        <v>2187</v>
      </c>
      <c r="B1980" s="1" t="s">
        <v>280</v>
      </c>
      <c r="C1980" s="1" t="s">
        <v>281</v>
      </c>
      <c r="D1980" s="1" t="s">
        <v>275</v>
      </c>
      <c r="E1980" s="1" t="s">
        <v>701</v>
      </c>
      <c r="F1980" s="128"/>
      <c r="G1980" s="129"/>
      <c r="H1980" s="129"/>
      <c r="I1980" s="129"/>
      <c r="J1980" s="129"/>
      <c r="K1980" s="83" t="s">
        <v>2241</v>
      </c>
      <c r="L1980" s="84" t="s">
        <v>2242</v>
      </c>
      <c r="M1980" s="51" t="s">
        <v>127</v>
      </c>
      <c r="N1980" s="51"/>
      <c r="O1980" s="62" t="e">
        <f t="shared" si="1031"/>
        <v>#VALUE!</v>
      </c>
      <c r="P1980" s="53">
        <v>200</v>
      </c>
      <c r="Q1980" s="54" t="s">
        <v>159</v>
      </c>
      <c r="R1980" s="53">
        <v>200000</v>
      </c>
      <c r="S1980" s="53">
        <f t="shared" si="1032"/>
        <v>200000</v>
      </c>
      <c r="T1980" s="53"/>
      <c r="U1980" s="53">
        <v>0</v>
      </c>
      <c r="V1980" s="53" t="s">
        <v>129</v>
      </c>
      <c r="W1980" s="156">
        <v>0.01</v>
      </c>
      <c r="X1980" s="53">
        <v>0</v>
      </c>
      <c r="Y1980" s="53" t="s">
        <v>130</v>
      </c>
      <c r="Z1980" s="156">
        <v>0.05</v>
      </c>
      <c r="AA1980" s="53">
        <v>0</v>
      </c>
      <c r="AB1980" s="53" t="s">
        <v>130</v>
      </c>
      <c r="AC1980" s="191">
        <v>0.05</v>
      </c>
      <c r="AD1980" s="53">
        <v>200000</v>
      </c>
      <c r="AE1980" s="53" t="s">
        <v>131</v>
      </c>
      <c r="AF1980" s="55">
        <v>1</v>
      </c>
      <c r="AG1980" s="88">
        <v>0</v>
      </c>
      <c r="AH1980" s="53" t="s">
        <v>131</v>
      </c>
      <c r="AI1980" s="55">
        <v>1</v>
      </c>
      <c r="AJ1980" s="53"/>
      <c r="AK1980" s="53"/>
      <c r="AL1980" s="53"/>
      <c r="AM1980" s="53"/>
      <c r="AN1980" s="53"/>
      <c r="AO1980" s="53"/>
      <c r="AP1980" s="53"/>
      <c r="AQ1980" s="53"/>
      <c r="AR1980" s="53"/>
      <c r="AS1980" s="53"/>
      <c r="AT1980" s="53"/>
      <c r="AU1980" s="53"/>
      <c r="AV1980" s="53"/>
      <c r="AW1980" s="53"/>
      <c r="AX1980" s="53"/>
      <c r="AY1980" s="53"/>
      <c r="AZ1980" s="53"/>
      <c r="BA1980" s="53"/>
      <c r="BB1980" s="53"/>
      <c r="BC1980" s="53"/>
      <c r="BD1980" s="53"/>
      <c r="BE1980" s="53"/>
    </row>
    <row r="1981" spans="1:57" ht="15.75" customHeight="1">
      <c r="A1981" s="1" t="s">
        <v>2187</v>
      </c>
      <c r="B1981" s="1" t="s">
        <v>280</v>
      </c>
      <c r="C1981" s="1" t="s">
        <v>281</v>
      </c>
      <c r="D1981" s="1" t="s">
        <v>275</v>
      </c>
      <c r="E1981" s="1" t="s">
        <v>701</v>
      </c>
      <c r="F1981" s="128"/>
      <c r="G1981" s="129"/>
      <c r="H1981" s="129"/>
      <c r="I1981" s="129"/>
      <c r="J1981" s="129"/>
      <c r="K1981" s="83" t="s">
        <v>2243</v>
      </c>
      <c r="L1981" s="84" t="s">
        <v>2244</v>
      </c>
      <c r="M1981" s="51" t="s">
        <v>127</v>
      </c>
      <c r="N1981" s="51"/>
      <c r="O1981" s="62" t="e">
        <f t="shared" si="1031"/>
        <v>#VALUE!</v>
      </c>
      <c r="P1981" s="53">
        <v>200</v>
      </c>
      <c r="Q1981" s="54" t="s">
        <v>159</v>
      </c>
      <c r="R1981" s="53">
        <v>200000</v>
      </c>
      <c r="S1981" s="53">
        <f t="shared" si="1032"/>
        <v>200000</v>
      </c>
      <c r="T1981" s="53"/>
      <c r="U1981" s="53">
        <v>0</v>
      </c>
      <c r="V1981" s="53" t="s">
        <v>129</v>
      </c>
      <c r="W1981" s="156">
        <v>0.01</v>
      </c>
      <c r="X1981" s="53">
        <v>0</v>
      </c>
      <c r="Y1981" s="53" t="s">
        <v>130</v>
      </c>
      <c r="Z1981" s="156">
        <v>0.05</v>
      </c>
      <c r="AA1981" s="53">
        <v>0</v>
      </c>
      <c r="AB1981" s="53" t="s">
        <v>130</v>
      </c>
      <c r="AC1981" s="191">
        <v>0.05</v>
      </c>
      <c r="AD1981" s="53">
        <v>200000</v>
      </c>
      <c r="AE1981" s="53" t="s">
        <v>131</v>
      </c>
      <c r="AF1981" s="55">
        <v>1</v>
      </c>
      <c r="AG1981" s="88">
        <v>0</v>
      </c>
      <c r="AH1981" s="53" t="s">
        <v>131</v>
      </c>
      <c r="AI1981" s="55">
        <v>1</v>
      </c>
      <c r="AJ1981" s="53"/>
      <c r="AK1981" s="53"/>
      <c r="AL1981" s="53"/>
      <c r="AM1981" s="53"/>
      <c r="AN1981" s="53"/>
      <c r="AO1981" s="53"/>
      <c r="AP1981" s="53"/>
      <c r="AQ1981" s="53"/>
      <c r="AR1981" s="53"/>
      <c r="AS1981" s="53"/>
      <c r="AT1981" s="53"/>
      <c r="AU1981" s="53"/>
      <c r="AV1981" s="53"/>
      <c r="AW1981" s="53"/>
      <c r="AX1981" s="53"/>
      <c r="AY1981" s="53"/>
      <c r="AZ1981" s="53"/>
      <c r="BA1981" s="53"/>
      <c r="BB1981" s="53"/>
      <c r="BC1981" s="53"/>
      <c r="BD1981" s="53"/>
      <c r="BE1981" s="53"/>
    </row>
    <row r="1982" spans="1:57" ht="15.75" customHeight="1">
      <c r="A1982" s="1" t="s">
        <v>2187</v>
      </c>
      <c r="B1982" s="1" t="s">
        <v>280</v>
      </c>
      <c r="C1982" s="1" t="s">
        <v>281</v>
      </c>
      <c r="D1982" s="1" t="s">
        <v>275</v>
      </c>
      <c r="E1982" s="1" t="s">
        <v>701</v>
      </c>
      <c r="F1982" s="128"/>
      <c r="G1982" s="129"/>
      <c r="H1982" s="129"/>
      <c r="I1982" s="129"/>
      <c r="J1982" s="129"/>
      <c r="K1982" s="83" t="s">
        <v>2245</v>
      </c>
      <c r="L1982" s="84" t="s">
        <v>2246</v>
      </c>
      <c r="M1982" s="51" t="s">
        <v>127</v>
      </c>
      <c r="N1982" s="51"/>
      <c r="O1982" s="62" t="e">
        <f t="shared" si="1031"/>
        <v>#VALUE!</v>
      </c>
      <c r="P1982" s="53">
        <v>200</v>
      </c>
      <c r="Q1982" s="54" t="s">
        <v>159</v>
      </c>
      <c r="R1982" s="53">
        <v>180000</v>
      </c>
      <c r="S1982" s="53">
        <f t="shared" si="1032"/>
        <v>180000</v>
      </c>
      <c r="T1982" s="53"/>
      <c r="U1982" s="53">
        <v>0</v>
      </c>
      <c r="V1982" s="53" t="s">
        <v>129</v>
      </c>
      <c r="W1982" s="156">
        <v>0.01</v>
      </c>
      <c r="X1982" s="53">
        <v>0</v>
      </c>
      <c r="Y1982" s="53" t="s">
        <v>130</v>
      </c>
      <c r="Z1982" s="156">
        <v>0.05</v>
      </c>
      <c r="AA1982" s="53">
        <v>0</v>
      </c>
      <c r="AB1982" s="53" t="s">
        <v>130</v>
      </c>
      <c r="AC1982" s="191">
        <v>0.05</v>
      </c>
      <c r="AD1982" s="53">
        <v>180000</v>
      </c>
      <c r="AE1982" s="53" t="s">
        <v>131</v>
      </c>
      <c r="AF1982" s="55">
        <v>1</v>
      </c>
      <c r="AG1982" s="88">
        <v>0</v>
      </c>
      <c r="AH1982" s="53" t="s">
        <v>131</v>
      </c>
      <c r="AI1982" s="55">
        <v>1</v>
      </c>
      <c r="AJ1982" s="53"/>
      <c r="AK1982" s="53"/>
      <c r="AL1982" s="53"/>
      <c r="AM1982" s="53"/>
      <c r="AN1982" s="53"/>
      <c r="AO1982" s="53"/>
      <c r="AP1982" s="53"/>
      <c r="AQ1982" s="53"/>
      <c r="AR1982" s="53"/>
      <c r="AS1982" s="53"/>
      <c r="AT1982" s="53"/>
      <c r="AU1982" s="53"/>
      <c r="AV1982" s="53"/>
      <c r="AW1982" s="53"/>
      <c r="AX1982" s="53"/>
      <c r="AY1982" s="53"/>
      <c r="AZ1982" s="53"/>
      <c r="BA1982" s="53"/>
      <c r="BB1982" s="53"/>
      <c r="BC1982" s="53"/>
      <c r="BD1982" s="53"/>
      <c r="BE1982" s="53"/>
    </row>
    <row r="1983" spans="1:57" ht="15.75" customHeight="1">
      <c r="A1983" s="1" t="s">
        <v>2187</v>
      </c>
      <c r="B1983" s="1" t="s">
        <v>280</v>
      </c>
      <c r="C1983" s="1" t="s">
        <v>281</v>
      </c>
      <c r="D1983" s="1" t="s">
        <v>275</v>
      </c>
      <c r="E1983" s="1" t="s">
        <v>701</v>
      </c>
      <c r="F1983" s="128"/>
      <c r="G1983" s="129"/>
      <c r="H1983" s="129"/>
      <c r="I1983" s="129"/>
      <c r="J1983" s="129"/>
      <c r="K1983" s="83" t="s">
        <v>2247</v>
      </c>
      <c r="L1983" s="84" t="s">
        <v>2248</v>
      </c>
      <c r="M1983" s="51" t="s">
        <v>127</v>
      </c>
      <c r="N1983" s="51"/>
      <c r="O1983" s="62" t="e">
        <f t="shared" si="1031"/>
        <v>#VALUE!</v>
      </c>
      <c r="P1983" s="53">
        <v>200</v>
      </c>
      <c r="Q1983" s="54" t="s">
        <v>159</v>
      </c>
      <c r="R1983" s="53">
        <v>180000</v>
      </c>
      <c r="S1983" s="53">
        <f t="shared" si="1032"/>
        <v>180000</v>
      </c>
      <c r="T1983" s="53"/>
      <c r="U1983" s="53">
        <v>0</v>
      </c>
      <c r="V1983" s="53" t="s">
        <v>129</v>
      </c>
      <c r="W1983" s="156">
        <v>0.01</v>
      </c>
      <c r="X1983" s="53">
        <v>0</v>
      </c>
      <c r="Y1983" s="53" t="s">
        <v>130</v>
      </c>
      <c r="Z1983" s="156">
        <v>0.05</v>
      </c>
      <c r="AA1983" s="53">
        <v>0</v>
      </c>
      <c r="AB1983" s="53" t="s">
        <v>130</v>
      </c>
      <c r="AC1983" s="191">
        <v>0.05</v>
      </c>
      <c r="AD1983" s="53">
        <v>180000</v>
      </c>
      <c r="AE1983" s="53" t="s">
        <v>131</v>
      </c>
      <c r="AF1983" s="55">
        <v>1</v>
      </c>
      <c r="AG1983" s="88">
        <v>0</v>
      </c>
      <c r="AH1983" s="53" t="s">
        <v>131</v>
      </c>
      <c r="AI1983" s="55">
        <v>1</v>
      </c>
      <c r="AJ1983" s="53"/>
      <c r="AK1983" s="53"/>
      <c r="AL1983" s="53"/>
      <c r="AM1983" s="53"/>
      <c r="AN1983" s="53"/>
      <c r="AO1983" s="53"/>
      <c r="AP1983" s="53"/>
      <c r="AQ1983" s="53"/>
      <c r="AR1983" s="53"/>
      <c r="AS1983" s="53"/>
      <c r="AT1983" s="53"/>
      <c r="AU1983" s="53"/>
      <c r="AV1983" s="53"/>
      <c r="AW1983" s="53"/>
      <c r="AX1983" s="53"/>
      <c r="AY1983" s="53"/>
      <c r="AZ1983" s="53"/>
      <c r="BA1983" s="53"/>
      <c r="BB1983" s="53"/>
      <c r="BC1983" s="53"/>
      <c r="BD1983" s="53"/>
      <c r="BE1983" s="53"/>
    </row>
    <row r="1984" spans="1:57" ht="15.75" customHeight="1">
      <c r="A1984" s="1" t="s">
        <v>2187</v>
      </c>
      <c r="B1984" s="1" t="s">
        <v>280</v>
      </c>
      <c r="C1984" s="1" t="s">
        <v>281</v>
      </c>
      <c r="D1984" s="1" t="s">
        <v>275</v>
      </c>
      <c r="E1984" s="1" t="s">
        <v>701</v>
      </c>
      <c r="F1984" s="128"/>
      <c r="G1984" s="129"/>
      <c r="H1984" s="129"/>
      <c r="I1984" s="129"/>
      <c r="J1984" s="129"/>
      <c r="K1984" s="83" t="s">
        <v>2249</v>
      </c>
      <c r="L1984" s="84" t="s">
        <v>2250</v>
      </c>
      <c r="M1984" s="51" t="s">
        <v>127</v>
      </c>
      <c r="N1984" s="51"/>
      <c r="O1984" s="62" t="e">
        <f t="shared" si="1031"/>
        <v>#VALUE!</v>
      </c>
      <c r="P1984" s="53">
        <v>200</v>
      </c>
      <c r="Q1984" s="54" t="s">
        <v>159</v>
      </c>
      <c r="R1984" s="53">
        <v>180000</v>
      </c>
      <c r="S1984" s="53">
        <f t="shared" si="1032"/>
        <v>171000</v>
      </c>
      <c r="T1984" s="53"/>
      <c r="U1984" s="53">
        <v>0</v>
      </c>
      <c r="V1984" s="53" t="s">
        <v>129</v>
      </c>
      <c r="W1984" s="156">
        <v>0.01</v>
      </c>
      <c r="X1984" s="53">
        <v>0</v>
      </c>
      <c r="Y1984" s="53" t="s">
        <v>130</v>
      </c>
      <c r="Z1984" s="156">
        <v>0.05</v>
      </c>
      <c r="AA1984" s="53">
        <v>0</v>
      </c>
      <c r="AB1984" s="53" t="s">
        <v>130</v>
      </c>
      <c r="AC1984" s="191">
        <v>0.05</v>
      </c>
      <c r="AD1984" s="53">
        <v>171000</v>
      </c>
      <c r="AE1984" s="53" t="s">
        <v>131</v>
      </c>
      <c r="AF1984" s="55">
        <v>0.95</v>
      </c>
      <c r="AG1984" s="88">
        <v>0</v>
      </c>
      <c r="AH1984" s="53" t="s">
        <v>131</v>
      </c>
      <c r="AI1984" s="55">
        <v>0.95</v>
      </c>
      <c r="AJ1984" s="53"/>
      <c r="AK1984" s="53"/>
      <c r="AL1984" s="53"/>
      <c r="AM1984" s="53"/>
      <c r="AN1984" s="53"/>
      <c r="AO1984" s="53"/>
      <c r="AP1984" s="53"/>
      <c r="AQ1984" s="53"/>
      <c r="AR1984" s="53"/>
      <c r="AS1984" s="53"/>
      <c r="AT1984" s="53"/>
      <c r="AU1984" s="53"/>
      <c r="AV1984" s="53"/>
      <c r="AW1984" s="53"/>
      <c r="AX1984" s="53"/>
      <c r="AY1984" s="53"/>
      <c r="AZ1984" s="53"/>
      <c r="BA1984" s="53"/>
      <c r="BB1984" s="53"/>
      <c r="BC1984" s="53"/>
      <c r="BD1984" s="53"/>
      <c r="BE1984" s="53"/>
    </row>
    <row r="1985" spans="1:57" ht="15.75" customHeight="1">
      <c r="A1985" s="1" t="s">
        <v>2187</v>
      </c>
      <c r="B1985" s="1" t="s">
        <v>280</v>
      </c>
      <c r="C1985" s="1" t="s">
        <v>281</v>
      </c>
      <c r="D1985" s="1" t="s">
        <v>275</v>
      </c>
      <c r="E1985" s="1" t="s">
        <v>701</v>
      </c>
      <c r="F1985" s="128"/>
      <c r="G1985" s="129"/>
      <c r="H1985" s="129"/>
      <c r="I1985" s="129"/>
      <c r="J1985" s="129"/>
      <c r="K1985" s="83" t="s">
        <v>2251</v>
      </c>
      <c r="L1985" s="84" t="s">
        <v>2252</v>
      </c>
      <c r="M1985" s="51" t="s">
        <v>127</v>
      </c>
      <c r="N1985" s="51"/>
      <c r="O1985" s="62" t="e">
        <f t="shared" si="1031"/>
        <v>#VALUE!</v>
      </c>
      <c r="P1985" s="53">
        <v>200</v>
      </c>
      <c r="Q1985" s="54" t="s">
        <v>159</v>
      </c>
      <c r="R1985" s="53">
        <v>320000</v>
      </c>
      <c r="S1985" s="53">
        <f t="shared" si="1032"/>
        <v>320000</v>
      </c>
      <c r="T1985" s="53"/>
      <c r="U1985" s="53">
        <v>0</v>
      </c>
      <c r="V1985" s="53" t="s">
        <v>129</v>
      </c>
      <c r="W1985" s="156">
        <v>0.01</v>
      </c>
      <c r="X1985" s="53">
        <v>0</v>
      </c>
      <c r="Y1985" s="53" t="s">
        <v>130</v>
      </c>
      <c r="Z1985" s="156">
        <v>0.05</v>
      </c>
      <c r="AA1985" s="53">
        <v>0</v>
      </c>
      <c r="AB1985" s="53" t="s">
        <v>130</v>
      </c>
      <c r="AC1985" s="191">
        <v>0.05</v>
      </c>
      <c r="AD1985" s="53">
        <v>320000</v>
      </c>
      <c r="AE1985" s="53" t="s">
        <v>131</v>
      </c>
      <c r="AF1985" s="55">
        <v>1</v>
      </c>
      <c r="AG1985" s="88">
        <v>0</v>
      </c>
      <c r="AH1985" s="53" t="s">
        <v>131</v>
      </c>
      <c r="AI1985" s="55">
        <v>1</v>
      </c>
      <c r="AJ1985" s="53"/>
      <c r="AK1985" s="53"/>
      <c r="AL1985" s="53"/>
      <c r="AM1985" s="53"/>
      <c r="AN1985" s="53"/>
      <c r="AO1985" s="53"/>
      <c r="AP1985" s="53"/>
      <c r="AQ1985" s="53"/>
      <c r="AR1985" s="53"/>
      <c r="AS1985" s="53"/>
      <c r="AT1985" s="53"/>
      <c r="AU1985" s="53"/>
      <c r="AV1985" s="53"/>
      <c r="AW1985" s="53"/>
      <c r="AX1985" s="53"/>
      <c r="AY1985" s="53"/>
      <c r="AZ1985" s="53"/>
      <c r="BA1985" s="53"/>
      <c r="BB1985" s="53"/>
      <c r="BC1985" s="53"/>
      <c r="BD1985" s="53"/>
      <c r="BE1985" s="53"/>
    </row>
    <row r="1986" spans="1:57" ht="15.75" customHeight="1">
      <c r="A1986" s="1" t="s">
        <v>2187</v>
      </c>
      <c r="B1986" s="1" t="s">
        <v>280</v>
      </c>
      <c r="C1986" s="1" t="s">
        <v>281</v>
      </c>
      <c r="D1986" s="1" t="s">
        <v>275</v>
      </c>
      <c r="E1986" s="1" t="s">
        <v>701</v>
      </c>
      <c r="F1986" s="128"/>
      <c r="G1986" s="129"/>
      <c r="H1986" s="129"/>
      <c r="I1986" s="129"/>
      <c r="J1986" s="129"/>
      <c r="K1986" s="83" t="s">
        <v>2253</v>
      </c>
      <c r="L1986" s="84" t="s">
        <v>2254</v>
      </c>
      <c r="M1986" s="51" t="s">
        <v>127</v>
      </c>
      <c r="N1986" s="51"/>
      <c r="O1986" s="62" t="e">
        <f t="shared" si="1031"/>
        <v>#VALUE!</v>
      </c>
      <c r="P1986" s="53">
        <v>200</v>
      </c>
      <c r="Q1986" s="54" t="s">
        <v>159</v>
      </c>
      <c r="R1986" s="53">
        <v>320000</v>
      </c>
      <c r="S1986" s="53">
        <f t="shared" si="1032"/>
        <v>320000</v>
      </c>
      <c r="T1986" s="53"/>
      <c r="U1986" s="53">
        <v>0</v>
      </c>
      <c r="V1986" s="53" t="s">
        <v>129</v>
      </c>
      <c r="W1986" s="156">
        <v>0.01</v>
      </c>
      <c r="X1986" s="53">
        <v>0</v>
      </c>
      <c r="Y1986" s="53" t="s">
        <v>130</v>
      </c>
      <c r="Z1986" s="156">
        <v>0.05</v>
      </c>
      <c r="AA1986" s="53">
        <v>0</v>
      </c>
      <c r="AB1986" s="53" t="s">
        <v>130</v>
      </c>
      <c r="AC1986" s="191">
        <v>0.05</v>
      </c>
      <c r="AD1986" s="53">
        <v>320000</v>
      </c>
      <c r="AE1986" s="53" t="s">
        <v>131</v>
      </c>
      <c r="AF1986" s="55">
        <v>1</v>
      </c>
      <c r="AG1986" s="88">
        <v>0</v>
      </c>
      <c r="AH1986" s="53" t="s">
        <v>131</v>
      </c>
      <c r="AI1986" s="55">
        <v>1</v>
      </c>
      <c r="AJ1986" s="53"/>
      <c r="AK1986" s="53"/>
      <c r="AL1986" s="53"/>
      <c r="AM1986" s="53"/>
      <c r="AN1986" s="53"/>
      <c r="AO1986" s="53"/>
      <c r="AP1986" s="53"/>
      <c r="AQ1986" s="53"/>
      <c r="AR1986" s="53"/>
      <c r="AS1986" s="53"/>
      <c r="AT1986" s="53"/>
      <c r="AU1986" s="53"/>
      <c r="AV1986" s="53"/>
      <c r="AW1986" s="53"/>
      <c r="AX1986" s="53"/>
      <c r="AY1986" s="53"/>
      <c r="AZ1986" s="53"/>
      <c r="BA1986" s="53"/>
      <c r="BB1986" s="53"/>
      <c r="BC1986" s="53"/>
      <c r="BD1986" s="53"/>
      <c r="BE1986" s="53"/>
    </row>
    <row r="1987" spans="1:57" ht="15.75" customHeight="1">
      <c r="A1987" s="1" t="s">
        <v>2187</v>
      </c>
      <c r="B1987" s="1" t="s">
        <v>280</v>
      </c>
      <c r="C1987" s="1" t="s">
        <v>281</v>
      </c>
      <c r="D1987" s="1" t="s">
        <v>275</v>
      </c>
      <c r="E1987" s="1" t="s">
        <v>701</v>
      </c>
      <c r="F1987" s="128"/>
      <c r="G1987" s="129"/>
      <c r="H1987" s="129"/>
      <c r="I1987" s="129"/>
      <c r="J1987" s="129"/>
      <c r="K1987" s="83" t="s">
        <v>2255</v>
      </c>
      <c r="L1987" s="84" t="s">
        <v>2256</v>
      </c>
      <c r="M1987" s="51" t="s">
        <v>127</v>
      </c>
      <c r="N1987" s="51"/>
      <c r="O1987" s="62" t="e">
        <f t="shared" si="1031"/>
        <v>#VALUE!</v>
      </c>
      <c r="P1987" s="53">
        <v>79</v>
      </c>
      <c r="Q1987" s="54" t="s">
        <v>159</v>
      </c>
      <c r="R1987" s="53">
        <v>126400</v>
      </c>
      <c r="S1987" s="53">
        <f t="shared" si="1032"/>
        <v>126400</v>
      </c>
      <c r="T1987" s="53"/>
      <c r="U1987" s="53">
        <v>0</v>
      </c>
      <c r="V1987" s="53" t="s">
        <v>129</v>
      </c>
      <c r="W1987" s="156">
        <v>0.01</v>
      </c>
      <c r="X1987" s="53">
        <v>0</v>
      </c>
      <c r="Y1987" s="53" t="s">
        <v>130</v>
      </c>
      <c r="Z1987" s="156">
        <v>0.05</v>
      </c>
      <c r="AA1987" s="53">
        <v>0</v>
      </c>
      <c r="AB1987" s="53" t="s">
        <v>130</v>
      </c>
      <c r="AC1987" s="191">
        <v>0.05</v>
      </c>
      <c r="AD1987" s="53">
        <v>126400</v>
      </c>
      <c r="AE1987" s="53" t="s">
        <v>131</v>
      </c>
      <c r="AF1987" s="55">
        <v>1</v>
      </c>
      <c r="AG1987" s="88">
        <v>0</v>
      </c>
      <c r="AH1987" s="53" t="s">
        <v>131</v>
      </c>
      <c r="AI1987" s="55">
        <v>1</v>
      </c>
      <c r="AJ1987" s="53"/>
      <c r="AK1987" s="53"/>
      <c r="AL1987" s="53"/>
      <c r="AM1987" s="53"/>
      <c r="AN1987" s="53"/>
      <c r="AO1987" s="53"/>
      <c r="AP1987" s="53"/>
      <c r="AQ1987" s="53"/>
      <c r="AR1987" s="53"/>
      <c r="AS1987" s="53"/>
      <c r="AT1987" s="53"/>
      <c r="AU1987" s="53"/>
      <c r="AV1987" s="53"/>
      <c r="AW1987" s="53"/>
      <c r="AX1987" s="53"/>
      <c r="AY1987" s="53"/>
      <c r="AZ1987" s="53"/>
      <c r="BA1987" s="53"/>
      <c r="BB1987" s="53"/>
      <c r="BC1987" s="53"/>
      <c r="BD1987" s="53"/>
      <c r="BE1987" s="53"/>
    </row>
    <row r="1988" spans="1:57" ht="15.75" customHeight="1">
      <c r="A1988" s="1" t="s">
        <v>2187</v>
      </c>
      <c r="B1988" s="1" t="s">
        <v>280</v>
      </c>
      <c r="C1988" s="1" t="s">
        <v>281</v>
      </c>
      <c r="D1988" s="1" t="s">
        <v>899</v>
      </c>
      <c r="E1988" s="1"/>
      <c r="F1988" s="35"/>
      <c r="G1988" s="36"/>
      <c r="H1988" s="36"/>
      <c r="I1988" s="36" t="s">
        <v>899</v>
      </c>
      <c r="J1988" s="36"/>
      <c r="K1988" s="137"/>
      <c r="L1988" s="138"/>
      <c r="M1988" s="122"/>
      <c r="N1988" s="122"/>
      <c r="O1988" s="122"/>
      <c r="P1988" s="39"/>
      <c r="Q1988" s="40"/>
      <c r="R1988" s="39">
        <f t="shared" ref="R1988:S1988" si="1033">R1989+R1992</f>
        <v>350000</v>
      </c>
      <c r="S1988" s="39">
        <f t="shared" si="1033"/>
        <v>0</v>
      </c>
      <c r="T1988" s="39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86"/>
      <c r="AE1988" s="86"/>
      <c r="AF1988" s="86"/>
      <c r="AG1988" s="39"/>
      <c r="AH1988" s="39"/>
      <c r="AI1988" s="39"/>
      <c r="AJ1988" s="39"/>
      <c r="AK1988" s="39"/>
      <c r="AL1988" s="39"/>
      <c r="AM1988" s="39"/>
      <c r="AN1988" s="39"/>
      <c r="AO1988" s="39"/>
      <c r="AP1988" s="39"/>
      <c r="AQ1988" s="39"/>
      <c r="AR1988" s="39"/>
      <c r="AS1988" s="39"/>
      <c r="AT1988" s="39"/>
      <c r="AU1988" s="39"/>
      <c r="AV1988" s="39"/>
      <c r="AW1988" s="39"/>
      <c r="AX1988" s="39"/>
      <c r="AY1988" s="39"/>
      <c r="AZ1988" s="39"/>
      <c r="BA1988" s="39"/>
      <c r="BB1988" s="39"/>
      <c r="BC1988" s="39"/>
      <c r="BD1988" s="39"/>
      <c r="BE1988" s="39"/>
    </row>
    <row r="1989" spans="1:57" ht="15.75" customHeight="1">
      <c r="A1989" s="1" t="s">
        <v>2187</v>
      </c>
      <c r="B1989" s="1" t="s">
        <v>280</v>
      </c>
      <c r="C1989" s="1" t="s">
        <v>281</v>
      </c>
      <c r="D1989" s="1"/>
      <c r="E1989" s="1" t="s">
        <v>900</v>
      </c>
      <c r="F1989" s="41"/>
      <c r="G1989" s="42"/>
      <c r="H1989" s="42"/>
      <c r="I1989" s="42"/>
      <c r="J1989" s="42" t="s">
        <v>900</v>
      </c>
      <c r="K1989" s="139"/>
      <c r="L1989" s="140"/>
      <c r="M1989" s="127"/>
      <c r="N1989" s="127"/>
      <c r="O1989" s="127"/>
      <c r="P1989" s="45"/>
      <c r="Q1989" s="46"/>
      <c r="R1989" s="45">
        <f t="shared" ref="R1989:S1989" si="1034">R1990+R1991</f>
        <v>250000</v>
      </c>
      <c r="S1989" s="45">
        <f t="shared" si="1034"/>
        <v>0</v>
      </c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82"/>
      <c r="AE1989" s="82"/>
      <c r="AF1989" s="82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  <c r="AT1989" s="45"/>
      <c r="AU1989" s="45"/>
      <c r="AV1989" s="45"/>
      <c r="AW1989" s="45"/>
      <c r="AX1989" s="45"/>
      <c r="AY1989" s="45"/>
      <c r="AZ1989" s="45"/>
      <c r="BA1989" s="45"/>
      <c r="BB1989" s="45"/>
      <c r="BC1989" s="45"/>
      <c r="BD1989" s="45"/>
      <c r="BE1989" s="45"/>
    </row>
    <row r="1990" spans="1:57" ht="15.75" customHeight="1">
      <c r="A1990" s="1" t="s">
        <v>2187</v>
      </c>
      <c r="B1990" s="1" t="s">
        <v>280</v>
      </c>
      <c r="C1990" s="1" t="s">
        <v>281</v>
      </c>
      <c r="D1990" s="1" t="s">
        <v>899</v>
      </c>
      <c r="E1990" s="1" t="s">
        <v>900</v>
      </c>
      <c r="F1990" s="128"/>
      <c r="G1990" s="129"/>
      <c r="H1990" s="129"/>
      <c r="I1990" s="129"/>
      <c r="J1990" s="129"/>
      <c r="K1990" s="83" t="s">
        <v>2257</v>
      </c>
      <c r="L1990" s="84" t="s">
        <v>2258</v>
      </c>
      <c r="M1990" s="51" t="s">
        <v>127</v>
      </c>
      <c r="N1990" s="51"/>
      <c r="O1990" s="62" t="e">
        <f t="shared" ref="O1990:O1991" si="1035">M1990-R1990</f>
        <v>#VALUE!</v>
      </c>
      <c r="P1990" s="53">
        <v>2</v>
      </c>
      <c r="Q1990" s="54" t="s">
        <v>718</v>
      </c>
      <c r="R1990" s="53">
        <v>100000</v>
      </c>
      <c r="S1990" s="53">
        <f t="shared" ref="S1990:S1991" si="1036">U1990+X1990+AA1990+AD1990+AG1990+AJ1990+AM1990+AP1990+AS1990+AV1990+AY1990+BB1990</f>
        <v>0</v>
      </c>
      <c r="T1990" s="53"/>
      <c r="U1990" s="53">
        <v>0</v>
      </c>
      <c r="V1990" s="53" t="s">
        <v>129</v>
      </c>
      <c r="W1990" s="156">
        <v>0.01</v>
      </c>
      <c r="X1990" s="53">
        <v>0</v>
      </c>
      <c r="Y1990" s="53" t="s">
        <v>130</v>
      </c>
      <c r="Z1990" s="156">
        <v>0.05</v>
      </c>
      <c r="AA1990" s="53">
        <v>0</v>
      </c>
      <c r="AB1990" s="53" t="s">
        <v>130</v>
      </c>
      <c r="AC1990" s="191">
        <v>0.05</v>
      </c>
      <c r="AD1990" s="53">
        <v>0</v>
      </c>
      <c r="AE1990" s="53" t="s">
        <v>130</v>
      </c>
      <c r="AF1990" s="55">
        <v>0.05</v>
      </c>
      <c r="AG1990" s="88">
        <v>0</v>
      </c>
      <c r="AH1990" s="53" t="s">
        <v>130</v>
      </c>
      <c r="AI1990" s="55">
        <v>0.05</v>
      </c>
      <c r="AJ1990" s="53"/>
      <c r="AK1990" s="53"/>
      <c r="AL1990" s="53"/>
      <c r="AM1990" s="53"/>
      <c r="AN1990" s="53"/>
      <c r="AO1990" s="53"/>
      <c r="AP1990" s="53"/>
      <c r="AQ1990" s="53"/>
      <c r="AR1990" s="53"/>
      <c r="AS1990" s="53"/>
      <c r="AT1990" s="53"/>
      <c r="AU1990" s="53"/>
      <c r="AV1990" s="53"/>
      <c r="AW1990" s="53"/>
      <c r="AX1990" s="53"/>
      <c r="AY1990" s="53"/>
      <c r="AZ1990" s="53"/>
      <c r="BA1990" s="53"/>
      <c r="BB1990" s="53"/>
      <c r="BC1990" s="53"/>
      <c r="BD1990" s="53"/>
      <c r="BE1990" s="53"/>
    </row>
    <row r="1991" spans="1:57" ht="15.75" customHeight="1">
      <c r="A1991" s="1" t="s">
        <v>2187</v>
      </c>
      <c r="B1991" s="1" t="s">
        <v>280</v>
      </c>
      <c r="C1991" s="1" t="s">
        <v>281</v>
      </c>
      <c r="D1991" s="1" t="s">
        <v>899</v>
      </c>
      <c r="E1991" s="1" t="s">
        <v>900</v>
      </c>
      <c r="F1991" s="128"/>
      <c r="G1991" s="129"/>
      <c r="H1991" s="129"/>
      <c r="I1991" s="129"/>
      <c r="J1991" s="129"/>
      <c r="K1991" s="83" t="s">
        <v>2259</v>
      </c>
      <c r="L1991" s="84" t="s">
        <v>2260</v>
      </c>
      <c r="M1991" s="51" t="s">
        <v>127</v>
      </c>
      <c r="N1991" s="51"/>
      <c r="O1991" s="62" t="e">
        <f t="shared" si="1035"/>
        <v>#VALUE!</v>
      </c>
      <c r="P1991" s="53">
        <v>3</v>
      </c>
      <c r="Q1991" s="54" t="s">
        <v>718</v>
      </c>
      <c r="R1991" s="53">
        <v>150000</v>
      </c>
      <c r="S1991" s="53">
        <f t="shared" si="1036"/>
        <v>0</v>
      </c>
      <c r="T1991" s="53"/>
      <c r="U1991" s="53">
        <v>0</v>
      </c>
      <c r="V1991" s="53" t="s">
        <v>129</v>
      </c>
      <c r="W1991" s="156">
        <v>0.01</v>
      </c>
      <c r="X1991" s="53">
        <v>0</v>
      </c>
      <c r="Y1991" s="53" t="s">
        <v>130</v>
      </c>
      <c r="Z1991" s="156">
        <v>0.05</v>
      </c>
      <c r="AA1991" s="53">
        <v>0</v>
      </c>
      <c r="AB1991" s="53" t="s">
        <v>130</v>
      </c>
      <c r="AC1991" s="191">
        <v>0.05</v>
      </c>
      <c r="AD1991" s="53">
        <v>0</v>
      </c>
      <c r="AE1991" s="53" t="s">
        <v>130</v>
      </c>
      <c r="AF1991" s="55">
        <v>0.05</v>
      </c>
      <c r="AG1991" s="88">
        <v>0</v>
      </c>
      <c r="AH1991" s="53" t="s">
        <v>130</v>
      </c>
      <c r="AI1991" s="55">
        <v>0.05</v>
      </c>
      <c r="AJ1991" s="53"/>
      <c r="AK1991" s="53"/>
      <c r="AL1991" s="53"/>
      <c r="AM1991" s="53"/>
      <c r="AN1991" s="53"/>
      <c r="AO1991" s="53"/>
      <c r="AP1991" s="53"/>
      <c r="AQ1991" s="53"/>
      <c r="AR1991" s="53"/>
      <c r="AS1991" s="53"/>
      <c r="AT1991" s="53"/>
      <c r="AU1991" s="53"/>
      <c r="AV1991" s="53"/>
      <c r="AW1991" s="53"/>
      <c r="AX1991" s="53"/>
      <c r="AY1991" s="53"/>
      <c r="AZ1991" s="53"/>
      <c r="BA1991" s="53"/>
      <c r="BB1991" s="53"/>
      <c r="BC1991" s="53"/>
      <c r="BD1991" s="53"/>
      <c r="BE1991" s="53"/>
    </row>
    <row r="1992" spans="1:57" ht="15.75" customHeight="1">
      <c r="A1992" s="1" t="s">
        <v>2187</v>
      </c>
      <c r="B1992" s="1" t="s">
        <v>280</v>
      </c>
      <c r="C1992" s="1" t="s">
        <v>281</v>
      </c>
      <c r="D1992" s="1"/>
      <c r="E1992" s="1" t="s">
        <v>905</v>
      </c>
      <c r="F1992" s="41"/>
      <c r="G1992" s="42"/>
      <c r="H1992" s="42"/>
      <c r="I1992" s="42"/>
      <c r="J1992" s="42" t="s">
        <v>905</v>
      </c>
      <c r="K1992" s="139"/>
      <c r="L1992" s="140"/>
      <c r="M1992" s="127"/>
      <c r="N1992" s="127"/>
      <c r="O1992" s="127"/>
      <c r="P1992" s="45"/>
      <c r="Q1992" s="46"/>
      <c r="R1992" s="45">
        <f t="shared" ref="R1992:S1992" si="1037">R1993</f>
        <v>100000</v>
      </c>
      <c r="S1992" s="45">
        <f t="shared" si="1037"/>
        <v>0</v>
      </c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91"/>
      <c r="AE1992" s="91"/>
      <c r="AF1992" s="91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  <c r="AT1992" s="45"/>
      <c r="AU1992" s="45"/>
      <c r="AV1992" s="45"/>
      <c r="AW1992" s="45"/>
      <c r="AX1992" s="45"/>
      <c r="AY1992" s="45"/>
      <c r="AZ1992" s="45"/>
      <c r="BA1992" s="45"/>
      <c r="BB1992" s="45"/>
      <c r="BC1992" s="45"/>
      <c r="BD1992" s="45"/>
      <c r="BE1992" s="45"/>
    </row>
    <row r="1993" spans="1:57" ht="15.75" customHeight="1">
      <c r="A1993" s="1" t="s">
        <v>2187</v>
      </c>
      <c r="B1993" s="1" t="s">
        <v>280</v>
      </c>
      <c r="C1993" s="1" t="s">
        <v>281</v>
      </c>
      <c r="D1993" s="1" t="s">
        <v>899</v>
      </c>
      <c r="E1993" s="1" t="s">
        <v>905</v>
      </c>
      <c r="F1993" s="128"/>
      <c r="G1993" s="129"/>
      <c r="H1993" s="129"/>
      <c r="I1993" s="129"/>
      <c r="J1993" s="129"/>
      <c r="K1993" s="83" t="s">
        <v>2261</v>
      </c>
      <c r="L1993" s="84" t="s">
        <v>2262</v>
      </c>
      <c r="M1993" s="51" t="s">
        <v>127</v>
      </c>
      <c r="N1993" s="51"/>
      <c r="O1993" s="62" t="e">
        <f>M1993-R1993</f>
        <v>#VALUE!</v>
      </c>
      <c r="P1993" s="53">
        <v>2</v>
      </c>
      <c r="Q1993" s="54" t="s">
        <v>908</v>
      </c>
      <c r="R1993" s="53">
        <v>100000</v>
      </c>
      <c r="S1993" s="53">
        <f>U1993+X1993+AA1993+AD1993+AG1993+AJ1993+AM1993+AP1993+AS1993+AV1993+AY1993+BB1993</f>
        <v>0</v>
      </c>
      <c r="T1993" s="53"/>
      <c r="U1993" s="53">
        <v>0</v>
      </c>
      <c r="V1993" s="53" t="s">
        <v>129</v>
      </c>
      <c r="W1993" s="156">
        <v>0.01</v>
      </c>
      <c r="X1993" s="53">
        <v>0</v>
      </c>
      <c r="Y1993" s="53" t="s">
        <v>130</v>
      </c>
      <c r="Z1993" s="156">
        <v>0.05</v>
      </c>
      <c r="AA1993" s="53">
        <v>0</v>
      </c>
      <c r="AB1993" s="53" t="s">
        <v>130</v>
      </c>
      <c r="AC1993" s="191">
        <v>0.05</v>
      </c>
      <c r="AD1993" s="53">
        <v>0</v>
      </c>
      <c r="AE1993" s="53" t="s">
        <v>130</v>
      </c>
      <c r="AF1993" s="55">
        <v>0.05</v>
      </c>
      <c r="AG1993" s="88">
        <v>0</v>
      </c>
      <c r="AH1993" s="53" t="s">
        <v>130</v>
      </c>
      <c r="AI1993" s="55">
        <v>0.05</v>
      </c>
      <c r="AJ1993" s="53"/>
      <c r="AK1993" s="53"/>
      <c r="AL1993" s="53"/>
      <c r="AM1993" s="53"/>
      <c r="AN1993" s="53"/>
      <c r="AO1993" s="53"/>
      <c r="AP1993" s="53"/>
      <c r="AQ1993" s="53"/>
      <c r="AR1993" s="53"/>
      <c r="AS1993" s="53"/>
      <c r="AT1993" s="53"/>
      <c r="AU1993" s="53"/>
      <c r="AV1993" s="53"/>
      <c r="AW1993" s="53"/>
      <c r="AX1993" s="53"/>
      <c r="AY1993" s="53"/>
      <c r="AZ1993" s="53"/>
      <c r="BA1993" s="53"/>
      <c r="BB1993" s="53"/>
      <c r="BC1993" s="53"/>
      <c r="BD1993" s="53"/>
      <c r="BE1993" s="53"/>
    </row>
    <row r="1994" spans="1:57" ht="15.75" customHeight="1">
      <c r="A1994" s="1" t="s">
        <v>2263</v>
      </c>
      <c r="B1994" s="1" t="s">
        <v>280</v>
      </c>
      <c r="C1994" s="1" t="s">
        <v>281</v>
      </c>
      <c r="D1994" s="1"/>
      <c r="E1994" s="1"/>
      <c r="F1994" s="15" t="s">
        <v>2263</v>
      </c>
      <c r="G1994" s="16"/>
      <c r="H1994" s="16"/>
      <c r="I1994" s="16"/>
      <c r="J1994" s="16"/>
      <c r="K1994" s="151"/>
      <c r="L1994" s="109"/>
      <c r="M1994" s="110"/>
      <c r="N1994" s="110"/>
      <c r="O1994" s="110"/>
      <c r="P1994" s="21"/>
      <c r="Q1994" s="22"/>
      <c r="R1994" s="21">
        <f t="shared" ref="R1994:S1994" si="1038">R1995+R2004+R2043</f>
        <v>88559900</v>
      </c>
      <c r="S1994" s="21">
        <f t="shared" si="1038"/>
        <v>74295869.089999989</v>
      </c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97"/>
      <c r="AE1994" s="97"/>
      <c r="AF1994" s="97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</row>
    <row r="1995" spans="1:57" ht="15.75" customHeight="1">
      <c r="A1995" s="1" t="s">
        <v>2263</v>
      </c>
      <c r="B1995" s="1" t="s">
        <v>910</v>
      </c>
      <c r="C1995" s="1" t="s">
        <v>281</v>
      </c>
      <c r="D1995" s="1"/>
      <c r="E1995" s="1"/>
      <c r="F1995" s="23"/>
      <c r="G1995" s="24" t="s">
        <v>910</v>
      </c>
      <c r="H1995" s="24"/>
      <c r="I1995" s="24"/>
      <c r="J1995" s="24"/>
      <c r="K1995" s="152"/>
      <c r="L1995" s="114"/>
      <c r="M1995" s="134"/>
      <c r="N1995" s="134"/>
      <c r="O1995" s="134"/>
      <c r="P1995" s="27"/>
      <c r="Q1995" s="28"/>
      <c r="R1995" s="27">
        <f t="shared" ref="R1995:S1995" si="1039">R1996</f>
        <v>15958400</v>
      </c>
      <c r="S1995" s="27">
        <f t="shared" si="1039"/>
        <v>15843592</v>
      </c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  <c r="BD1995" s="27"/>
      <c r="BE1995" s="27"/>
    </row>
    <row r="1996" spans="1:57" ht="15.75" customHeight="1">
      <c r="A1996" s="1" t="s">
        <v>2263</v>
      </c>
      <c r="B1996" s="1" t="s">
        <v>910</v>
      </c>
      <c r="C1996" s="1" t="s">
        <v>911</v>
      </c>
      <c r="D1996" s="1"/>
      <c r="E1996" s="1"/>
      <c r="F1996" s="29"/>
      <c r="G1996" s="30"/>
      <c r="H1996" s="30" t="s">
        <v>911</v>
      </c>
      <c r="I1996" s="30"/>
      <c r="J1996" s="30"/>
      <c r="K1996" s="117"/>
      <c r="L1996" s="118"/>
      <c r="M1996" s="119"/>
      <c r="N1996" s="119"/>
      <c r="O1996" s="119"/>
      <c r="P1996" s="33"/>
      <c r="Q1996" s="34"/>
      <c r="R1996" s="33">
        <f t="shared" ref="R1996:S1996" si="1040">R1997+R2000</f>
        <v>15958400</v>
      </c>
      <c r="S1996" s="33">
        <f t="shared" si="1040"/>
        <v>15843592</v>
      </c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  <c r="BC1996" s="33"/>
      <c r="BD1996" s="33"/>
      <c r="BE1996" s="33"/>
    </row>
    <row r="1997" spans="1:57" ht="15.75" customHeight="1">
      <c r="A1997" s="1" t="s">
        <v>2263</v>
      </c>
      <c r="B1997" s="1" t="s">
        <v>910</v>
      </c>
      <c r="C1997" s="1" t="s">
        <v>911</v>
      </c>
      <c r="D1997" s="1" t="s">
        <v>1575</v>
      </c>
      <c r="E1997" s="1"/>
      <c r="F1997" s="35"/>
      <c r="G1997" s="36"/>
      <c r="H1997" s="36"/>
      <c r="I1997" s="36" t="s">
        <v>1575</v>
      </c>
      <c r="J1997" s="36"/>
      <c r="K1997" s="120"/>
      <c r="L1997" s="121"/>
      <c r="M1997" s="122"/>
      <c r="N1997" s="122"/>
      <c r="O1997" s="122"/>
      <c r="P1997" s="39"/>
      <c r="Q1997" s="40"/>
      <c r="R1997" s="39">
        <f t="shared" ref="R1997:S1997" si="1041">R1998</f>
        <v>15758400</v>
      </c>
      <c r="S1997" s="39">
        <f t="shared" si="1041"/>
        <v>15643592</v>
      </c>
      <c r="T1997" s="39"/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F1997" s="39"/>
      <c r="AG1997" s="39"/>
      <c r="AH1997" s="39"/>
      <c r="AI1997" s="39"/>
      <c r="AJ1997" s="39"/>
      <c r="AK1997" s="39"/>
      <c r="AL1997" s="39"/>
      <c r="AM1997" s="39"/>
      <c r="AN1997" s="39"/>
      <c r="AO1997" s="39"/>
      <c r="AP1997" s="39"/>
      <c r="AQ1997" s="39"/>
      <c r="AR1997" s="39"/>
      <c r="AS1997" s="39"/>
      <c r="AT1997" s="39"/>
      <c r="AU1997" s="39"/>
      <c r="AV1997" s="39"/>
      <c r="AW1997" s="39"/>
      <c r="AX1997" s="39"/>
      <c r="AY1997" s="39"/>
      <c r="AZ1997" s="39"/>
      <c r="BA1997" s="39"/>
      <c r="BB1997" s="39"/>
      <c r="BC1997" s="39"/>
      <c r="BD1997" s="39"/>
      <c r="BE1997" s="39"/>
    </row>
    <row r="1998" spans="1:57" ht="15.75" customHeight="1">
      <c r="A1998" s="1" t="s">
        <v>2263</v>
      </c>
      <c r="B1998" s="1" t="s">
        <v>910</v>
      </c>
      <c r="C1998" s="1" t="s">
        <v>911</v>
      </c>
      <c r="D1998" s="1"/>
      <c r="E1998" s="1" t="s">
        <v>1576</v>
      </c>
      <c r="F1998" s="41"/>
      <c r="G1998" s="42"/>
      <c r="H1998" s="42"/>
      <c r="I1998" s="42"/>
      <c r="J1998" s="42" t="s">
        <v>1576</v>
      </c>
      <c r="K1998" s="130"/>
      <c r="L1998" s="126"/>
      <c r="M1998" s="127"/>
      <c r="N1998" s="127"/>
      <c r="O1998" s="127"/>
      <c r="P1998" s="45"/>
      <c r="Q1998" s="46"/>
      <c r="R1998" s="45">
        <f t="shared" ref="R1998:S1998" si="1042">R1999</f>
        <v>15758400</v>
      </c>
      <c r="S1998" s="45">
        <f t="shared" si="1042"/>
        <v>15643592</v>
      </c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82"/>
      <c r="AE1998" s="82"/>
      <c r="AF1998" s="82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  <c r="AT1998" s="45"/>
      <c r="AU1998" s="45"/>
      <c r="AV1998" s="45"/>
      <c r="AW1998" s="45"/>
      <c r="AX1998" s="45"/>
      <c r="AY1998" s="45"/>
      <c r="AZ1998" s="45"/>
      <c r="BA1998" s="45"/>
      <c r="BB1998" s="45"/>
      <c r="BC1998" s="45"/>
      <c r="BD1998" s="45"/>
      <c r="BE1998" s="45"/>
    </row>
    <row r="1999" spans="1:57" ht="15.75" customHeight="1">
      <c r="A1999" s="1" t="s">
        <v>2263</v>
      </c>
      <c r="B1999" s="1" t="s">
        <v>910</v>
      </c>
      <c r="C1999" s="1" t="s">
        <v>911</v>
      </c>
      <c r="D1999" s="1" t="s">
        <v>1575</v>
      </c>
      <c r="E1999" s="1" t="s">
        <v>1576</v>
      </c>
      <c r="F1999" s="128"/>
      <c r="G1999" s="129"/>
      <c r="H1999" s="129"/>
      <c r="I1999" s="129"/>
      <c r="J1999" s="129"/>
      <c r="K1999" s="49" t="s">
        <v>2264</v>
      </c>
      <c r="L1999" s="61" t="s">
        <v>2265</v>
      </c>
      <c r="M1999" s="51" t="s">
        <v>127</v>
      </c>
      <c r="N1999" s="51"/>
      <c r="O1999" s="62" t="e">
        <f>M1999-R1999</f>
        <v>#VALUE!</v>
      </c>
      <c r="P1999" s="53">
        <v>3920</v>
      </c>
      <c r="Q1999" s="54" t="s">
        <v>159</v>
      </c>
      <c r="R1999" s="53">
        <v>15758400</v>
      </c>
      <c r="S1999" s="53">
        <f>U1999+X1999+AA1999+AD1999+AG1999+AJ1999+AM1999+AP1999+AS1999+AV1999+AY1999+BB1999</f>
        <v>15643592</v>
      </c>
      <c r="T1999" s="53"/>
      <c r="U1999" s="53">
        <v>0</v>
      </c>
      <c r="V1999" s="53" t="s">
        <v>129</v>
      </c>
      <c r="W1999" s="194">
        <v>1</v>
      </c>
      <c r="X1999" s="53">
        <v>0</v>
      </c>
      <c r="Y1999" s="53" t="s">
        <v>130</v>
      </c>
      <c r="Z1999" s="55">
        <v>0.01</v>
      </c>
      <c r="AA1999" s="53">
        <v>3443992</v>
      </c>
      <c r="AB1999" s="53" t="s">
        <v>131</v>
      </c>
      <c r="AC1999" s="191">
        <v>0.01</v>
      </c>
      <c r="AD1999" s="160">
        <v>1495500</v>
      </c>
      <c r="AE1999" s="53" t="s">
        <v>131</v>
      </c>
      <c r="AF1999" s="175">
        <v>0.02</v>
      </c>
      <c r="AG1999" s="177">
        <v>2618020</v>
      </c>
      <c r="AH1999" s="53" t="s">
        <v>131</v>
      </c>
      <c r="AI1999" s="194">
        <v>2</v>
      </c>
      <c r="AJ1999" s="160">
        <v>8086080</v>
      </c>
      <c r="AK1999" s="53" t="s">
        <v>131</v>
      </c>
      <c r="AL1999" s="160">
        <v>4</v>
      </c>
      <c r="AM1999" s="53"/>
      <c r="AN1999" s="53"/>
      <c r="AO1999" s="53"/>
      <c r="AP1999" s="53"/>
      <c r="AQ1999" s="53"/>
      <c r="AR1999" s="53"/>
      <c r="AS1999" s="53"/>
      <c r="AT1999" s="53"/>
      <c r="AU1999" s="53"/>
      <c r="AV1999" s="53"/>
      <c r="AW1999" s="53"/>
      <c r="AX1999" s="53"/>
      <c r="AY1999" s="53"/>
      <c r="AZ1999" s="53"/>
      <c r="BA1999" s="53"/>
      <c r="BB1999" s="53"/>
      <c r="BC1999" s="53"/>
      <c r="BD1999" s="53"/>
      <c r="BE1999" s="53"/>
    </row>
    <row r="2000" spans="1:57" ht="15.75" customHeight="1">
      <c r="A2000" s="1" t="s">
        <v>2263</v>
      </c>
      <c r="B2000" s="1" t="s">
        <v>910</v>
      </c>
      <c r="C2000" s="1" t="s">
        <v>911</v>
      </c>
      <c r="D2000" s="1" t="s">
        <v>912</v>
      </c>
      <c r="E2000" s="1"/>
      <c r="F2000" s="35"/>
      <c r="G2000" s="36"/>
      <c r="H2000" s="36"/>
      <c r="I2000" s="36" t="s">
        <v>912</v>
      </c>
      <c r="J2000" s="36"/>
      <c r="K2000" s="120"/>
      <c r="L2000" s="121"/>
      <c r="M2000" s="122"/>
      <c r="N2000" s="122"/>
      <c r="O2000" s="122"/>
      <c r="P2000" s="39"/>
      <c r="Q2000" s="40"/>
      <c r="R2000" s="39">
        <f t="shared" ref="R2000:S2000" si="1043">R2001</f>
        <v>200000</v>
      </c>
      <c r="S2000" s="39">
        <f t="shared" si="1043"/>
        <v>200000</v>
      </c>
      <c r="T2000" s="39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86"/>
      <c r="AE2000" s="86"/>
      <c r="AF2000" s="86"/>
      <c r="AG2000" s="39"/>
      <c r="AH2000" s="39"/>
      <c r="AI2000" s="39"/>
      <c r="AJ2000" s="39"/>
      <c r="AK2000" s="39"/>
      <c r="AL2000" s="39"/>
      <c r="AM2000" s="39"/>
      <c r="AN2000" s="39"/>
      <c r="AO2000" s="39"/>
      <c r="AP2000" s="39"/>
      <c r="AQ2000" s="39"/>
      <c r="AR2000" s="39"/>
      <c r="AS2000" s="39"/>
      <c r="AT2000" s="39"/>
      <c r="AU2000" s="39"/>
      <c r="AV2000" s="39"/>
      <c r="AW2000" s="39"/>
      <c r="AX2000" s="39"/>
      <c r="AY2000" s="39"/>
      <c r="AZ2000" s="39"/>
      <c r="BA2000" s="39"/>
      <c r="BB2000" s="39"/>
      <c r="BC2000" s="39"/>
      <c r="BD2000" s="39"/>
      <c r="BE2000" s="39"/>
    </row>
    <row r="2001" spans="1:57" ht="15.75" customHeight="1">
      <c r="A2001" s="1" t="s">
        <v>2263</v>
      </c>
      <c r="B2001" s="1" t="s">
        <v>910</v>
      </c>
      <c r="C2001" s="1" t="s">
        <v>911</v>
      </c>
      <c r="D2001" s="1"/>
      <c r="E2001" s="1" t="s">
        <v>913</v>
      </c>
      <c r="F2001" s="41"/>
      <c r="G2001" s="42"/>
      <c r="H2001" s="42"/>
      <c r="I2001" s="42"/>
      <c r="J2001" s="42" t="s">
        <v>913</v>
      </c>
      <c r="K2001" s="130"/>
      <c r="L2001" s="126"/>
      <c r="M2001" s="127"/>
      <c r="N2001" s="127"/>
      <c r="O2001" s="127"/>
      <c r="P2001" s="45"/>
      <c r="Q2001" s="46"/>
      <c r="R2001" s="45">
        <f t="shared" ref="R2001:S2001" si="1044">R2002+R2003</f>
        <v>200000</v>
      </c>
      <c r="S2001" s="45">
        <f t="shared" si="1044"/>
        <v>200000</v>
      </c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82"/>
      <c r="AE2001" s="82"/>
      <c r="AF2001" s="82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  <c r="AT2001" s="45"/>
      <c r="AU2001" s="45"/>
      <c r="AV2001" s="45"/>
      <c r="AW2001" s="45"/>
      <c r="AX2001" s="45"/>
      <c r="AY2001" s="45"/>
      <c r="AZ2001" s="45"/>
      <c r="BA2001" s="45"/>
      <c r="BB2001" s="45"/>
      <c r="BC2001" s="45"/>
      <c r="BD2001" s="45"/>
      <c r="BE2001" s="45"/>
    </row>
    <row r="2002" spans="1:57" ht="15.75" customHeight="1">
      <c r="A2002" s="1" t="s">
        <v>2263</v>
      </c>
      <c r="B2002" s="1" t="s">
        <v>910</v>
      </c>
      <c r="C2002" s="1" t="s">
        <v>911</v>
      </c>
      <c r="D2002" s="1" t="s">
        <v>912</v>
      </c>
      <c r="E2002" s="1" t="s">
        <v>913</v>
      </c>
      <c r="F2002" s="128"/>
      <c r="G2002" s="129"/>
      <c r="H2002" s="129"/>
      <c r="I2002" s="129"/>
      <c r="J2002" s="129"/>
      <c r="K2002" s="49" t="s">
        <v>2266</v>
      </c>
      <c r="L2002" s="61" t="s">
        <v>2267</v>
      </c>
      <c r="M2002" s="51" t="s">
        <v>127</v>
      </c>
      <c r="N2002" s="51"/>
      <c r="O2002" s="62" t="e">
        <f t="shared" ref="O2002:O2003" si="1045">M2002-R2002</f>
        <v>#VALUE!</v>
      </c>
      <c r="P2002" s="53">
        <v>10</v>
      </c>
      <c r="Q2002" s="54" t="s">
        <v>279</v>
      </c>
      <c r="R2002" s="53">
        <v>50000</v>
      </c>
      <c r="S2002" s="53">
        <f t="shared" ref="S2002:S2003" si="1046">U2002+X2002+AA2002+AD2002+AG2002+AJ2002+AM2002+AP2002+AS2002+AV2002+AY2002+BB2002</f>
        <v>50000</v>
      </c>
      <c r="T2002" s="53"/>
      <c r="U2002" s="53">
        <v>0</v>
      </c>
      <c r="V2002" s="53" t="s">
        <v>129</v>
      </c>
      <c r="W2002" s="55">
        <v>0.01</v>
      </c>
      <c r="X2002" s="53">
        <v>0</v>
      </c>
      <c r="Y2002" s="53" t="s">
        <v>130</v>
      </c>
      <c r="Z2002" s="156">
        <v>0.01</v>
      </c>
      <c r="AA2002" s="53">
        <v>0</v>
      </c>
      <c r="AB2002" s="53" t="s">
        <v>130</v>
      </c>
      <c r="AC2002" s="191">
        <v>0.01</v>
      </c>
      <c r="AD2002" s="160">
        <v>15000</v>
      </c>
      <c r="AE2002" s="53" t="s">
        <v>131</v>
      </c>
      <c r="AF2002" s="55">
        <v>0.01</v>
      </c>
      <c r="AG2002" s="177">
        <v>0</v>
      </c>
      <c r="AH2002" s="53" t="s">
        <v>131</v>
      </c>
      <c r="AI2002" s="194">
        <v>2</v>
      </c>
      <c r="AJ2002" s="160">
        <v>35000</v>
      </c>
      <c r="AK2002" s="53" t="s">
        <v>131</v>
      </c>
      <c r="AL2002" s="160">
        <v>5</v>
      </c>
      <c r="AM2002" s="53"/>
      <c r="AN2002" s="53"/>
      <c r="AO2002" s="53"/>
      <c r="AP2002" s="53"/>
      <c r="AQ2002" s="53"/>
      <c r="AR2002" s="53"/>
      <c r="AS2002" s="53"/>
      <c r="AT2002" s="53"/>
      <c r="AU2002" s="53"/>
      <c r="AV2002" s="53"/>
      <c r="AW2002" s="53"/>
      <c r="AX2002" s="53"/>
      <c r="AY2002" s="53"/>
      <c r="AZ2002" s="53"/>
      <c r="BA2002" s="53"/>
      <c r="BB2002" s="53"/>
      <c r="BC2002" s="53"/>
      <c r="BD2002" s="53"/>
      <c r="BE2002" s="53"/>
    </row>
    <row r="2003" spans="1:57" ht="15.75" customHeight="1">
      <c r="A2003" s="1" t="s">
        <v>2263</v>
      </c>
      <c r="B2003" s="1" t="s">
        <v>910</v>
      </c>
      <c r="C2003" s="1" t="s">
        <v>911</v>
      </c>
      <c r="D2003" s="1" t="s">
        <v>912</v>
      </c>
      <c r="E2003" s="1" t="s">
        <v>913</v>
      </c>
      <c r="F2003" s="128"/>
      <c r="G2003" s="129"/>
      <c r="H2003" s="129"/>
      <c r="I2003" s="129"/>
      <c r="J2003" s="129"/>
      <c r="K2003" s="49" t="s">
        <v>2268</v>
      </c>
      <c r="L2003" s="61" t="s">
        <v>2269</v>
      </c>
      <c r="M2003" s="51" t="s">
        <v>127</v>
      </c>
      <c r="N2003" s="51"/>
      <c r="O2003" s="62" t="e">
        <f t="shared" si="1045"/>
        <v>#VALUE!</v>
      </c>
      <c r="P2003" s="53">
        <v>30</v>
      </c>
      <c r="Q2003" s="54" t="s">
        <v>279</v>
      </c>
      <c r="R2003" s="53">
        <v>150000</v>
      </c>
      <c r="S2003" s="53">
        <f t="shared" si="1046"/>
        <v>150000</v>
      </c>
      <c r="T2003" s="53"/>
      <c r="U2003" s="53">
        <v>0</v>
      </c>
      <c r="V2003" s="53" t="s">
        <v>129</v>
      </c>
      <c r="W2003" s="55">
        <v>0.01</v>
      </c>
      <c r="X2003" s="53">
        <v>0</v>
      </c>
      <c r="Y2003" s="53" t="s">
        <v>130</v>
      </c>
      <c r="Z2003" s="156">
        <v>0.01</v>
      </c>
      <c r="AA2003" s="53">
        <v>28500</v>
      </c>
      <c r="AB2003" s="53" t="s">
        <v>131</v>
      </c>
      <c r="AC2003" s="191">
        <v>0.01</v>
      </c>
      <c r="AD2003" s="160">
        <v>16500</v>
      </c>
      <c r="AE2003" s="53" t="s">
        <v>131</v>
      </c>
      <c r="AF2003" s="55">
        <v>0.01</v>
      </c>
      <c r="AG2003" s="177">
        <v>105000</v>
      </c>
      <c r="AH2003" s="53" t="s">
        <v>131</v>
      </c>
      <c r="AI2003" s="194">
        <v>5</v>
      </c>
      <c r="AJ2003" s="160">
        <v>0</v>
      </c>
      <c r="AK2003" s="53" t="s">
        <v>131</v>
      </c>
      <c r="AL2003" s="160">
        <v>5</v>
      </c>
      <c r="AM2003" s="53"/>
      <c r="AN2003" s="53"/>
      <c r="AO2003" s="53"/>
      <c r="AP2003" s="53"/>
      <c r="AQ2003" s="53"/>
      <c r="AR2003" s="53"/>
      <c r="AS2003" s="53"/>
      <c r="AT2003" s="53"/>
      <c r="AU2003" s="53"/>
      <c r="AV2003" s="53"/>
      <c r="AW2003" s="53"/>
      <c r="AX2003" s="53"/>
      <c r="AY2003" s="53"/>
      <c r="AZ2003" s="53"/>
      <c r="BA2003" s="53"/>
      <c r="BB2003" s="53"/>
      <c r="BC2003" s="53"/>
      <c r="BD2003" s="53"/>
      <c r="BE2003" s="53"/>
    </row>
    <row r="2004" spans="1:57" ht="15.75" customHeight="1">
      <c r="A2004" s="1" t="s">
        <v>2263</v>
      </c>
      <c r="B2004" s="1" t="s">
        <v>121</v>
      </c>
      <c r="C2004" s="1" t="s">
        <v>911</v>
      </c>
      <c r="D2004" s="1"/>
      <c r="E2004" s="1"/>
      <c r="F2004" s="23"/>
      <c r="G2004" s="24" t="s">
        <v>121</v>
      </c>
      <c r="H2004" s="24"/>
      <c r="I2004" s="24"/>
      <c r="J2004" s="24"/>
      <c r="K2004" s="152"/>
      <c r="L2004" s="114"/>
      <c r="M2004" s="134"/>
      <c r="N2004" s="134"/>
      <c r="O2004" s="134"/>
      <c r="P2004" s="27"/>
      <c r="Q2004" s="28"/>
      <c r="R2004" s="27">
        <f t="shared" ref="R2004:S2004" si="1047">R2005</f>
        <v>51298100</v>
      </c>
      <c r="S2004" s="27">
        <f t="shared" si="1047"/>
        <v>48091485.639999993</v>
      </c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106"/>
      <c r="AE2004" s="106"/>
      <c r="AF2004" s="106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</row>
    <row r="2005" spans="1:57" ht="15.75" customHeight="1">
      <c r="A2005" s="1" t="s">
        <v>2263</v>
      </c>
      <c r="B2005" s="1" t="s">
        <v>121</v>
      </c>
      <c r="C2005" s="1" t="s">
        <v>122</v>
      </c>
      <c r="D2005" s="1"/>
      <c r="E2005" s="1"/>
      <c r="F2005" s="29"/>
      <c r="G2005" s="30"/>
      <c r="H2005" s="30" t="s">
        <v>122</v>
      </c>
      <c r="I2005" s="30"/>
      <c r="J2005" s="30"/>
      <c r="K2005" s="117"/>
      <c r="L2005" s="118"/>
      <c r="M2005" s="119"/>
      <c r="N2005" s="119"/>
      <c r="O2005" s="119"/>
      <c r="P2005" s="33"/>
      <c r="Q2005" s="34"/>
      <c r="R2005" s="33">
        <f t="shared" ref="R2005:S2005" si="1048">R2006+R2010+R2040</f>
        <v>51298100</v>
      </c>
      <c r="S2005" s="33">
        <f t="shared" si="1048"/>
        <v>48091485.639999993</v>
      </c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3"/>
      <c r="AO2005" s="33"/>
      <c r="AP2005" s="33"/>
      <c r="AQ2005" s="33"/>
      <c r="AR2005" s="33"/>
      <c r="AS2005" s="33"/>
      <c r="AT2005" s="33"/>
      <c r="AU2005" s="33"/>
      <c r="AV2005" s="33"/>
      <c r="AW2005" s="33"/>
      <c r="AX2005" s="33"/>
      <c r="AY2005" s="33"/>
      <c r="AZ2005" s="33"/>
      <c r="BA2005" s="33"/>
      <c r="BB2005" s="33"/>
      <c r="BC2005" s="33"/>
      <c r="BD2005" s="33"/>
      <c r="BE2005" s="33"/>
    </row>
    <row r="2006" spans="1:57" ht="15.75" customHeight="1">
      <c r="A2006" s="1" t="s">
        <v>2263</v>
      </c>
      <c r="B2006" s="1" t="s">
        <v>121</v>
      </c>
      <c r="C2006" s="1" t="s">
        <v>122</v>
      </c>
      <c r="D2006" s="1" t="s">
        <v>808</v>
      </c>
      <c r="E2006" s="1"/>
      <c r="F2006" s="35"/>
      <c r="G2006" s="36"/>
      <c r="H2006" s="36"/>
      <c r="I2006" s="36" t="s">
        <v>808</v>
      </c>
      <c r="J2006" s="36"/>
      <c r="K2006" s="120"/>
      <c r="L2006" s="121"/>
      <c r="M2006" s="122"/>
      <c r="N2006" s="122"/>
      <c r="O2006" s="122"/>
      <c r="P2006" s="39"/>
      <c r="Q2006" s="40"/>
      <c r="R2006" s="39">
        <f t="shared" ref="R2006:S2006" si="1049">R2007</f>
        <v>127000</v>
      </c>
      <c r="S2006" s="39">
        <f t="shared" si="1049"/>
        <v>63788.76</v>
      </c>
      <c r="T2006" s="39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F2006" s="39"/>
      <c r="AG2006" s="39"/>
      <c r="AH2006" s="39"/>
      <c r="AI2006" s="39"/>
      <c r="AJ2006" s="39"/>
      <c r="AK2006" s="39"/>
      <c r="AL2006" s="39"/>
      <c r="AM2006" s="39"/>
      <c r="AN2006" s="39"/>
      <c r="AO2006" s="39"/>
      <c r="AP2006" s="39"/>
      <c r="AQ2006" s="39"/>
      <c r="AR2006" s="39"/>
      <c r="AS2006" s="39"/>
      <c r="AT2006" s="39"/>
      <c r="AU2006" s="39"/>
      <c r="AV2006" s="39"/>
      <c r="AW2006" s="39"/>
      <c r="AX2006" s="39"/>
      <c r="AY2006" s="39"/>
      <c r="AZ2006" s="39"/>
      <c r="BA2006" s="39"/>
      <c r="BB2006" s="39"/>
      <c r="BC2006" s="39"/>
      <c r="BD2006" s="39"/>
      <c r="BE2006" s="39"/>
    </row>
    <row r="2007" spans="1:57" ht="15.75" customHeight="1">
      <c r="A2007" s="1" t="s">
        <v>2263</v>
      </c>
      <c r="B2007" s="1" t="s">
        <v>121</v>
      </c>
      <c r="C2007" s="1" t="s">
        <v>122</v>
      </c>
      <c r="D2007" s="1"/>
      <c r="E2007" s="1" t="s">
        <v>809</v>
      </c>
      <c r="F2007" s="41"/>
      <c r="G2007" s="42"/>
      <c r="H2007" s="42"/>
      <c r="I2007" s="42"/>
      <c r="J2007" s="42" t="s">
        <v>809</v>
      </c>
      <c r="K2007" s="130"/>
      <c r="L2007" s="126"/>
      <c r="M2007" s="127"/>
      <c r="N2007" s="127"/>
      <c r="O2007" s="127"/>
      <c r="P2007" s="45"/>
      <c r="Q2007" s="46"/>
      <c r="R2007" s="45">
        <f t="shared" ref="R2007:S2007" si="1050">R2008+R2009</f>
        <v>127000</v>
      </c>
      <c r="S2007" s="45">
        <f t="shared" si="1050"/>
        <v>63788.76</v>
      </c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82"/>
      <c r="AE2007" s="82"/>
      <c r="AF2007" s="82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  <c r="AT2007" s="45"/>
      <c r="AU2007" s="45"/>
      <c r="AV2007" s="45"/>
      <c r="AW2007" s="45"/>
      <c r="AX2007" s="45"/>
      <c r="AY2007" s="45"/>
      <c r="AZ2007" s="45"/>
      <c r="BA2007" s="45"/>
      <c r="BB2007" s="45"/>
      <c r="BC2007" s="45"/>
      <c r="BD2007" s="45"/>
      <c r="BE2007" s="45"/>
    </row>
    <row r="2008" spans="1:57" ht="15.75" customHeight="1">
      <c r="A2008" s="1" t="s">
        <v>2263</v>
      </c>
      <c r="B2008" s="1" t="s">
        <v>121</v>
      </c>
      <c r="C2008" s="1" t="s">
        <v>122</v>
      </c>
      <c r="D2008" s="1" t="s">
        <v>808</v>
      </c>
      <c r="E2008" s="1" t="s">
        <v>809</v>
      </c>
      <c r="F2008" s="128"/>
      <c r="G2008" s="129"/>
      <c r="H2008" s="129"/>
      <c r="I2008" s="129"/>
      <c r="J2008" s="129"/>
      <c r="K2008" s="49" t="s">
        <v>2270</v>
      </c>
      <c r="L2008" s="61" t="s">
        <v>2271</v>
      </c>
      <c r="M2008" s="51" t="s">
        <v>127</v>
      </c>
      <c r="N2008" s="51"/>
      <c r="O2008" s="62" t="e">
        <f t="shared" ref="O2008:O2009" si="1051">M2008-R2008</f>
        <v>#VALUE!</v>
      </c>
      <c r="P2008" s="53">
        <v>12</v>
      </c>
      <c r="Q2008" s="54" t="s">
        <v>400</v>
      </c>
      <c r="R2008" s="53">
        <v>63800</v>
      </c>
      <c r="S2008" s="53">
        <f t="shared" ref="S2008:S2009" si="1052">U2008+X2008+AA2008+AD2008+AG2008+AJ2008+AM2008+AP2008+AS2008+AV2008+AY2008+BB2008</f>
        <v>63788.76</v>
      </c>
      <c r="T2008" s="53"/>
      <c r="U2008" s="53">
        <v>0</v>
      </c>
      <c r="V2008" s="53" t="s">
        <v>129</v>
      </c>
      <c r="W2008" s="55">
        <v>0.01</v>
      </c>
      <c r="X2008" s="53">
        <v>0</v>
      </c>
      <c r="Y2008" s="53" t="s">
        <v>129</v>
      </c>
      <c r="Z2008" s="55">
        <v>0.01</v>
      </c>
      <c r="AA2008" s="53">
        <v>0</v>
      </c>
      <c r="AB2008" s="53" t="s">
        <v>129</v>
      </c>
      <c r="AC2008" s="85">
        <v>0.01</v>
      </c>
      <c r="AD2008" s="53">
        <v>0</v>
      </c>
      <c r="AE2008" s="53" t="s">
        <v>129</v>
      </c>
      <c r="AF2008" s="55">
        <v>0.01</v>
      </c>
      <c r="AG2008" s="177">
        <v>0</v>
      </c>
      <c r="AH2008" s="53" t="s">
        <v>131</v>
      </c>
      <c r="AI2008" s="160">
        <v>1</v>
      </c>
      <c r="AJ2008" s="160">
        <v>63788.76</v>
      </c>
      <c r="AK2008" s="53" t="s">
        <v>131</v>
      </c>
      <c r="AL2008" s="160">
        <v>5</v>
      </c>
      <c r="AM2008" s="53"/>
      <c r="AN2008" s="53"/>
      <c r="AO2008" s="53"/>
      <c r="AP2008" s="53"/>
      <c r="AQ2008" s="53"/>
      <c r="AR2008" s="53"/>
      <c r="AS2008" s="53"/>
      <c r="AT2008" s="53"/>
      <c r="AU2008" s="53"/>
      <c r="AV2008" s="53"/>
      <c r="AW2008" s="53"/>
      <c r="AX2008" s="53"/>
      <c r="AY2008" s="53"/>
      <c r="AZ2008" s="53"/>
      <c r="BA2008" s="53"/>
      <c r="BB2008" s="53"/>
      <c r="BC2008" s="53"/>
      <c r="BD2008" s="53"/>
      <c r="BE2008" s="53"/>
    </row>
    <row r="2009" spans="1:57" ht="15.75" customHeight="1">
      <c r="A2009" s="1" t="s">
        <v>2263</v>
      </c>
      <c r="B2009" s="1" t="s">
        <v>121</v>
      </c>
      <c r="C2009" s="1" t="s">
        <v>122</v>
      </c>
      <c r="D2009" s="1" t="s">
        <v>808</v>
      </c>
      <c r="E2009" s="1" t="s">
        <v>809</v>
      </c>
      <c r="F2009" s="128"/>
      <c r="G2009" s="129"/>
      <c r="H2009" s="129"/>
      <c r="I2009" s="129"/>
      <c r="J2009" s="129"/>
      <c r="K2009" s="49" t="s">
        <v>2272</v>
      </c>
      <c r="L2009" s="61" t="s">
        <v>2273</v>
      </c>
      <c r="M2009" s="51" t="s">
        <v>127</v>
      </c>
      <c r="N2009" s="51"/>
      <c r="O2009" s="62" t="e">
        <f t="shared" si="1051"/>
        <v>#VALUE!</v>
      </c>
      <c r="P2009" s="53">
        <v>40</v>
      </c>
      <c r="Q2009" s="54" t="s">
        <v>159</v>
      </c>
      <c r="R2009" s="53">
        <v>63200</v>
      </c>
      <c r="S2009" s="53">
        <f t="shared" si="1052"/>
        <v>0</v>
      </c>
      <c r="T2009" s="53"/>
      <c r="U2009" s="53">
        <v>0</v>
      </c>
      <c r="V2009" s="53" t="s">
        <v>129</v>
      </c>
      <c r="W2009" s="55">
        <v>0.01</v>
      </c>
      <c r="X2009" s="53">
        <v>0</v>
      </c>
      <c r="Y2009" s="53" t="s">
        <v>129</v>
      </c>
      <c r="Z2009" s="55">
        <v>0.01</v>
      </c>
      <c r="AA2009" s="100"/>
      <c r="AB2009" s="100"/>
      <c r="AC2009" s="195"/>
      <c r="AD2009" s="100"/>
      <c r="AE2009" s="100"/>
      <c r="AF2009" s="100"/>
      <c r="AG2009" s="102"/>
      <c r="AH2009" s="100"/>
      <c r="AI2009" s="100"/>
      <c r="AJ2009" s="53"/>
      <c r="AK2009" s="53"/>
      <c r="AL2009" s="53"/>
      <c r="AM2009" s="53"/>
      <c r="AN2009" s="53"/>
      <c r="AO2009" s="53"/>
      <c r="AP2009" s="53"/>
      <c r="AQ2009" s="53"/>
      <c r="AR2009" s="53"/>
      <c r="AS2009" s="53"/>
      <c r="AT2009" s="53"/>
      <c r="AU2009" s="53"/>
      <c r="AV2009" s="53"/>
      <c r="AW2009" s="53"/>
      <c r="AX2009" s="53"/>
      <c r="AY2009" s="53"/>
      <c r="AZ2009" s="53"/>
      <c r="BA2009" s="53"/>
      <c r="BB2009" s="53"/>
      <c r="BC2009" s="53"/>
      <c r="BD2009" s="53"/>
      <c r="BE2009" s="53" t="s">
        <v>2274</v>
      </c>
    </row>
    <row r="2010" spans="1:57" ht="15.75" customHeight="1">
      <c r="A2010" s="1" t="s">
        <v>2263</v>
      </c>
      <c r="B2010" s="1" t="s">
        <v>121</v>
      </c>
      <c r="C2010" s="1" t="s">
        <v>122</v>
      </c>
      <c r="D2010" s="1" t="s">
        <v>123</v>
      </c>
      <c r="E2010" s="1"/>
      <c r="F2010" s="35"/>
      <c r="G2010" s="36"/>
      <c r="H2010" s="36"/>
      <c r="I2010" s="36" t="s">
        <v>123</v>
      </c>
      <c r="J2010" s="36"/>
      <c r="K2010" s="120"/>
      <c r="L2010" s="121"/>
      <c r="M2010" s="122"/>
      <c r="N2010" s="122"/>
      <c r="O2010" s="122"/>
      <c r="P2010" s="39"/>
      <c r="Q2010" s="40"/>
      <c r="R2010" s="39">
        <f t="shared" ref="R2010:S2010" si="1053">R2011+R2017+R2028+R2024+R2031</f>
        <v>49195300</v>
      </c>
      <c r="S2010" s="39">
        <f t="shared" si="1053"/>
        <v>46052798.079999998</v>
      </c>
      <c r="T2010" s="39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86"/>
      <c r="AE2010" s="86"/>
      <c r="AF2010" s="86"/>
      <c r="AG2010" s="39"/>
      <c r="AH2010" s="39"/>
      <c r="AI2010" s="39"/>
      <c r="AJ2010" s="39"/>
      <c r="AK2010" s="39"/>
      <c r="AL2010" s="39"/>
      <c r="AM2010" s="39"/>
      <c r="AN2010" s="39"/>
      <c r="AO2010" s="39"/>
      <c r="AP2010" s="39"/>
      <c r="AQ2010" s="39"/>
      <c r="AR2010" s="39"/>
      <c r="AS2010" s="39"/>
      <c r="AT2010" s="39"/>
      <c r="AU2010" s="39"/>
      <c r="AV2010" s="39"/>
      <c r="AW2010" s="39"/>
      <c r="AX2010" s="39"/>
      <c r="AY2010" s="39"/>
      <c r="AZ2010" s="39"/>
      <c r="BA2010" s="39"/>
      <c r="BB2010" s="39"/>
      <c r="BC2010" s="39"/>
      <c r="BD2010" s="39"/>
      <c r="BE2010" s="39"/>
    </row>
    <row r="2011" spans="1:57" ht="15.75" customHeight="1">
      <c r="A2011" s="1" t="s">
        <v>2263</v>
      </c>
      <c r="B2011" s="1" t="s">
        <v>121</v>
      </c>
      <c r="C2011" s="1" t="s">
        <v>122</v>
      </c>
      <c r="D2011" s="1"/>
      <c r="E2011" s="1" t="s">
        <v>632</v>
      </c>
      <c r="F2011" s="41"/>
      <c r="G2011" s="42"/>
      <c r="H2011" s="42"/>
      <c r="I2011" s="42"/>
      <c r="J2011" s="42" t="s">
        <v>632</v>
      </c>
      <c r="K2011" s="130"/>
      <c r="L2011" s="126"/>
      <c r="M2011" s="127"/>
      <c r="N2011" s="127"/>
      <c r="O2011" s="127"/>
      <c r="P2011" s="45"/>
      <c r="Q2011" s="46"/>
      <c r="R2011" s="45">
        <f t="shared" ref="R2011:S2011" si="1054">SUM(R2012:R2016)</f>
        <v>5205400</v>
      </c>
      <c r="S2011" s="45">
        <f t="shared" si="1054"/>
        <v>3779913</v>
      </c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82"/>
      <c r="AE2011" s="82"/>
      <c r="AF2011" s="82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  <c r="AT2011" s="45"/>
      <c r="AU2011" s="45"/>
      <c r="AV2011" s="45"/>
      <c r="AW2011" s="45"/>
      <c r="AX2011" s="45"/>
      <c r="AY2011" s="45"/>
      <c r="AZ2011" s="45"/>
      <c r="BA2011" s="45"/>
      <c r="BB2011" s="45"/>
      <c r="BC2011" s="45"/>
      <c r="BD2011" s="45"/>
      <c r="BE2011" s="45"/>
    </row>
    <row r="2012" spans="1:57" ht="15.75" customHeight="1">
      <c r="A2012" s="1" t="s">
        <v>2263</v>
      </c>
      <c r="B2012" s="1" t="s">
        <v>121</v>
      </c>
      <c r="C2012" s="1" t="s">
        <v>122</v>
      </c>
      <c r="D2012" s="1" t="s">
        <v>123</v>
      </c>
      <c r="E2012" s="1" t="s">
        <v>632</v>
      </c>
      <c r="F2012" s="128"/>
      <c r="G2012" s="129"/>
      <c r="H2012" s="129"/>
      <c r="I2012" s="129"/>
      <c r="J2012" s="129"/>
      <c r="K2012" s="49" t="s">
        <v>2275</v>
      </c>
      <c r="L2012" s="61" t="s">
        <v>2276</v>
      </c>
      <c r="M2012" s="51" t="s">
        <v>127</v>
      </c>
      <c r="N2012" s="51"/>
      <c r="O2012" s="62" t="e">
        <f t="shared" ref="O2012:O2016" si="1055">M2012-R2012</f>
        <v>#VALUE!</v>
      </c>
      <c r="P2012" s="53">
        <v>42000</v>
      </c>
      <c r="Q2012" s="54" t="s">
        <v>128</v>
      </c>
      <c r="R2012" s="53">
        <v>91600</v>
      </c>
      <c r="S2012" s="53">
        <f t="shared" ref="S2012:S2016" si="1056">U2012+X2012+AA2012+AD2012+AG2012+AJ2012+AM2012+AP2012+AS2012+AV2012+AY2012+BB2012</f>
        <v>91600</v>
      </c>
      <c r="T2012" s="53"/>
      <c r="U2012" s="53">
        <v>0</v>
      </c>
      <c r="V2012" s="53" t="s">
        <v>129</v>
      </c>
      <c r="W2012" s="55">
        <v>0.01</v>
      </c>
      <c r="X2012" s="53">
        <v>0</v>
      </c>
      <c r="Y2012" s="53" t="s">
        <v>130</v>
      </c>
      <c r="Z2012" s="156">
        <v>0.01</v>
      </c>
      <c r="AA2012" s="53">
        <v>0</v>
      </c>
      <c r="AB2012" s="53" t="s">
        <v>130</v>
      </c>
      <c r="AC2012" s="85">
        <v>0.01</v>
      </c>
      <c r="AD2012" s="160">
        <v>19200</v>
      </c>
      <c r="AE2012" s="53" t="s">
        <v>131</v>
      </c>
      <c r="AF2012" s="55">
        <v>0.01</v>
      </c>
      <c r="AG2012" s="177">
        <v>0</v>
      </c>
      <c r="AH2012" s="53" t="s">
        <v>131</v>
      </c>
      <c r="AI2012" s="160">
        <v>1</v>
      </c>
      <c r="AJ2012" s="160">
        <v>72400</v>
      </c>
      <c r="AK2012" s="53" t="s">
        <v>131</v>
      </c>
      <c r="AL2012" s="160">
        <v>5</v>
      </c>
      <c r="AM2012" s="53"/>
      <c r="AN2012" s="53"/>
      <c r="AO2012" s="53"/>
      <c r="AP2012" s="53"/>
      <c r="AQ2012" s="53"/>
      <c r="AR2012" s="53"/>
      <c r="AS2012" s="53"/>
      <c r="AT2012" s="53"/>
      <c r="AU2012" s="53"/>
      <c r="AV2012" s="53"/>
      <c r="AW2012" s="53"/>
      <c r="AX2012" s="53"/>
      <c r="AY2012" s="53"/>
      <c r="AZ2012" s="53"/>
      <c r="BA2012" s="53"/>
      <c r="BB2012" s="53"/>
      <c r="BC2012" s="53"/>
      <c r="BD2012" s="53"/>
      <c r="BE2012" s="53"/>
    </row>
    <row r="2013" spans="1:57" ht="15.75" customHeight="1">
      <c r="A2013" s="1" t="s">
        <v>2263</v>
      </c>
      <c r="B2013" s="1" t="s">
        <v>121</v>
      </c>
      <c r="C2013" s="1" t="s">
        <v>122</v>
      </c>
      <c r="D2013" s="1" t="s">
        <v>123</v>
      </c>
      <c r="E2013" s="1" t="s">
        <v>632</v>
      </c>
      <c r="F2013" s="128"/>
      <c r="G2013" s="129"/>
      <c r="H2013" s="129"/>
      <c r="I2013" s="129"/>
      <c r="J2013" s="129"/>
      <c r="K2013" s="49" t="s">
        <v>132</v>
      </c>
      <c r="L2013" s="50" t="s">
        <v>133</v>
      </c>
      <c r="M2013" s="51" t="s">
        <v>127</v>
      </c>
      <c r="N2013" s="51">
        <v>3</v>
      </c>
      <c r="O2013" s="52" t="e">
        <f t="shared" si="1055"/>
        <v>#VALUE!</v>
      </c>
      <c r="P2013" s="53">
        <v>707500</v>
      </c>
      <c r="Q2013" s="54" t="s">
        <v>128</v>
      </c>
      <c r="R2013" s="53">
        <v>2094200</v>
      </c>
      <c r="S2013" s="53">
        <f t="shared" si="1056"/>
        <v>1510800</v>
      </c>
      <c r="T2013" s="53"/>
      <c r="U2013" s="53">
        <v>0</v>
      </c>
      <c r="V2013" s="53" t="s">
        <v>129</v>
      </c>
      <c r="W2013" s="55">
        <v>0.01</v>
      </c>
      <c r="X2013" s="53">
        <v>0</v>
      </c>
      <c r="Y2013" s="53" t="s">
        <v>130</v>
      </c>
      <c r="Z2013" s="156">
        <v>0.01</v>
      </c>
      <c r="AA2013" s="53">
        <v>35150</v>
      </c>
      <c r="AB2013" s="53" t="s">
        <v>131</v>
      </c>
      <c r="AC2013" s="85">
        <v>0.01</v>
      </c>
      <c r="AD2013" s="160">
        <v>483300</v>
      </c>
      <c r="AE2013" s="53" t="s">
        <v>131</v>
      </c>
      <c r="AF2013" s="55">
        <v>0.01</v>
      </c>
      <c r="AG2013" s="177">
        <v>122850</v>
      </c>
      <c r="AH2013" s="53" t="s">
        <v>131</v>
      </c>
      <c r="AI2013" s="160">
        <v>2</v>
      </c>
      <c r="AJ2013" s="160">
        <v>869500</v>
      </c>
      <c r="AK2013" s="53" t="s">
        <v>131</v>
      </c>
      <c r="AL2013" s="160">
        <v>3</v>
      </c>
      <c r="AM2013" s="53"/>
      <c r="AN2013" s="53"/>
      <c r="AO2013" s="53"/>
      <c r="AP2013" s="53"/>
      <c r="AQ2013" s="53"/>
      <c r="AR2013" s="53"/>
      <c r="AS2013" s="53"/>
      <c r="AT2013" s="53"/>
      <c r="AU2013" s="53"/>
      <c r="AV2013" s="53"/>
      <c r="AW2013" s="53"/>
      <c r="AX2013" s="53"/>
      <c r="AY2013" s="53"/>
      <c r="AZ2013" s="53"/>
      <c r="BA2013" s="53"/>
      <c r="BB2013" s="53"/>
      <c r="BC2013" s="53"/>
      <c r="BD2013" s="53"/>
      <c r="BE2013" s="53"/>
    </row>
    <row r="2014" spans="1:57" ht="15.75" customHeight="1">
      <c r="A2014" s="1" t="s">
        <v>2263</v>
      </c>
      <c r="B2014" s="1" t="s">
        <v>121</v>
      </c>
      <c r="C2014" s="1" t="s">
        <v>122</v>
      </c>
      <c r="D2014" s="1" t="s">
        <v>123</v>
      </c>
      <c r="E2014" s="1" t="s">
        <v>632</v>
      </c>
      <c r="F2014" s="128"/>
      <c r="G2014" s="129"/>
      <c r="H2014" s="129"/>
      <c r="I2014" s="129"/>
      <c r="J2014" s="129"/>
      <c r="K2014" s="49" t="s">
        <v>2277</v>
      </c>
      <c r="L2014" s="50" t="s">
        <v>2278</v>
      </c>
      <c r="M2014" s="51" t="s">
        <v>127</v>
      </c>
      <c r="N2014" s="51">
        <v>2</v>
      </c>
      <c r="O2014" s="56" t="e">
        <f t="shared" si="1055"/>
        <v>#VALUE!</v>
      </c>
      <c r="P2014" s="53">
        <v>525000</v>
      </c>
      <c r="Q2014" s="54" t="s">
        <v>128</v>
      </c>
      <c r="R2014" s="53">
        <v>1554000</v>
      </c>
      <c r="S2014" s="53">
        <f t="shared" si="1056"/>
        <v>711923</v>
      </c>
      <c r="T2014" s="53"/>
      <c r="U2014" s="53">
        <v>0</v>
      </c>
      <c r="V2014" s="53" t="s">
        <v>129</v>
      </c>
      <c r="W2014" s="55">
        <v>0.01</v>
      </c>
      <c r="X2014" s="53">
        <v>0</v>
      </c>
      <c r="Y2014" s="53" t="s">
        <v>130</v>
      </c>
      <c r="Z2014" s="156">
        <v>0.01</v>
      </c>
      <c r="AA2014" s="53">
        <v>367880</v>
      </c>
      <c r="AB2014" s="53" t="s">
        <v>131</v>
      </c>
      <c r="AC2014" s="85">
        <v>0.01</v>
      </c>
      <c r="AD2014" s="160">
        <v>0</v>
      </c>
      <c r="AE2014" s="53" t="s">
        <v>131</v>
      </c>
      <c r="AF2014" s="55">
        <v>0.01</v>
      </c>
      <c r="AG2014" s="177">
        <v>173418</v>
      </c>
      <c r="AH2014" s="53" t="s">
        <v>131</v>
      </c>
      <c r="AI2014" s="160">
        <v>2</v>
      </c>
      <c r="AJ2014" s="160">
        <v>170625</v>
      </c>
      <c r="AK2014" s="53" t="s">
        <v>131</v>
      </c>
      <c r="AL2014" s="160">
        <v>2</v>
      </c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  <c r="AY2014" s="53"/>
      <c r="AZ2014" s="53"/>
      <c r="BA2014" s="53"/>
      <c r="BB2014" s="53"/>
      <c r="BC2014" s="53"/>
      <c r="BD2014" s="53"/>
      <c r="BE2014" s="53"/>
    </row>
    <row r="2015" spans="1:57" ht="15.75" customHeight="1">
      <c r="A2015" s="1" t="s">
        <v>2263</v>
      </c>
      <c r="B2015" s="1" t="s">
        <v>121</v>
      </c>
      <c r="C2015" s="1" t="s">
        <v>122</v>
      </c>
      <c r="D2015" s="1" t="s">
        <v>123</v>
      </c>
      <c r="E2015" s="1" t="s">
        <v>632</v>
      </c>
      <c r="F2015" s="128"/>
      <c r="G2015" s="129"/>
      <c r="H2015" s="129"/>
      <c r="I2015" s="129"/>
      <c r="J2015" s="129"/>
      <c r="K2015" s="49" t="s">
        <v>2279</v>
      </c>
      <c r="L2015" s="61" t="s">
        <v>2280</v>
      </c>
      <c r="M2015" s="51" t="s">
        <v>127</v>
      </c>
      <c r="N2015" s="51"/>
      <c r="O2015" s="62" t="e">
        <f t="shared" si="1055"/>
        <v>#VALUE!</v>
      </c>
      <c r="P2015" s="53">
        <v>148000</v>
      </c>
      <c r="Q2015" s="54" t="s">
        <v>128</v>
      </c>
      <c r="R2015" s="53">
        <v>1166200</v>
      </c>
      <c r="S2015" s="53">
        <f t="shared" si="1056"/>
        <v>1166200</v>
      </c>
      <c r="T2015" s="53"/>
      <c r="U2015" s="53">
        <v>0</v>
      </c>
      <c r="V2015" s="53" t="s">
        <v>129</v>
      </c>
      <c r="W2015" s="55">
        <v>0.01</v>
      </c>
      <c r="X2015" s="53">
        <v>0</v>
      </c>
      <c r="Y2015" s="53" t="s">
        <v>130</v>
      </c>
      <c r="Z2015" s="156">
        <v>0.01</v>
      </c>
      <c r="AA2015" s="53">
        <v>164670</v>
      </c>
      <c r="AB2015" s="53" t="s">
        <v>131</v>
      </c>
      <c r="AC2015" s="85">
        <v>0.01</v>
      </c>
      <c r="AD2015" s="160">
        <v>467100</v>
      </c>
      <c r="AE2015" s="53" t="s">
        <v>131</v>
      </c>
      <c r="AF2015" s="175">
        <v>0.03</v>
      </c>
      <c r="AG2015" s="177">
        <v>42700</v>
      </c>
      <c r="AH2015" s="53" t="s">
        <v>131</v>
      </c>
      <c r="AI2015" s="160">
        <v>3</v>
      </c>
      <c r="AJ2015" s="160">
        <v>491730</v>
      </c>
      <c r="AK2015" s="53" t="s">
        <v>131</v>
      </c>
      <c r="AL2015" s="160">
        <v>5</v>
      </c>
      <c r="AM2015" s="53"/>
      <c r="AN2015" s="53"/>
      <c r="AO2015" s="53"/>
      <c r="AP2015" s="53"/>
      <c r="AQ2015" s="53"/>
      <c r="AR2015" s="53"/>
      <c r="AS2015" s="53"/>
      <c r="AT2015" s="53"/>
      <c r="AU2015" s="53"/>
      <c r="AV2015" s="53"/>
      <c r="AW2015" s="53"/>
      <c r="AX2015" s="53"/>
      <c r="AY2015" s="53"/>
      <c r="AZ2015" s="53"/>
      <c r="BA2015" s="53"/>
      <c r="BB2015" s="53"/>
      <c r="BC2015" s="53"/>
      <c r="BD2015" s="53"/>
      <c r="BE2015" s="53"/>
    </row>
    <row r="2016" spans="1:57" ht="15.75" customHeight="1">
      <c r="A2016" s="1" t="s">
        <v>2263</v>
      </c>
      <c r="B2016" s="1" t="s">
        <v>121</v>
      </c>
      <c r="C2016" s="1" t="s">
        <v>122</v>
      </c>
      <c r="D2016" s="1" t="s">
        <v>123</v>
      </c>
      <c r="E2016" s="1" t="s">
        <v>632</v>
      </c>
      <c r="F2016" s="128"/>
      <c r="G2016" s="129"/>
      <c r="H2016" s="129"/>
      <c r="I2016" s="129"/>
      <c r="J2016" s="129"/>
      <c r="K2016" s="49" t="s">
        <v>2281</v>
      </c>
      <c r="L2016" s="61" t="s">
        <v>2282</v>
      </c>
      <c r="M2016" s="51" t="s">
        <v>127</v>
      </c>
      <c r="N2016" s="51"/>
      <c r="O2016" s="62" t="e">
        <f t="shared" si="1055"/>
        <v>#VALUE!</v>
      </c>
      <c r="P2016" s="53">
        <v>38000</v>
      </c>
      <c r="Q2016" s="54" t="s">
        <v>128</v>
      </c>
      <c r="R2016" s="53">
        <v>299400</v>
      </c>
      <c r="S2016" s="53">
        <f t="shared" si="1056"/>
        <v>299390</v>
      </c>
      <c r="T2016" s="53"/>
      <c r="U2016" s="53">
        <v>0</v>
      </c>
      <c r="V2016" s="53" t="s">
        <v>129</v>
      </c>
      <c r="W2016" s="55">
        <v>0.01</v>
      </c>
      <c r="X2016" s="53">
        <v>0</v>
      </c>
      <c r="Y2016" s="53" t="s">
        <v>130</v>
      </c>
      <c r="Z2016" s="156">
        <v>0.01</v>
      </c>
      <c r="AA2016" s="53">
        <v>165250</v>
      </c>
      <c r="AB2016" s="53" t="s">
        <v>131</v>
      </c>
      <c r="AC2016" s="85">
        <v>0.01</v>
      </c>
      <c r="AD2016" s="160">
        <v>0</v>
      </c>
      <c r="AE2016" s="53" t="s">
        <v>131</v>
      </c>
      <c r="AF2016" s="175">
        <v>0.03</v>
      </c>
      <c r="AG2016" s="177">
        <v>26600</v>
      </c>
      <c r="AH2016" s="53" t="s">
        <v>131</v>
      </c>
      <c r="AI2016" s="160">
        <v>3</v>
      </c>
      <c r="AJ2016" s="160">
        <v>107540</v>
      </c>
      <c r="AK2016" s="53" t="s">
        <v>131</v>
      </c>
      <c r="AL2016" s="160">
        <v>5</v>
      </c>
      <c r="AM2016" s="53"/>
      <c r="AN2016" s="53"/>
      <c r="AO2016" s="53"/>
      <c r="AP2016" s="53"/>
      <c r="AQ2016" s="53"/>
      <c r="AR2016" s="53"/>
      <c r="AS2016" s="53"/>
      <c r="AT2016" s="53"/>
      <c r="AU2016" s="53"/>
      <c r="AV2016" s="53"/>
      <c r="AW2016" s="53"/>
      <c r="AX2016" s="53"/>
      <c r="AY2016" s="53"/>
      <c r="AZ2016" s="53"/>
      <c r="BA2016" s="53"/>
      <c r="BB2016" s="53"/>
      <c r="BC2016" s="53"/>
      <c r="BD2016" s="53"/>
      <c r="BE2016" s="53"/>
    </row>
    <row r="2017" spans="1:57" ht="15.75" customHeight="1">
      <c r="A2017" s="1" t="s">
        <v>2263</v>
      </c>
      <c r="B2017" s="1" t="s">
        <v>121</v>
      </c>
      <c r="C2017" s="1" t="s">
        <v>122</v>
      </c>
      <c r="D2017" s="1"/>
      <c r="E2017" s="1" t="s">
        <v>822</v>
      </c>
      <c r="F2017" s="41"/>
      <c r="G2017" s="42"/>
      <c r="H2017" s="42"/>
      <c r="I2017" s="42"/>
      <c r="J2017" s="42" t="s">
        <v>822</v>
      </c>
      <c r="K2017" s="130"/>
      <c r="L2017" s="126"/>
      <c r="M2017" s="127"/>
      <c r="N2017" s="127"/>
      <c r="O2017" s="127"/>
      <c r="P2017" s="45"/>
      <c r="Q2017" s="46"/>
      <c r="R2017" s="45">
        <f t="shared" ref="R2017:S2017" si="1057">SUM(R2018:R2023)</f>
        <v>2415500</v>
      </c>
      <c r="S2017" s="45">
        <f t="shared" si="1057"/>
        <v>2150530</v>
      </c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91"/>
      <c r="AE2017" s="91"/>
      <c r="AF2017" s="91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  <c r="AT2017" s="45"/>
      <c r="AU2017" s="45"/>
      <c r="AV2017" s="45"/>
      <c r="AW2017" s="45"/>
      <c r="AX2017" s="45"/>
      <c r="AY2017" s="45"/>
      <c r="AZ2017" s="45"/>
      <c r="BA2017" s="45"/>
      <c r="BB2017" s="45"/>
      <c r="BC2017" s="45"/>
      <c r="BD2017" s="45"/>
      <c r="BE2017" s="45"/>
    </row>
    <row r="2018" spans="1:57" ht="15.75" customHeight="1">
      <c r="A2018" s="1" t="s">
        <v>2263</v>
      </c>
      <c r="B2018" s="1" t="s">
        <v>121</v>
      </c>
      <c r="C2018" s="1" t="s">
        <v>122</v>
      </c>
      <c r="D2018" s="1" t="s">
        <v>123</v>
      </c>
      <c r="E2018" s="1" t="s">
        <v>822</v>
      </c>
      <c r="F2018" s="128"/>
      <c r="G2018" s="129"/>
      <c r="H2018" s="129"/>
      <c r="I2018" s="129"/>
      <c r="J2018" s="129"/>
      <c r="K2018" s="49" t="s">
        <v>132</v>
      </c>
      <c r="L2018" s="50" t="s">
        <v>133</v>
      </c>
      <c r="M2018" s="51" t="s">
        <v>127</v>
      </c>
      <c r="N2018" s="51">
        <v>3</v>
      </c>
      <c r="O2018" s="52" t="e">
        <f t="shared" ref="O2018:O2023" si="1058">M2018-R2018</f>
        <v>#VALUE!</v>
      </c>
      <c r="P2018" s="53">
        <v>100000</v>
      </c>
      <c r="Q2018" s="54" t="s">
        <v>128</v>
      </c>
      <c r="R2018" s="53">
        <v>296000</v>
      </c>
      <c r="S2018" s="53">
        <f t="shared" ref="S2018:S2023" si="1059">U2018+X2018+AA2018+AD2018+AG2018+AJ2018+AM2018+AP2018+AS2018+AV2018+AY2018+BB2018</f>
        <v>101420</v>
      </c>
      <c r="T2018" s="53"/>
      <c r="U2018" s="53">
        <v>0</v>
      </c>
      <c r="V2018" s="53" t="s">
        <v>129</v>
      </c>
      <c r="W2018" s="55">
        <v>0.01</v>
      </c>
      <c r="X2018" s="53">
        <v>0</v>
      </c>
      <c r="Y2018" s="53" t="s">
        <v>130</v>
      </c>
      <c r="Z2018" s="156">
        <v>0.01</v>
      </c>
      <c r="AA2018" s="53">
        <v>0</v>
      </c>
      <c r="AB2018" s="53" t="s">
        <v>130</v>
      </c>
      <c r="AC2018" s="85">
        <v>0.01</v>
      </c>
      <c r="AD2018" s="160">
        <v>49270</v>
      </c>
      <c r="AE2018" s="53" t="s">
        <v>131</v>
      </c>
      <c r="AF2018" s="55">
        <v>0.01</v>
      </c>
      <c r="AG2018" s="177">
        <v>0</v>
      </c>
      <c r="AH2018" s="53" t="s">
        <v>131</v>
      </c>
      <c r="AI2018" s="160">
        <v>1</v>
      </c>
      <c r="AJ2018" s="160">
        <v>52150</v>
      </c>
      <c r="AK2018" s="53" t="s">
        <v>131</v>
      </c>
      <c r="AL2018" s="160">
        <v>2</v>
      </c>
      <c r="AM2018" s="53"/>
      <c r="AN2018" s="53"/>
      <c r="AO2018" s="53"/>
      <c r="AP2018" s="53"/>
      <c r="AQ2018" s="53"/>
      <c r="AR2018" s="53"/>
      <c r="AS2018" s="53"/>
      <c r="AT2018" s="53"/>
      <c r="AU2018" s="53"/>
      <c r="AV2018" s="53"/>
      <c r="AW2018" s="53"/>
      <c r="AX2018" s="53"/>
      <c r="AY2018" s="53"/>
      <c r="AZ2018" s="53"/>
      <c r="BA2018" s="53"/>
      <c r="BB2018" s="53"/>
      <c r="BC2018" s="53"/>
      <c r="BD2018" s="53"/>
      <c r="BE2018" s="53"/>
    </row>
    <row r="2019" spans="1:57" ht="15.75" customHeight="1">
      <c r="A2019" s="1" t="s">
        <v>2263</v>
      </c>
      <c r="B2019" s="1" t="s">
        <v>121</v>
      </c>
      <c r="C2019" s="1" t="s">
        <v>122</v>
      </c>
      <c r="D2019" s="1" t="s">
        <v>123</v>
      </c>
      <c r="E2019" s="1" t="s">
        <v>822</v>
      </c>
      <c r="F2019" s="128"/>
      <c r="G2019" s="129"/>
      <c r="H2019" s="129"/>
      <c r="I2019" s="129"/>
      <c r="J2019" s="129"/>
      <c r="K2019" s="49" t="s">
        <v>2277</v>
      </c>
      <c r="L2019" s="50" t="s">
        <v>2278</v>
      </c>
      <c r="M2019" s="51" t="s">
        <v>127</v>
      </c>
      <c r="N2019" s="51">
        <v>2</v>
      </c>
      <c r="O2019" s="56" t="e">
        <f t="shared" si="1058"/>
        <v>#VALUE!</v>
      </c>
      <c r="P2019" s="53">
        <v>100000</v>
      </c>
      <c r="Q2019" s="54" t="s">
        <v>128</v>
      </c>
      <c r="R2019" s="53">
        <v>296000</v>
      </c>
      <c r="S2019" s="53">
        <f t="shared" si="1059"/>
        <v>237500</v>
      </c>
      <c r="T2019" s="53"/>
      <c r="U2019" s="53">
        <v>0</v>
      </c>
      <c r="V2019" s="53" t="s">
        <v>129</v>
      </c>
      <c r="W2019" s="55">
        <v>0.01</v>
      </c>
      <c r="X2019" s="53">
        <v>0</v>
      </c>
      <c r="Y2019" s="53" t="s">
        <v>130</v>
      </c>
      <c r="Z2019" s="156">
        <v>0.01</v>
      </c>
      <c r="AA2019" s="53">
        <v>0</v>
      </c>
      <c r="AB2019" s="53" t="s">
        <v>130</v>
      </c>
      <c r="AC2019" s="85">
        <v>0.01</v>
      </c>
      <c r="AD2019" s="160">
        <v>58500</v>
      </c>
      <c r="AE2019" s="53" t="s">
        <v>131</v>
      </c>
      <c r="AF2019" s="55">
        <v>0.01</v>
      </c>
      <c r="AG2019" s="177">
        <v>0</v>
      </c>
      <c r="AH2019" s="53" t="s">
        <v>131</v>
      </c>
      <c r="AI2019" s="160">
        <v>1</v>
      </c>
      <c r="AJ2019" s="160">
        <v>179000</v>
      </c>
      <c r="AK2019" s="53" t="s">
        <v>131</v>
      </c>
      <c r="AL2019" s="160">
        <v>4</v>
      </c>
      <c r="AM2019" s="53"/>
      <c r="AN2019" s="53"/>
      <c r="AO2019" s="53"/>
      <c r="AP2019" s="53"/>
      <c r="AQ2019" s="53"/>
      <c r="AR2019" s="53"/>
      <c r="AS2019" s="53"/>
      <c r="AT2019" s="53"/>
      <c r="AU2019" s="53"/>
      <c r="AV2019" s="53"/>
      <c r="AW2019" s="53"/>
      <c r="AX2019" s="53"/>
      <c r="AY2019" s="53"/>
      <c r="AZ2019" s="53"/>
      <c r="BA2019" s="53"/>
      <c r="BB2019" s="53"/>
      <c r="BC2019" s="53"/>
      <c r="BD2019" s="53"/>
      <c r="BE2019" s="53"/>
    </row>
    <row r="2020" spans="1:57" ht="15.75" customHeight="1">
      <c r="A2020" s="1" t="s">
        <v>2263</v>
      </c>
      <c r="B2020" s="1" t="s">
        <v>121</v>
      </c>
      <c r="C2020" s="1" t="s">
        <v>122</v>
      </c>
      <c r="D2020" s="1" t="s">
        <v>123</v>
      </c>
      <c r="E2020" s="1" t="s">
        <v>822</v>
      </c>
      <c r="F2020" s="128"/>
      <c r="G2020" s="129"/>
      <c r="H2020" s="129"/>
      <c r="I2020" s="129"/>
      <c r="J2020" s="129"/>
      <c r="K2020" s="49" t="s">
        <v>2283</v>
      </c>
      <c r="L2020" s="61" t="s">
        <v>2284</v>
      </c>
      <c r="M2020" s="51" t="s">
        <v>127</v>
      </c>
      <c r="N2020" s="51"/>
      <c r="O2020" s="62" t="e">
        <f t="shared" si="1058"/>
        <v>#VALUE!</v>
      </c>
      <c r="P2020" s="53">
        <v>100000</v>
      </c>
      <c r="Q2020" s="54" t="s">
        <v>128</v>
      </c>
      <c r="R2020" s="53">
        <v>788000</v>
      </c>
      <c r="S2020" s="53">
        <f t="shared" si="1059"/>
        <v>787710</v>
      </c>
      <c r="T2020" s="53"/>
      <c r="U2020" s="53">
        <v>0</v>
      </c>
      <c r="V2020" s="53" t="s">
        <v>129</v>
      </c>
      <c r="W2020" s="55">
        <v>0.01</v>
      </c>
      <c r="X2020" s="53">
        <v>0</v>
      </c>
      <c r="Y2020" s="53" t="s">
        <v>130</v>
      </c>
      <c r="Z2020" s="156">
        <v>0.01</v>
      </c>
      <c r="AA2020" s="53">
        <v>0</v>
      </c>
      <c r="AB2020" s="53" t="s">
        <v>130</v>
      </c>
      <c r="AC2020" s="85">
        <v>0.01</v>
      </c>
      <c r="AD2020" s="160">
        <v>428350</v>
      </c>
      <c r="AE2020" s="53" t="s">
        <v>131</v>
      </c>
      <c r="AF2020" s="175">
        <v>0.03</v>
      </c>
      <c r="AG2020" s="177">
        <v>0</v>
      </c>
      <c r="AH2020" s="53" t="s">
        <v>131</v>
      </c>
      <c r="AI2020" s="160">
        <v>3</v>
      </c>
      <c r="AJ2020" s="160">
        <v>359360</v>
      </c>
      <c r="AK2020" s="53" t="s">
        <v>131</v>
      </c>
      <c r="AL2020" s="160">
        <v>5</v>
      </c>
      <c r="AM2020" s="53"/>
      <c r="AN2020" s="53"/>
      <c r="AO2020" s="53"/>
      <c r="AP2020" s="53"/>
      <c r="AQ2020" s="53"/>
      <c r="AR2020" s="53"/>
      <c r="AS2020" s="53"/>
      <c r="AT2020" s="53"/>
      <c r="AU2020" s="53"/>
      <c r="AV2020" s="53"/>
      <c r="AW2020" s="53"/>
      <c r="AX2020" s="53"/>
      <c r="AY2020" s="53"/>
      <c r="AZ2020" s="53"/>
      <c r="BA2020" s="53"/>
      <c r="BB2020" s="53"/>
      <c r="BC2020" s="53"/>
      <c r="BD2020" s="53"/>
      <c r="BE2020" s="53"/>
    </row>
    <row r="2021" spans="1:57" ht="15.75" customHeight="1">
      <c r="A2021" s="1" t="s">
        <v>2263</v>
      </c>
      <c r="B2021" s="1" t="s">
        <v>121</v>
      </c>
      <c r="C2021" s="1" t="s">
        <v>122</v>
      </c>
      <c r="D2021" s="1" t="s">
        <v>123</v>
      </c>
      <c r="E2021" s="1" t="s">
        <v>822</v>
      </c>
      <c r="F2021" s="128"/>
      <c r="G2021" s="129"/>
      <c r="H2021" s="129"/>
      <c r="I2021" s="129"/>
      <c r="J2021" s="129"/>
      <c r="K2021" s="49" t="s">
        <v>2285</v>
      </c>
      <c r="L2021" s="61" t="s">
        <v>2286</v>
      </c>
      <c r="M2021" s="51" t="s">
        <v>127</v>
      </c>
      <c r="N2021" s="51"/>
      <c r="O2021" s="62" t="e">
        <f t="shared" si="1058"/>
        <v>#VALUE!</v>
      </c>
      <c r="P2021" s="53">
        <v>100000</v>
      </c>
      <c r="Q2021" s="54" t="s">
        <v>128</v>
      </c>
      <c r="R2021" s="53">
        <v>788000</v>
      </c>
      <c r="S2021" s="53">
        <f t="shared" si="1059"/>
        <v>788000</v>
      </c>
      <c r="T2021" s="53"/>
      <c r="U2021" s="53">
        <v>0</v>
      </c>
      <c r="V2021" s="53" t="s">
        <v>129</v>
      </c>
      <c r="W2021" s="55">
        <v>0.01</v>
      </c>
      <c r="X2021" s="53">
        <v>0</v>
      </c>
      <c r="Y2021" s="53" t="s">
        <v>130</v>
      </c>
      <c r="Z2021" s="156">
        <v>0.01</v>
      </c>
      <c r="AA2021" s="53">
        <v>0</v>
      </c>
      <c r="AB2021" s="53" t="s">
        <v>130</v>
      </c>
      <c r="AC2021" s="85">
        <v>0.01</v>
      </c>
      <c r="AD2021" s="160">
        <v>435000</v>
      </c>
      <c r="AE2021" s="53" t="s">
        <v>131</v>
      </c>
      <c r="AF2021" s="175">
        <v>0.03</v>
      </c>
      <c r="AG2021" s="177">
        <v>0</v>
      </c>
      <c r="AH2021" s="53" t="s">
        <v>131</v>
      </c>
      <c r="AI2021" s="160">
        <v>3</v>
      </c>
      <c r="AJ2021" s="160">
        <v>353000</v>
      </c>
      <c r="AK2021" s="53" t="s">
        <v>131</v>
      </c>
      <c r="AL2021" s="160">
        <v>5</v>
      </c>
      <c r="AM2021" s="53"/>
      <c r="AN2021" s="53"/>
      <c r="AO2021" s="53"/>
      <c r="AP2021" s="53"/>
      <c r="AQ2021" s="53"/>
      <c r="AR2021" s="53"/>
      <c r="AS2021" s="53"/>
      <c r="AT2021" s="53"/>
      <c r="AU2021" s="53"/>
      <c r="AV2021" s="53"/>
      <c r="AW2021" s="53"/>
      <c r="AX2021" s="53"/>
      <c r="AY2021" s="53"/>
      <c r="AZ2021" s="53"/>
      <c r="BA2021" s="53"/>
      <c r="BB2021" s="53"/>
      <c r="BC2021" s="53"/>
      <c r="BD2021" s="53"/>
      <c r="BE2021" s="53"/>
    </row>
    <row r="2022" spans="1:57" ht="15.75" customHeight="1">
      <c r="A2022" s="1" t="s">
        <v>2263</v>
      </c>
      <c r="B2022" s="1" t="s">
        <v>121</v>
      </c>
      <c r="C2022" s="1" t="s">
        <v>122</v>
      </c>
      <c r="D2022" s="1" t="s">
        <v>123</v>
      </c>
      <c r="E2022" s="1" t="s">
        <v>822</v>
      </c>
      <c r="F2022" s="128"/>
      <c r="G2022" s="129"/>
      <c r="H2022" s="129"/>
      <c r="I2022" s="129"/>
      <c r="J2022" s="129"/>
      <c r="K2022" s="49" t="s">
        <v>2287</v>
      </c>
      <c r="L2022" s="61" t="s">
        <v>2288</v>
      </c>
      <c r="M2022" s="51" t="s">
        <v>127</v>
      </c>
      <c r="N2022" s="51"/>
      <c r="O2022" s="62" t="e">
        <f t="shared" si="1058"/>
        <v>#VALUE!</v>
      </c>
      <c r="P2022" s="53">
        <v>100000</v>
      </c>
      <c r="Q2022" s="54" t="s">
        <v>128</v>
      </c>
      <c r="R2022" s="53">
        <v>165000</v>
      </c>
      <c r="S2022" s="53">
        <f t="shared" si="1059"/>
        <v>159700</v>
      </c>
      <c r="T2022" s="53"/>
      <c r="U2022" s="53">
        <v>0</v>
      </c>
      <c r="V2022" s="53" t="s">
        <v>129</v>
      </c>
      <c r="W2022" s="55">
        <v>0.01</v>
      </c>
      <c r="X2022" s="53">
        <v>0</v>
      </c>
      <c r="Y2022" s="53" t="s">
        <v>130</v>
      </c>
      <c r="Z2022" s="156">
        <v>0.01</v>
      </c>
      <c r="AA2022" s="53">
        <v>0</v>
      </c>
      <c r="AB2022" s="53" t="s">
        <v>130</v>
      </c>
      <c r="AC2022" s="85">
        <v>0.01</v>
      </c>
      <c r="AD2022" s="160">
        <v>76700</v>
      </c>
      <c r="AE2022" s="53" t="s">
        <v>131</v>
      </c>
      <c r="AF2022" s="175">
        <v>0.02</v>
      </c>
      <c r="AG2022" s="177">
        <v>0</v>
      </c>
      <c r="AH2022" s="53" t="s">
        <v>131</v>
      </c>
      <c r="AI2022" s="160">
        <v>2</v>
      </c>
      <c r="AJ2022" s="160">
        <v>83000</v>
      </c>
      <c r="AK2022" s="53" t="s">
        <v>131</v>
      </c>
      <c r="AL2022" s="160">
        <v>4</v>
      </c>
      <c r="AM2022" s="53"/>
      <c r="AN2022" s="53"/>
      <c r="AO2022" s="53"/>
      <c r="AP2022" s="53"/>
      <c r="AQ2022" s="53"/>
      <c r="AR2022" s="53"/>
      <c r="AS2022" s="53"/>
      <c r="AT2022" s="53"/>
      <c r="AU2022" s="53"/>
      <c r="AV2022" s="53"/>
      <c r="AW2022" s="53"/>
      <c r="AX2022" s="53"/>
      <c r="AY2022" s="53"/>
      <c r="AZ2022" s="53"/>
      <c r="BA2022" s="53"/>
      <c r="BB2022" s="53"/>
      <c r="BC2022" s="53"/>
      <c r="BD2022" s="53"/>
      <c r="BE2022" s="53"/>
    </row>
    <row r="2023" spans="1:57" ht="15.75" customHeight="1">
      <c r="A2023" s="1" t="s">
        <v>2263</v>
      </c>
      <c r="B2023" s="1" t="s">
        <v>121</v>
      </c>
      <c r="C2023" s="1" t="s">
        <v>122</v>
      </c>
      <c r="D2023" s="1" t="s">
        <v>123</v>
      </c>
      <c r="E2023" s="1" t="s">
        <v>822</v>
      </c>
      <c r="F2023" s="128"/>
      <c r="G2023" s="129"/>
      <c r="H2023" s="129"/>
      <c r="I2023" s="129"/>
      <c r="J2023" s="129"/>
      <c r="K2023" s="49" t="s">
        <v>2289</v>
      </c>
      <c r="L2023" s="61" t="s">
        <v>2290</v>
      </c>
      <c r="M2023" s="51" t="s">
        <v>127</v>
      </c>
      <c r="N2023" s="51"/>
      <c r="O2023" s="62" t="e">
        <f t="shared" si="1058"/>
        <v>#VALUE!</v>
      </c>
      <c r="P2023" s="53">
        <v>50000</v>
      </c>
      <c r="Q2023" s="54" t="s">
        <v>128</v>
      </c>
      <c r="R2023" s="53">
        <v>82500</v>
      </c>
      <c r="S2023" s="53">
        <f t="shared" si="1059"/>
        <v>76200</v>
      </c>
      <c r="T2023" s="53"/>
      <c r="U2023" s="53">
        <v>0</v>
      </c>
      <c r="V2023" s="53" t="s">
        <v>129</v>
      </c>
      <c r="W2023" s="55">
        <v>0.01</v>
      </c>
      <c r="X2023" s="53">
        <v>0</v>
      </c>
      <c r="Y2023" s="53" t="s">
        <v>130</v>
      </c>
      <c r="Z2023" s="156">
        <v>0.01</v>
      </c>
      <c r="AA2023" s="53">
        <v>0</v>
      </c>
      <c r="AB2023" s="53" t="s">
        <v>130</v>
      </c>
      <c r="AC2023" s="85">
        <v>0.01</v>
      </c>
      <c r="AD2023" s="160">
        <v>38400</v>
      </c>
      <c r="AE2023" s="53" t="s">
        <v>131</v>
      </c>
      <c r="AF2023" s="175">
        <v>0.02</v>
      </c>
      <c r="AG2023" s="177">
        <v>0</v>
      </c>
      <c r="AH2023" s="53" t="s">
        <v>131</v>
      </c>
      <c r="AI2023" s="160">
        <v>2</v>
      </c>
      <c r="AJ2023" s="160">
        <v>37800</v>
      </c>
      <c r="AK2023" s="53" t="s">
        <v>131</v>
      </c>
      <c r="AL2023" s="160">
        <v>4</v>
      </c>
      <c r="AM2023" s="53"/>
      <c r="AN2023" s="53"/>
      <c r="AO2023" s="53"/>
      <c r="AP2023" s="53"/>
      <c r="AQ2023" s="53"/>
      <c r="AR2023" s="53"/>
      <c r="AS2023" s="53"/>
      <c r="AT2023" s="53"/>
      <c r="AU2023" s="53"/>
      <c r="AV2023" s="53"/>
      <c r="AW2023" s="53"/>
      <c r="AX2023" s="53"/>
      <c r="AY2023" s="53"/>
      <c r="AZ2023" s="53"/>
      <c r="BA2023" s="53"/>
      <c r="BB2023" s="53"/>
      <c r="BC2023" s="53"/>
      <c r="BD2023" s="53"/>
      <c r="BE2023" s="53"/>
    </row>
    <row r="2024" spans="1:57" ht="15.75" customHeight="1">
      <c r="A2024" s="1" t="s">
        <v>2263</v>
      </c>
      <c r="B2024" s="1" t="s">
        <v>121</v>
      </c>
      <c r="C2024" s="1" t="s">
        <v>122</v>
      </c>
      <c r="D2024" s="1"/>
      <c r="E2024" s="1" t="s">
        <v>831</v>
      </c>
      <c r="F2024" s="41"/>
      <c r="G2024" s="42"/>
      <c r="H2024" s="42"/>
      <c r="I2024" s="42"/>
      <c r="J2024" s="42" t="s">
        <v>831</v>
      </c>
      <c r="K2024" s="130"/>
      <c r="L2024" s="126"/>
      <c r="M2024" s="127"/>
      <c r="N2024" s="127"/>
      <c r="O2024" s="127"/>
      <c r="P2024" s="45"/>
      <c r="Q2024" s="46"/>
      <c r="R2024" s="45">
        <f t="shared" ref="R2024:S2024" si="1060">SUM(R2025:R2027)</f>
        <v>2442400</v>
      </c>
      <c r="S2024" s="45">
        <f t="shared" si="1060"/>
        <v>2440478</v>
      </c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91"/>
      <c r="AE2024" s="91"/>
      <c r="AF2024" s="91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  <c r="AT2024" s="45"/>
      <c r="AU2024" s="45"/>
      <c r="AV2024" s="45"/>
      <c r="AW2024" s="45"/>
      <c r="AX2024" s="45"/>
      <c r="AY2024" s="45"/>
      <c r="AZ2024" s="45"/>
      <c r="BA2024" s="45"/>
      <c r="BB2024" s="45"/>
      <c r="BC2024" s="45"/>
      <c r="BD2024" s="45"/>
      <c r="BE2024" s="45"/>
    </row>
    <row r="2025" spans="1:57" ht="15.75" customHeight="1">
      <c r="A2025" s="1" t="s">
        <v>2263</v>
      </c>
      <c r="B2025" s="1" t="s">
        <v>121</v>
      </c>
      <c r="C2025" s="1" t="s">
        <v>122</v>
      </c>
      <c r="D2025" s="1" t="s">
        <v>123</v>
      </c>
      <c r="E2025" s="1" t="s">
        <v>831</v>
      </c>
      <c r="F2025" s="128"/>
      <c r="G2025" s="129"/>
      <c r="H2025" s="129"/>
      <c r="I2025" s="129"/>
      <c r="J2025" s="129"/>
      <c r="K2025" s="49" t="s">
        <v>2291</v>
      </c>
      <c r="L2025" s="61" t="s">
        <v>2292</v>
      </c>
      <c r="M2025" s="51" t="s">
        <v>127</v>
      </c>
      <c r="N2025" s="51">
        <v>2</v>
      </c>
      <c r="O2025" s="56" t="e">
        <f t="shared" ref="O2025:O2027" si="1061">M2025-R2025</f>
        <v>#VALUE!</v>
      </c>
      <c r="P2025" s="53">
        <v>550</v>
      </c>
      <c r="Q2025" s="54" t="s">
        <v>159</v>
      </c>
      <c r="R2025" s="53">
        <v>539000</v>
      </c>
      <c r="S2025" s="53">
        <f t="shared" ref="S2025:S2027" si="1062">U2025+X2025+AA2025+AD2025+AG2025+AJ2025+AM2025+AP2025+AS2025+AV2025+AY2025+BB2025</f>
        <v>538980</v>
      </c>
      <c r="T2025" s="53"/>
      <c r="U2025" s="53">
        <v>0</v>
      </c>
      <c r="V2025" s="53" t="s">
        <v>129</v>
      </c>
      <c r="W2025" s="55">
        <v>0.01</v>
      </c>
      <c r="X2025" s="53">
        <v>0</v>
      </c>
      <c r="Y2025" s="53" t="s">
        <v>130</v>
      </c>
      <c r="Z2025" s="156">
        <v>0.01</v>
      </c>
      <c r="AA2025" s="53">
        <v>0</v>
      </c>
      <c r="AB2025" s="53" t="s">
        <v>130</v>
      </c>
      <c r="AC2025" s="85">
        <v>0.01</v>
      </c>
      <c r="AD2025" s="160">
        <v>98434</v>
      </c>
      <c r="AE2025" s="53" t="s">
        <v>131</v>
      </c>
      <c r="AF2025" s="55">
        <v>0.01</v>
      </c>
      <c r="AG2025" s="88">
        <v>2831</v>
      </c>
      <c r="AH2025" s="53" t="s">
        <v>131</v>
      </c>
      <c r="AI2025" s="160">
        <v>1</v>
      </c>
      <c r="AJ2025" s="160">
        <v>437715</v>
      </c>
      <c r="AK2025" s="53" t="s">
        <v>131</v>
      </c>
      <c r="AL2025" s="160">
        <v>5</v>
      </c>
      <c r="AM2025" s="53"/>
      <c r="AN2025" s="53"/>
      <c r="AO2025" s="53"/>
      <c r="AP2025" s="53"/>
      <c r="AQ2025" s="53"/>
      <c r="AR2025" s="53"/>
      <c r="AS2025" s="53"/>
      <c r="AT2025" s="53"/>
      <c r="AU2025" s="53"/>
      <c r="AV2025" s="53"/>
      <c r="AW2025" s="53"/>
      <c r="AX2025" s="53"/>
      <c r="AY2025" s="53"/>
      <c r="AZ2025" s="53"/>
      <c r="BA2025" s="53"/>
      <c r="BB2025" s="53"/>
      <c r="BC2025" s="53"/>
      <c r="BD2025" s="53"/>
      <c r="BE2025" s="53"/>
    </row>
    <row r="2026" spans="1:57" ht="15.75" customHeight="1">
      <c r="A2026" s="1" t="s">
        <v>2263</v>
      </c>
      <c r="B2026" s="1" t="s">
        <v>121</v>
      </c>
      <c r="C2026" s="1" t="s">
        <v>122</v>
      </c>
      <c r="D2026" s="1" t="s">
        <v>123</v>
      </c>
      <c r="E2026" s="1" t="s">
        <v>831</v>
      </c>
      <c r="F2026" s="128"/>
      <c r="G2026" s="129"/>
      <c r="H2026" s="129"/>
      <c r="I2026" s="129"/>
      <c r="J2026" s="129"/>
      <c r="K2026" s="49" t="s">
        <v>2293</v>
      </c>
      <c r="L2026" s="61" t="s">
        <v>2294</v>
      </c>
      <c r="M2026" s="51" t="s">
        <v>127</v>
      </c>
      <c r="N2026" s="51">
        <v>2</v>
      </c>
      <c r="O2026" s="56" t="e">
        <f t="shared" si="1061"/>
        <v>#VALUE!</v>
      </c>
      <c r="P2026" s="53">
        <v>100</v>
      </c>
      <c r="Q2026" s="54" t="s">
        <v>159</v>
      </c>
      <c r="R2026" s="53">
        <v>98000</v>
      </c>
      <c r="S2026" s="53">
        <f t="shared" si="1062"/>
        <v>96098</v>
      </c>
      <c r="T2026" s="53"/>
      <c r="U2026" s="53">
        <v>0</v>
      </c>
      <c r="V2026" s="53" t="s">
        <v>129</v>
      </c>
      <c r="W2026" s="55">
        <v>0.01</v>
      </c>
      <c r="X2026" s="53">
        <v>0</v>
      </c>
      <c r="Y2026" s="53" t="s">
        <v>130</v>
      </c>
      <c r="Z2026" s="156">
        <v>0.01</v>
      </c>
      <c r="AA2026" s="53">
        <v>0</v>
      </c>
      <c r="AB2026" s="53" t="s">
        <v>130</v>
      </c>
      <c r="AC2026" s="85">
        <v>0.01</v>
      </c>
      <c r="AD2026" s="160">
        <v>16895</v>
      </c>
      <c r="AE2026" s="53" t="s">
        <v>131</v>
      </c>
      <c r="AF2026" s="55">
        <v>0.01</v>
      </c>
      <c r="AG2026" s="177">
        <v>0</v>
      </c>
      <c r="AH2026" s="53" t="s">
        <v>131</v>
      </c>
      <c r="AI2026" s="160">
        <v>1</v>
      </c>
      <c r="AJ2026" s="160">
        <v>79203</v>
      </c>
      <c r="AK2026" s="53" t="s">
        <v>131</v>
      </c>
      <c r="AL2026" s="160">
        <v>4</v>
      </c>
      <c r="AM2026" s="53"/>
      <c r="AN2026" s="53"/>
      <c r="AO2026" s="53"/>
      <c r="AP2026" s="53"/>
      <c r="AQ2026" s="53"/>
      <c r="AR2026" s="53"/>
      <c r="AS2026" s="53"/>
      <c r="AT2026" s="53"/>
      <c r="AU2026" s="53"/>
      <c r="AV2026" s="53"/>
      <c r="AW2026" s="53"/>
      <c r="AX2026" s="53"/>
      <c r="AY2026" s="53"/>
      <c r="AZ2026" s="53"/>
      <c r="BA2026" s="53"/>
      <c r="BB2026" s="53"/>
      <c r="BC2026" s="53"/>
      <c r="BD2026" s="53"/>
      <c r="BE2026" s="53"/>
    </row>
    <row r="2027" spans="1:57" ht="15.75" customHeight="1">
      <c r="A2027" s="1" t="s">
        <v>2263</v>
      </c>
      <c r="B2027" s="1" t="s">
        <v>121</v>
      </c>
      <c r="C2027" s="1" t="s">
        <v>122</v>
      </c>
      <c r="D2027" s="1" t="s">
        <v>123</v>
      </c>
      <c r="E2027" s="1" t="s">
        <v>831</v>
      </c>
      <c r="F2027" s="128"/>
      <c r="G2027" s="129"/>
      <c r="H2027" s="129"/>
      <c r="I2027" s="129"/>
      <c r="J2027" s="129"/>
      <c r="K2027" s="49" t="s">
        <v>2295</v>
      </c>
      <c r="L2027" s="61" t="s">
        <v>2296</v>
      </c>
      <c r="M2027" s="51" t="s">
        <v>127</v>
      </c>
      <c r="N2027" s="51">
        <v>3</v>
      </c>
      <c r="O2027" s="52" t="e">
        <f t="shared" si="1061"/>
        <v>#VALUE!</v>
      </c>
      <c r="P2027" s="53">
        <v>3540</v>
      </c>
      <c r="Q2027" s="54" t="s">
        <v>159</v>
      </c>
      <c r="R2027" s="53">
        <v>1805400</v>
      </c>
      <c r="S2027" s="53">
        <f t="shared" si="1062"/>
        <v>1805400</v>
      </c>
      <c r="T2027" s="53"/>
      <c r="U2027" s="53">
        <v>0</v>
      </c>
      <c r="V2027" s="53" t="s">
        <v>129</v>
      </c>
      <c r="W2027" s="55">
        <v>0.01</v>
      </c>
      <c r="X2027" s="53">
        <v>0</v>
      </c>
      <c r="Y2027" s="53" t="s">
        <v>130</v>
      </c>
      <c r="Z2027" s="156">
        <v>0.01</v>
      </c>
      <c r="AA2027" s="53">
        <v>0</v>
      </c>
      <c r="AB2027" s="53" t="s">
        <v>130</v>
      </c>
      <c r="AC2027" s="85">
        <v>0.01</v>
      </c>
      <c r="AD2027" s="160">
        <v>21400</v>
      </c>
      <c r="AE2027" s="53" t="s">
        <v>131</v>
      </c>
      <c r="AF2027" s="55">
        <v>0.01</v>
      </c>
      <c r="AG2027" s="177">
        <v>0</v>
      </c>
      <c r="AH2027" s="53" t="s">
        <v>131</v>
      </c>
      <c r="AI2027" s="160">
        <v>1</v>
      </c>
      <c r="AJ2027" s="160">
        <v>1784000</v>
      </c>
      <c r="AK2027" s="53" t="s">
        <v>131</v>
      </c>
      <c r="AL2027" s="160">
        <v>5</v>
      </c>
      <c r="AM2027" s="53"/>
      <c r="AN2027" s="53"/>
      <c r="AO2027" s="53"/>
      <c r="AP2027" s="53"/>
      <c r="AQ2027" s="53"/>
      <c r="AR2027" s="53"/>
      <c r="AS2027" s="53"/>
      <c r="AT2027" s="53"/>
      <c r="AU2027" s="53"/>
      <c r="AV2027" s="53"/>
      <c r="AW2027" s="53"/>
      <c r="AX2027" s="53"/>
      <c r="AY2027" s="53"/>
      <c r="AZ2027" s="53"/>
      <c r="BA2027" s="53"/>
      <c r="BB2027" s="53"/>
      <c r="BC2027" s="53"/>
      <c r="BD2027" s="53"/>
      <c r="BE2027" s="53"/>
    </row>
    <row r="2028" spans="1:57" ht="15.75" customHeight="1">
      <c r="A2028" s="1" t="s">
        <v>2263</v>
      </c>
      <c r="B2028" s="1" t="s">
        <v>121</v>
      </c>
      <c r="C2028" s="1" t="s">
        <v>122</v>
      </c>
      <c r="D2028" s="1"/>
      <c r="E2028" s="1" t="s">
        <v>838</v>
      </c>
      <c r="F2028" s="41"/>
      <c r="G2028" s="42"/>
      <c r="H2028" s="42"/>
      <c r="I2028" s="42"/>
      <c r="J2028" s="42" t="s">
        <v>838</v>
      </c>
      <c r="K2028" s="130"/>
      <c r="L2028" s="126"/>
      <c r="M2028" s="127"/>
      <c r="N2028" s="127"/>
      <c r="O2028" s="127"/>
      <c r="P2028" s="45"/>
      <c r="Q2028" s="46"/>
      <c r="R2028" s="45">
        <f t="shared" ref="R2028:S2028" si="1063">R2029+R2030</f>
        <v>1023300</v>
      </c>
      <c r="S2028" s="45">
        <f t="shared" si="1063"/>
        <v>991196.4</v>
      </c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91"/>
      <c r="AE2028" s="91"/>
      <c r="AF2028" s="91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  <c r="AT2028" s="45"/>
      <c r="AU2028" s="45"/>
      <c r="AV2028" s="45"/>
      <c r="AW2028" s="45"/>
      <c r="AX2028" s="45"/>
      <c r="AY2028" s="45"/>
      <c r="AZ2028" s="45"/>
      <c r="BA2028" s="45"/>
      <c r="BB2028" s="45"/>
      <c r="BC2028" s="45"/>
      <c r="BD2028" s="45"/>
      <c r="BE2028" s="45"/>
    </row>
    <row r="2029" spans="1:57" ht="15.75" customHeight="1">
      <c r="A2029" s="1" t="s">
        <v>2263</v>
      </c>
      <c r="B2029" s="1" t="s">
        <v>121</v>
      </c>
      <c r="C2029" s="1" t="s">
        <v>122</v>
      </c>
      <c r="D2029" s="1" t="s">
        <v>123</v>
      </c>
      <c r="E2029" s="1" t="s">
        <v>838</v>
      </c>
      <c r="F2029" s="128"/>
      <c r="G2029" s="129"/>
      <c r="H2029" s="129"/>
      <c r="I2029" s="129"/>
      <c r="J2029" s="129"/>
      <c r="K2029" s="49" t="s">
        <v>2297</v>
      </c>
      <c r="L2029" s="61" t="s">
        <v>2298</v>
      </c>
      <c r="M2029" s="51" t="s">
        <v>127</v>
      </c>
      <c r="N2029" s="51"/>
      <c r="O2029" s="62" t="e">
        <f t="shared" ref="O2029:O2030" si="1064">M2029-R2029</f>
        <v>#VALUE!</v>
      </c>
      <c r="P2029" s="53">
        <v>1680</v>
      </c>
      <c r="Q2029" s="54" t="s">
        <v>159</v>
      </c>
      <c r="R2029" s="53">
        <v>991200</v>
      </c>
      <c r="S2029" s="53">
        <f t="shared" ref="S2029:S2030" si="1065">U2029+X2029+AA2029+AD2029+AG2029+AJ2029+AM2029+AP2029+AS2029+AV2029+AY2029+BB2029</f>
        <v>991196.4</v>
      </c>
      <c r="T2029" s="53"/>
      <c r="U2029" s="53">
        <v>0</v>
      </c>
      <c r="V2029" s="53" t="s">
        <v>129</v>
      </c>
      <c r="W2029" s="55">
        <v>0.01</v>
      </c>
      <c r="X2029" s="53">
        <v>0</v>
      </c>
      <c r="Y2029" s="53" t="s">
        <v>129</v>
      </c>
      <c r="Z2029" s="55">
        <v>0.01</v>
      </c>
      <c r="AA2029" s="53">
        <v>0</v>
      </c>
      <c r="AB2029" s="53" t="s">
        <v>129</v>
      </c>
      <c r="AC2029" s="85">
        <v>0.01</v>
      </c>
      <c r="AD2029" s="53">
        <v>0</v>
      </c>
      <c r="AE2029" s="53" t="s">
        <v>129</v>
      </c>
      <c r="AF2029" s="55">
        <v>0.01</v>
      </c>
      <c r="AG2029" s="177">
        <v>0</v>
      </c>
      <c r="AH2029" s="53" t="s">
        <v>131</v>
      </c>
      <c r="AI2029" s="160">
        <v>1</v>
      </c>
      <c r="AJ2029" s="160">
        <v>991196.4</v>
      </c>
      <c r="AK2029" s="53" t="s">
        <v>131</v>
      </c>
      <c r="AL2029" s="160">
        <v>5</v>
      </c>
      <c r="AM2029" s="53"/>
      <c r="AN2029" s="53"/>
      <c r="AO2029" s="53"/>
      <c r="AP2029" s="53"/>
      <c r="AQ2029" s="53"/>
      <c r="AR2029" s="53"/>
      <c r="AS2029" s="53"/>
      <c r="AT2029" s="53"/>
      <c r="AU2029" s="53"/>
      <c r="AV2029" s="53"/>
      <c r="AW2029" s="53"/>
      <c r="AX2029" s="53"/>
      <c r="AY2029" s="53"/>
      <c r="AZ2029" s="53"/>
      <c r="BA2029" s="53"/>
      <c r="BB2029" s="53"/>
      <c r="BC2029" s="53"/>
      <c r="BD2029" s="53"/>
      <c r="BE2029" s="53"/>
    </row>
    <row r="2030" spans="1:57" ht="15.75" customHeight="1">
      <c r="A2030" s="1" t="s">
        <v>2263</v>
      </c>
      <c r="B2030" s="1" t="s">
        <v>121</v>
      </c>
      <c r="C2030" s="1" t="s">
        <v>122</v>
      </c>
      <c r="D2030" s="1" t="s">
        <v>123</v>
      </c>
      <c r="E2030" s="1" t="s">
        <v>838</v>
      </c>
      <c r="F2030" s="128"/>
      <c r="G2030" s="129"/>
      <c r="H2030" s="129"/>
      <c r="I2030" s="129"/>
      <c r="J2030" s="129"/>
      <c r="K2030" s="49" t="s">
        <v>1833</v>
      </c>
      <c r="L2030" s="61" t="s">
        <v>1834</v>
      </c>
      <c r="M2030" s="51" t="s">
        <v>127</v>
      </c>
      <c r="N2030" s="51">
        <v>2</v>
      </c>
      <c r="O2030" s="56" t="e">
        <f t="shared" si="1064"/>
        <v>#VALUE!</v>
      </c>
      <c r="P2030" s="53">
        <v>63</v>
      </c>
      <c r="Q2030" s="54" t="s">
        <v>159</v>
      </c>
      <c r="R2030" s="53">
        <v>32100</v>
      </c>
      <c r="S2030" s="53">
        <f t="shared" si="1065"/>
        <v>0</v>
      </c>
      <c r="T2030" s="53"/>
      <c r="U2030" s="53">
        <v>0</v>
      </c>
      <c r="V2030" s="53" t="s">
        <v>129</v>
      </c>
      <c r="W2030" s="55">
        <v>0.01</v>
      </c>
      <c r="X2030" s="53">
        <v>0</v>
      </c>
      <c r="Y2030" s="53" t="s">
        <v>129</v>
      </c>
      <c r="Z2030" s="55">
        <v>0.01</v>
      </c>
      <c r="AA2030" s="53">
        <v>0</v>
      </c>
      <c r="AB2030" s="53" t="s">
        <v>129</v>
      </c>
      <c r="AC2030" s="85">
        <v>0.01</v>
      </c>
      <c r="AD2030" s="53">
        <v>0</v>
      </c>
      <c r="AE2030" s="53" t="s">
        <v>129</v>
      </c>
      <c r="AF2030" s="55">
        <v>0.01</v>
      </c>
      <c r="AG2030" s="196"/>
      <c r="AH2030" s="53"/>
      <c r="AI2030" s="197"/>
      <c r="AJ2030" s="53"/>
      <c r="AK2030" s="53"/>
      <c r="AL2030" s="53"/>
      <c r="AM2030" s="53"/>
      <c r="AN2030" s="53"/>
      <c r="AO2030" s="53"/>
      <c r="AP2030" s="53"/>
      <c r="AQ2030" s="53"/>
      <c r="AR2030" s="53"/>
      <c r="AS2030" s="53"/>
      <c r="AT2030" s="53"/>
      <c r="AU2030" s="53"/>
      <c r="AV2030" s="53"/>
      <c r="AW2030" s="53"/>
      <c r="AX2030" s="53"/>
      <c r="AY2030" s="53"/>
      <c r="AZ2030" s="53"/>
      <c r="BA2030" s="53"/>
      <c r="BB2030" s="53"/>
      <c r="BC2030" s="53"/>
      <c r="BD2030" s="53"/>
      <c r="BE2030" s="53"/>
    </row>
    <row r="2031" spans="1:57" ht="15.75" customHeight="1">
      <c r="A2031" s="1" t="s">
        <v>2263</v>
      </c>
      <c r="B2031" s="1" t="s">
        <v>121</v>
      </c>
      <c r="C2031" s="1" t="s">
        <v>122</v>
      </c>
      <c r="D2031" s="1"/>
      <c r="E2031" s="1" t="s">
        <v>841</v>
      </c>
      <c r="F2031" s="41"/>
      <c r="G2031" s="42"/>
      <c r="H2031" s="42"/>
      <c r="I2031" s="42"/>
      <c r="J2031" s="42" t="s">
        <v>841</v>
      </c>
      <c r="K2031" s="130"/>
      <c r="L2031" s="126"/>
      <c r="M2031" s="127"/>
      <c r="N2031" s="127"/>
      <c r="O2031" s="127"/>
      <c r="P2031" s="45"/>
      <c r="Q2031" s="46"/>
      <c r="R2031" s="45">
        <f t="shared" ref="R2031:S2031" si="1066">SUM(R2032:R2039)</f>
        <v>38108700</v>
      </c>
      <c r="S2031" s="45">
        <f t="shared" si="1066"/>
        <v>36690680.68</v>
      </c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91"/>
      <c r="AE2031" s="91"/>
      <c r="AF2031" s="91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  <c r="AT2031" s="45"/>
      <c r="AU2031" s="45"/>
      <c r="AV2031" s="45"/>
      <c r="AW2031" s="45"/>
      <c r="AX2031" s="45"/>
      <c r="AY2031" s="45"/>
      <c r="AZ2031" s="45"/>
      <c r="BA2031" s="45"/>
      <c r="BB2031" s="45"/>
      <c r="BC2031" s="45"/>
      <c r="BD2031" s="45"/>
      <c r="BE2031" s="45"/>
    </row>
    <row r="2032" spans="1:57" ht="15.75" customHeight="1">
      <c r="A2032" s="1" t="s">
        <v>2263</v>
      </c>
      <c r="B2032" s="1" t="s">
        <v>121</v>
      </c>
      <c r="C2032" s="1" t="s">
        <v>122</v>
      </c>
      <c r="D2032" s="1" t="s">
        <v>123</v>
      </c>
      <c r="E2032" s="1" t="s">
        <v>841</v>
      </c>
      <c r="F2032" s="128"/>
      <c r="G2032" s="129"/>
      <c r="H2032" s="129"/>
      <c r="I2032" s="129"/>
      <c r="J2032" s="129"/>
      <c r="K2032" s="49" t="s">
        <v>2299</v>
      </c>
      <c r="L2032" s="61" t="s">
        <v>2300</v>
      </c>
      <c r="M2032" s="51" t="s">
        <v>127</v>
      </c>
      <c r="N2032" s="51"/>
      <c r="O2032" s="62" t="e">
        <f t="shared" ref="O2032:O2039" si="1067">M2032-R2032</f>
        <v>#VALUE!</v>
      </c>
      <c r="P2032" s="53">
        <v>164</v>
      </c>
      <c r="Q2032" s="54" t="s">
        <v>400</v>
      </c>
      <c r="R2032" s="53">
        <v>872500</v>
      </c>
      <c r="S2032" s="53">
        <f t="shared" ref="S2032:S2039" si="1068">U2032+X2032+AA2032+AD2032+AG2032+AJ2032+AM2032+AP2032+AS2032+AV2032+AY2032+BB2032</f>
        <v>871249.46</v>
      </c>
      <c r="T2032" s="53"/>
      <c r="U2032" s="53">
        <v>0</v>
      </c>
      <c r="V2032" s="53" t="s">
        <v>129</v>
      </c>
      <c r="W2032" s="55">
        <v>0.01</v>
      </c>
      <c r="X2032" s="53">
        <v>0</v>
      </c>
      <c r="Y2032" s="53" t="s">
        <v>130</v>
      </c>
      <c r="Z2032" s="156">
        <v>0.01</v>
      </c>
      <c r="AA2032" s="53">
        <v>15040</v>
      </c>
      <c r="AB2032" s="53" t="s">
        <v>131</v>
      </c>
      <c r="AC2032" s="191">
        <v>0.01</v>
      </c>
      <c r="AD2032" s="160">
        <v>606340.6</v>
      </c>
      <c r="AE2032" s="53" t="s">
        <v>131</v>
      </c>
      <c r="AF2032" s="55">
        <v>0.03</v>
      </c>
      <c r="AG2032" s="177">
        <v>161222.63</v>
      </c>
      <c r="AH2032" s="53" t="s">
        <v>131</v>
      </c>
      <c r="AI2032" s="160">
        <v>4</v>
      </c>
      <c r="AJ2032" s="160">
        <v>88646.23</v>
      </c>
      <c r="AK2032" s="53" t="s">
        <v>131</v>
      </c>
      <c r="AL2032" s="160">
        <v>5</v>
      </c>
      <c r="AM2032" s="53"/>
      <c r="AN2032" s="53"/>
      <c r="AO2032" s="53"/>
      <c r="AP2032" s="53"/>
      <c r="AQ2032" s="53"/>
      <c r="AR2032" s="53"/>
      <c r="AS2032" s="53"/>
      <c r="AT2032" s="53"/>
      <c r="AU2032" s="53"/>
      <c r="AV2032" s="53"/>
      <c r="AW2032" s="53"/>
      <c r="AX2032" s="53"/>
      <c r="AY2032" s="53"/>
      <c r="AZ2032" s="53"/>
      <c r="BA2032" s="53"/>
      <c r="BB2032" s="53"/>
      <c r="BC2032" s="53"/>
      <c r="BD2032" s="53"/>
      <c r="BE2032" s="53"/>
    </row>
    <row r="2033" spans="1:57" ht="15.75" customHeight="1">
      <c r="A2033" s="1" t="s">
        <v>2263</v>
      </c>
      <c r="B2033" s="1" t="s">
        <v>121</v>
      </c>
      <c r="C2033" s="1" t="s">
        <v>122</v>
      </c>
      <c r="D2033" s="1" t="s">
        <v>123</v>
      </c>
      <c r="E2033" s="1" t="s">
        <v>841</v>
      </c>
      <c r="F2033" s="128"/>
      <c r="G2033" s="129"/>
      <c r="H2033" s="129"/>
      <c r="I2033" s="129"/>
      <c r="J2033" s="129"/>
      <c r="K2033" s="49" t="s">
        <v>2270</v>
      </c>
      <c r="L2033" s="61" t="s">
        <v>2301</v>
      </c>
      <c r="M2033" s="51" t="s">
        <v>127</v>
      </c>
      <c r="N2033" s="51"/>
      <c r="O2033" s="62" t="e">
        <f t="shared" si="1067"/>
        <v>#VALUE!</v>
      </c>
      <c r="P2033" s="53">
        <v>64</v>
      </c>
      <c r="Q2033" s="54" t="s">
        <v>400</v>
      </c>
      <c r="R2033" s="53">
        <v>340500</v>
      </c>
      <c r="S2033" s="53">
        <f t="shared" si="1068"/>
        <v>340046.32</v>
      </c>
      <c r="T2033" s="53"/>
      <c r="U2033" s="53">
        <v>0</v>
      </c>
      <c r="V2033" s="53" t="s">
        <v>129</v>
      </c>
      <c r="W2033" s="55">
        <v>0.01</v>
      </c>
      <c r="X2033" s="53">
        <v>0</v>
      </c>
      <c r="Y2033" s="53" t="s">
        <v>130</v>
      </c>
      <c r="Z2033" s="156">
        <v>0.01</v>
      </c>
      <c r="AA2033" s="53">
        <v>5835</v>
      </c>
      <c r="AB2033" s="53" t="s">
        <v>131</v>
      </c>
      <c r="AC2033" s="191">
        <v>0.01</v>
      </c>
      <c r="AD2033" s="160">
        <v>167788.25</v>
      </c>
      <c r="AE2033" s="53" t="s">
        <v>131</v>
      </c>
      <c r="AF2033" s="55">
        <v>0.02</v>
      </c>
      <c r="AG2033" s="177">
        <v>62408.76</v>
      </c>
      <c r="AH2033" s="53" t="s">
        <v>131</v>
      </c>
      <c r="AI2033" s="160">
        <v>3</v>
      </c>
      <c r="AJ2033" s="160">
        <v>104014.31</v>
      </c>
      <c r="AK2033" s="53" t="s">
        <v>131</v>
      </c>
      <c r="AL2033" s="160">
        <v>5</v>
      </c>
      <c r="AM2033" s="53"/>
      <c r="AN2033" s="53"/>
      <c r="AO2033" s="53"/>
      <c r="AP2033" s="53"/>
      <c r="AQ2033" s="53"/>
      <c r="AR2033" s="53"/>
      <c r="AS2033" s="53"/>
      <c r="AT2033" s="53"/>
      <c r="AU2033" s="53"/>
      <c r="AV2033" s="53"/>
      <c r="AW2033" s="53"/>
      <c r="AX2033" s="53"/>
      <c r="AY2033" s="53"/>
      <c r="AZ2033" s="53"/>
      <c r="BA2033" s="53"/>
      <c r="BB2033" s="53"/>
      <c r="BC2033" s="53"/>
      <c r="BD2033" s="53"/>
      <c r="BE2033" s="53"/>
    </row>
    <row r="2034" spans="1:57" ht="15.75" customHeight="1">
      <c r="A2034" s="1" t="s">
        <v>2263</v>
      </c>
      <c r="B2034" s="1" t="s">
        <v>121</v>
      </c>
      <c r="C2034" s="1" t="s">
        <v>122</v>
      </c>
      <c r="D2034" s="1" t="s">
        <v>123</v>
      </c>
      <c r="E2034" s="1" t="s">
        <v>841</v>
      </c>
      <c r="F2034" s="128"/>
      <c r="G2034" s="129"/>
      <c r="H2034" s="129"/>
      <c r="I2034" s="129"/>
      <c r="J2034" s="129"/>
      <c r="K2034" s="49" t="s">
        <v>2291</v>
      </c>
      <c r="L2034" s="61" t="s">
        <v>2292</v>
      </c>
      <c r="M2034" s="51" t="s">
        <v>127</v>
      </c>
      <c r="N2034" s="51">
        <v>2</v>
      </c>
      <c r="O2034" s="56" t="e">
        <f t="shared" si="1067"/>
        <v>#VALUE!</v>
      </c>
      <c r="P2034" s="53">
        <v>20</v>
      </c>
      <c r="Q2034" s="54" t="s">
        <v>159</v>
      </c>
      <c r="R2034" s="53">
        <v>19600</v>
      </c>
      <c r="S2034" s="53">
        <f t="shared" si="1068"/>
        <v>19585</v>
      </c>
      <c r="T2034" s="53"/>
      <c r="U2034" s="53">
        <v>0</v>
      </c>
      <c r="V2034" s="53" t="s">
        <v>129</v>
      </c>
      <c r="W2034" s="55">
        <v>0.01</v>
      </c>
      <c r="X2034" s="53">
        <v>0</v>
      </c>
      <c r="Y2034" s="53" t="s">
        <v>130</v>
      </c>
      <c r="Z2034" s="156">
        <v>0.01</v>
      </c>
      <c r="AA2034" s="53">
        <v>3880</v>
      </c>
      <c r="AB2034" s="53" t="s">
        <v>131</v>
      </c>
      <c r="AC2034" s="191">
        <v>0.01</v>
      </c>
      <c r="AD2034" s="160">
        <v>0</v>
      </c>
      <c r="AE2034" s="53" t="s">
        <v>131</v>
      </c>
      <c r="AF2034" s="55">
        <v>0.01</v>
      </c>
      <c r="AG2034" s="177">
        <v>7391</v>
      </c>
      <c r="AH2034" s="53" t="s">
        <v>131</v>
      </c>
      <c r="AI2034" s="160">
        <v>3</v>
      </c>
      <c r="AJ2034" s="160">
        <v>8314</v>
      </c>
      <c r="AK2034" s="53" t="s">
        <v>131</v>
      </c>
      <c r="AL2034" s="160">
        <v>5</v>
      </c>
      <c r="AM2034" s="53"/>
      <c r="AN2034" s="53"/>
      <c r="AO2034" s="53"/>
      <c r="AP2034" s="53"/>
      <c r="AQ2034" s="53"/>
      <c r="AR2034" s="53"/>
      <c r="AS2034" s="53"/>
      <c r="AT2034" s="53"/>
      <c r="AU2034" s="53"/>
      <c r="AV2034" s="53"/>
      <c r="AW2034" s="53"/>
      <c r="AX2034" s="53"/>
      <c r="AY2034" s="53"/>
      <c r="AZ2034" s="53"/>
      <c r="BA2034" s="53"/>
      <c r="BB2034" s="53"/>
      <c r="BC2034" s="53"/>
      <c r="BD2034" s="53"/>
      <c r="BE2034" s="53"/>
    </row>
    <row r="2035" spans="1:57" ht="15.75" customHeight="1">
      <c r="A2035" s="1" t="s">
        <v>2263</v>
      </c>
      <c r="B2035" s="1" t="s">
        <v>121</v>
      </c>
      <c r="C2035" s="1" t="s">
        <v>122</v>
      </c>
      <c r="D2035" s="1" t="s">
        <v>123</v>
      </c>
      <c r="E2035" s="1" t="s">
        <v>841</v>
      </c>
      <c r="F2035" s="128"/>
      <c r="G2035" s="129"/>
      <c r="H2035" s="129"/>
      <c r="I2035" s="129"/>
      <c r="J2035" s="129"/>
      <c r="K2035" s="49" t="s">
        <v>2293</v>
      </c>
      <c r="L2035" s="61" t="s">
        <v>2294</v>
      </c>
      <c r="M2035" s="51" t="s">
        <v>127</v>
      </c>
      <c r="N2035" s="51">
        <v>2</v>
      </c>
      <c r="O2035" s="56" t="e">
        <f t="shared" si="1067"/>
        <v>#VALUE!</v>
      </c>
      <c r="P2035" s="53">
        <v>20</v>
      </c>
      <c r="Q2035" s="54" t="s">
        <v>159</v>
      </c>
      <c r="R2035" s="53">
        <v>19600</v>
      </c>
      <c r="S2035" s="53">
        <f t="shared" si="1068"/>
        <v>19585</v>
      </c>
      <c r="T2035" s="53"/>
      <c r="U2035" s="53">
        <v>0</v>
      </c>
      <c r="V2035" s="53" t="s">
        <v>129</v>
      </c>
      <c r="W2035" s="55">
        <v>0.01</v>
      </c>
      <c r="X2035" s="53">
        <v>0</v>
      </c>
      <c r="Y2035" s="53" t="s">
        <v>130</v>
      </c>
      <c r="Z2035" s="156">
        <v>0.01</v>
      </c>
      <c r="AA2035" s="53">
        <v>3880</v>
      </c>
      <c r="AB2035" s="53" t="s">
        <v>131</v>
      </c>
      <c r="AC2035" s="191">
        <v>0.01</v>
      </c>
      <c r="AD2035" s="160">
        <v>0</v>
      </c>
      <c r="AE2035" s="53" t="s">
        <v>131</v>
      </c>
      <c r="AF2035" s="55">
        <v>0.01</v>
      </c>
      <c r="AG2035" s="177">
        <v>7391</v>
      </c>
      <c r="AH2035" s="53" t="s">
        <v>131</v>
      </c>
      <c r="AI2035" s="160">
        <v>3</v>
      </c>
      <c r="AJ2035" s="160">
        <v>8314</v>
      </c>
      <c r="AK2035" s="53" t="s">
        <v>131</v>
      </c>
      <c r="AL2035" s="160">
        <v>5</v>
      </c>
      <c r="AM2035" s="53"/>
      <c r="AN2035" s="53"/>
      <c r="AO2035" s="53"/>
      <c r="AP2035" s="53"/>
      <c r="AQ2035" s="53"/>
      <c r="AR2035" s="53"/>
      <c r="AS2035" s="53"/>
      <c r="AT2035" s="53"/>
      <c r="AU2035" s="53"/>
      <c r="AV2035" s="53"/>
      <c r="AW2035" s="53"/>
      <c r="AX2035" s="53"/>
      <c r="AY2035" s="53"/>
      <c r="AZ2035" s="53"/>
      <c r="BA2035" s="53"/>
      <c r="BB2035" s="53"/>
      <c r="BC2035" s="53"/>
      <c r="BD2035" s="53"/>
      <c r="BE2035" s="53"/>
    </row>
    <row r="2036" spans="1:57" ht="15.75" customHeight="1">
      <c r="A2036" s="1" t="s">
        <v>2263</v>
      </c>
      <c r="B2036" s="1" t="s">
        <v>121</v>
      </c>
      <c r="C2036" s="1" t="s">
        <v>122</v>
      </c>
      <c r="D2036" s="1" t="s">
        <v>123</v>
      </c>
      <c r="E2036" s="1" t="s">
        <v>841</v>
      </c>
      <c r="F2036" s="128"/>
      <c r="G2036" s="129"/>
      <c r="H2036" s="129"/>
      <c r="I2036" s="129"/>
      <c r="J2036" s="129"/>
      <c r="K2036" s="49" t="s">
        <v>166</v>
      </c>
      <c r="L2036" s="61" t="s">
        <v>167</v>
      </c>
      <c r="M2036" s="51" t="s">
        <v>127</v>
      </c>
      <c r="N2036" s="51">
        <v>2</v>
      </c>
      <c r="O2036" s="56" t="e">
        <f t="shared" si="1067"/>
        <v>#VALUE!</v>
      </c>
      <c r="P2036" s="53">
        <v>23659</v>
      </c>
      <c r="Q2036" s="54" t="s">
        <v>159</v>
      </c>
      <c r="R2036" s="53">
        <v>25078500</v>
      </c>
      <c r="S2036" s="53">
        <f t="shared" si="1068"/>
        <v>24740140.239999998</v>
      </c>
      <c r="T2036" s="53"/>
      <c r="U2036" s="53">
        <v>0</v>
      </c>
      <c r="V2036" s="53" t="s">
        <v>129</v>
      </c>
      <c r="W2036" s="55">
        <v>0.01</v>
      </c>
      <c r="X2036" s="53">
        <v>0</v>
      </c>
      <c r="Y2036" s="53" t="s">
        <v>130</v>
      </c>
      <c r="Z2036" s="156">
        <v>0.01</v>
      </c>
      <c r="AA2036" s="53">
        <v>1613782</v>
      </c>
      <c r="AB2036" s="53" t="s">
        <v>131</v>
      </c>
      <c r="AC2036" s="191">
        <v>0.01</v>
      </c>
      <c r="AD2036" s="160">
        <v>1122605</v>
      </c>
      <c r="AE2036" s="53" t="s">
        <v>131</v>
      </c>
      <c r="AF2036" s="55">
        <v>0.01</v>
      </c>
      <c r="AG2036" s="177">
        <v>1952263.5</v>
      </c>
      <c r="AH2036" s="53" t="s">
        <v>131</v>
      </c>
      <c r="AI2036" s="160">
        <v>1</v>
      </c>
      <c r="AJ2036" s="160">
        <v>20051489.739999998</v>
      </c>
      <c r="AK2036" s="53" t="s">
        <v>131</v>
      </c>
      <c r="AL2036" s="160">
        <v>4</v>
      </c>
      <c r="AM2036" s="53"/>
      <c r="AN2036" s="53"/>
      <c r="AO2036" s="53"/>
      <c r="AP2036" s="53"/>
      <c r="AQ2036" s="53"/>
      <c r="AR2036" s="53"/>
      <c r="AS2036" s="53"/>
      <c r="AT2036" s="53"/>
      <c r="AU2036" s="53"/>
      <c r="AV2036" s="53"/>
      <c r="AW2036" s="53"/>
      <c r="AX2036" s="53"/>
      <c r="AY2036" s="53"/>
      <c r="AZ2036" s="53"/>
      <c r="BA2036" s="53"/>
      <c r="BB2036" s="53"/>
      <c r="BC2036" s="53"/>
      <c r="BD2036" s="53"/>
      <c r="BE2036" s="53"/>
    </row>
    <row r="2037" spans="1:57" ht="15.75" customHeight="1">
      <c r="A2037" s="1" t="s">
        <v>2263</v>
      </c>
      <c r="B2037" s="1" t="s">
        <v>121</v>
      </c>
      <c r="C2037" s="1" t="s">
        <v>122</v>
      </c>
      <c r="D2037" s="1" t="s">
        <v>123</v>
      </c>
      <c r="E2037" s="1" t="s">
        <v>841</v>
      </c>
      <c r="F2037" s="128"/>
      <c r="G2037" s="129"/>
      <c r="H2037" s="129"/>
      <c r="I2037" s="129"/>
      <c r="J2037" s="129"/>
      <c r="K2037" s="49" t="s">
        <v>200</v>
      </c>
      <c r="L2037" s="61" t="s">
        <v>201</v>
      </c>
      <c r="M2037" s="51" t="s">
        <v>127</v>
      </c>
      <c r="N2037" s="51">
        <v>2</v>
      </c>
      <c r="O2037" s="56" t="e">
        <f t="shared" si="1067"/>
        <v>#VALUE!</v>
      </c>
      <c r="P2037" s="53">
        <v>8047</v>
      </c>
      <c r="Q2037" s="54" t="s">
        <v>159</v>
      </c>
      <c r="R2037" s="53">
        <v>8529800</v>
      </c>
      <c r="S2037" s="53">
        <f t="shared" si="1068"/>
        <v>8176078.6600000001</v>
      </c>
      <c r="T2037" s="53"/>
      <c r="U2037" s="53">
        <v>0</v>
      </c>
      <c r="V2037" s="53" t="s">
        <v>129</v>
      </c>
      <c r="W2037" s="55">
        <v>0.01</v>
      </c>
      <c r="X2037" s="53">
        <v>0</v>
      </c>
      <c r="Y2037" s="53" t="s">
        <v>130</v>
      </c>
      <c r="Z2037" s="156">
        <v>0.01</v>
      </c>
      <c r="AA2037" s="53">
        <v>793764</v>
      </c>
      <c r="AB2037" s="53" t="s">
        <v>131</v>
      </c>
      <c r="AC2037" s="191">
        <v>0.01</v>
      </c>
      <c r="AD2037" s="160">
        <v>199780</v>
      </c>
      <c r="AE2037" s="53" t="s">
        <v>131</v>
      </c>
      <c r="AF2037" s="55">
        <v>0.01</v>
      </c>
      <c r="AG2037" s="177">
        <v>789735.76</v>
      </c>
      <c r="AH2037" s="53" t="s">
        <v>131</v>
      </c>
      <c r="AI2037" s="160">
        <v>1</v>
      </c>
      <c r="AJ2037" s="160">
        <v>6392798.9000000004</v>
      </c>
      <c r="AK2037" s="53" t="s">
        <v>131</v>
      </c>
      <c r="AL2037" s="160">
        <v>4</v>
      </c>
      <c r="AM2037" s="53"/>
      <c r="AN2037" s="53"/>
      <c r="AO2037" s="53"/>
      <c r="AP2037" s="53"/>
      <c r="AQ2037" s="53"/>
      <c r="AR2037" s="53"/>
      <c r="AS2037" s="53"/>
      <c r="AT2037" s="53"/>
      <c r="AU2037" s="53"/>
      <c r="AV2037" s="53"/>
      <c r="AW2037" s="53"/>
      <c r="AX2037" s="53"/>
      <c r="AY2037" s="53"/>
      <c r="AZ2037" s="53"/>
      <c r="BA2037" s="53"/>
      <c r="BB2037" s="53"/>
      <c r="BC2037" s="53"/>
      <c r="BD2037" s="53"/>
      <c r="BE2037" s="53"/>
    </row>
    <row r="2038" spans="1:57" ht="15.75" customHeight="1">
      <c r="A2038" s="1" t="s">
        <v>2263</v>
      </c>
      <c r="B2038" s="1" t="s">
        <v>121</v>
      </c>
      <c r="C2038" s="1" t="s">
        <v>122</v>
      </c>
      <c r="D2038" s="1" t="s">
        <v>123</v>
      </c>
      <c r="E2038" s="1" t="s">
        <v>841</v>
      </c>
      <c r="F2038" s="128"/>
      <c r="G2038" s="129"/>
      <c r="H2038" s="129"/>
      <c r="I2038" s="129"/>
      <c r="J2038" s="129"/>
      <c r="K2038" s="49" t="s">
        <v>2302</v>
      </c>
      <c r="L2038" s="61" t="s">
        <v>2303</v>
      </c>
      <c r="M2038" s="51" t="s">
        <v>127</v>
      </c>
      <c r="N2038" s="51"/>
      <c r="O2038" s="62" t="e">
        <f t="shared" si="1067"/>
        <v>#VALUE!</v>
      </c>
      <c r="P2038" s="53">
        <v>3175</v>
      </c>
      <c r="Q2038" s="54" t="s">
        <v>159</v>
      </c>
      <c r="R2038" s="53">
        <v>1619300</v>
      </c>
      <c r="S2038" s="53">
        <f t="shared" si="1068"/>
        <v>1349710</v>
      </c>
      <c r="T2038" s="53"/>
      <c r="U2038" s="53">
        <v>0</v>
      </c>
      <c r="V2038" s="53" t="s">
        <v>129</v>
      </c>
      <c r="W2038" s="55">
        <v>0.01</v>
      </c>
      <c r="X2038" s="53">
        <v>0</v>
      </c>
      <c r="Y2038" s="53" t="s">
        <v>130</v>
      </c>
      <c r="Z2038" s="156">
        <v>0.01</v>
      </c>
      <c r="AA2038" s="53">
        <v>10010</v>
      </c>
      <c r="AB2038" s="53" t="s">
        <v>131</v>
      </c>
      <c r="AC2038" s="191">
        <v>0.01</v>
      </c>
      <c r="AD2038" s="160">
        <v>9000</v>
      </c>
      <c r="AE2038" s="53" t="s">
        <v>131</v>
      </c>
      <c r="AF2038" s="55">
        <v>0.01</v>
      </c>
      <c r="AG2038" s="177">
        <v>80850</v>
      </c>
      <c r="AH2038" s="53" t="s">
        <v>131</v>
      </c>
      <c r="AI2038" s="160">
        <v>1</v>
      </c>
      <c r="AJ2038" s="160">
        <v>1249850</v>
      </c>
      <c r="AK2038" s="53" t="s">
        <v>131</v>
      </c>
      <c r="AL2038" s="160">
        <v>4</v>
      </c>
      <c r="AM2038" s="53"/>
      <c r="AN2038" s="53"/>
      <c r="AO2038" s="53"/>
      <c r="AP2038" s="53"/>
      <c r="AQ2038" s="53"/>
      <c r="AR2038" s="53"/>
      <c r="AS2038" s="53"/>
      <c r="AT2038" s="53"/>
      <c r="AU2038" s="53"/>
      <c r="AV2038" s="53"/>
      <c r="AW2038" s="53"/>
      <c r="AX2038" s="53"/>
      <c r="AY2038" s="53"/>
      <c r="AZ2038" s="53"/>
      <c r="BA2038" s="53"/>
      <c r="BB2038" s="53"/>
      <c r="BC2038" s="53"/>
      <c r="BD2038" s="53"/>
      <c r="BE2038" s="53"/>
    </row>
    <row r="2039" spans="1:57" ht="15.75" customHeight="1">
      <c r="A2039" s="1" t="s">
        <v>2263</v>
      </c>
      <c r="B2039" s="1" t="s">
        <v>121</v>
      </c>
      <c r="C2039" s="1" t="s">
        <v>122</v>
      </c>
      <c r="D2039" s="1" t="s">
        <v>123</v>
      </c>
      <c r="E2039" s="1" t="s">
        <v>841</v>
      </c>
      <c r="F2039" s="128"/>
      <c r="G2039" s="129"/>
      <c r="H2039" s="129"/>
      <c r="I2039" s="129"/>
      <c r="J2039" s="129"/>
      <c r="K2039" s="49" t="s">
        <v>2295</v>
      </c>
      <c r="L2039" s="61" t="s">
        <v>2296</v>
      </c>
      <c r="M2039" s="51" t="s">
        <v>127</v>
      </c>
      <c r="N2039" s="51">
        <v>3</v>
      </c>
      <c r="O2039" s="52" t="e">
        <f t="shared" si="1067"/>
        <v>#VALUE!</v>
      </c>
      <c r="P2039" s="53">
        <v>3194</v>
      </c>
      <c r="Q2039" s="54" t="s">
        <v>159</v>
      </c>
      <c r="R2039" s="53">
        <v>1628900</v>
      </c>
      <c r="S2039" s="53">
        <f t="shared" si="1068"/>
        <v>1174286</v>
      </c>
      <c r="T2039" s="53"/>
      <c r="U2039" s="53">
        <v>0</v>
      </c>
      <c r="V2039" s="53" t="s">
        <v>129</v>
      </c>
      <c r="W2039" s="55">
        <v>0.01</v>
      </c>
      <c r="X2039" s="53">
        <v>0</v>
      </c>
      <c r="Y2039" s="53" t="s">
        <v>130</v>
      </c>
      <c r="Z2039" s="156">
        <v>0.01</v>
      </c>
      <c r="AA2039" s="53">
        <v>13650</v>
      </c>
      <c r="AB2039" s="53" t="s">
        <v>131</v>
      </c>
      <c r="AC2039" s="191">
        <v>0.01</v>
      </c>
      <c r="AD2039" s="160">
        <v>28550</v>
      </c>
      <c r="AE2039" s="53" t="s">
        <v>131</v>
      </c>
      <c r="AF2039" s="55">
        <v>0.01</v>
      </c>
      <c r="AG2039" s="177">
        <v>209020</v>
      </c>
      <c r="AH2039" s="53" t="s">
        <v>131</v>
      </c>
      <c r="AI2039" s="160">
        <v>1</v>
      </c>
      <c r="AJ2039" s="160">
        <v>923066</v>
      </c>
      <c r="AK2039" s="53" t="s">
        <v>131</v>
      </c>
      <c r="AL2039" s="160">
        <v>3</v>
      </c>
      <c r="AM2039" s="53"/>
      <c r="AN2039" s="53"/>
      <c r="AO2039" s="53"/>
      <c r="AP2039" s="53"/>
      <c r="AQ2039" s="53"/>
      <c r="AR2039" s="53"/>
      <c r="AS2039" s="53"/>
      <c r="AT2039" s="53"/>
      <c r="AU2039" s="53"/>
      <c r="AV2039" s="53"/>
      <c r="AW2039" s="53"/>
      <c r="AX2039" s="53"/>
      <c r="AY2039" s="53"/>
      <c r="AZ2039" s="53"/>
      <c r="BA2039" s="53"/>
      <c r="BB2039" s="53"/>
      <c r="BC2039" s="53"/>
      <c r="BD2039" s="53"/>
      <c r="BE2039" s="53"/>
    </row>
    <row r="2040" spans="1:57" ht="15.75" customHeight="1">
      <c r="A2040" s="1" t="s">
        <v>2263</v>
      </c>
      <c r="B2040" s="1" t="s">
        <v>121</v>
      </c>
      <c r="C2040" s="1" t="s">
        <v>122</v>
      </c>
      <c r="D2040" s="1" t="s">
        <v>241</v>
      </c>
      <c r="E2040" s="1"/>
      <c r="F2040" s="35"/>
      <c r="G2040" s="36"/>
      <c r="H2040" s="36"/>
      <c r="I2040" s="36" t="s">
        <v>241</v>
      </c>
      <c r="J2040" s="36"/>
      <c r="K2040" s="120"/>
      <c r="L2040" s="121"/>
      <c r="M2040" s="122"/>
      <c r="N2040" s="122"/>
      <c r="O2040" s="122"/>
      <c r="P2040" s="39"/>
      <c r="Q2040" s="40"/>
      <c r="R2040" s="39">
        <f t="shared" ref="R2040:S2040" si="1069">R2041</f>
        <v>1975800</v>
      </c>
      <c r="S2040" s="39">
        <f t="shared" si="1069"/>
        <v>1974898.7999999998</v>
      </c>
      <c r="T2040" s="39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86"/>
      <c r="AE2040" s="86"/>
      <c r="AF2040" s="86"/>
      <c r="AG2040" s="39"/>
      <c r="AH2040" s="39"/>
      <c r="AI2040" s="39"/>
      <c r="AJ2040" s="39"/>
      <c r="AK2040" s="39"/>
      <c r="AL2040" s="39"/>
      <c r="AM2040" s="39"/>
      <c r="AN2040" s="39"/>
      <c r="AO2040" s="39"/>
      <c r="AP2040" s="39"/>
      <c r="AQ2040" s="39"/>
      <c r="AR2040" s="39"/>
      <c r="AS2040" s="39"/>
      <c r="AT2040" s="39"/>
      <c r="AU2040" s="39"/>
      <c r="AV2040" s="39"/>
      <c r="AW2040" s="39"/>
      <c r="AX2040" s="39"/>
      <c r="AY2040" s="39"/>
      <c r="AZ2040" s="39"/>
      <c r="BA2040" s="39"/>
      <c r="BB2040" s="39"/>
      <c r="BC2040" s="39"/>
      <c r="BD2040" s="39"/>
      <c r="BE2040" s="39"/>
    </row>
    <row r="2041" spans="1:57" ht="15.75" customHeight="1">
      <c r="A2041" s="1" t="s">
        <v>2263</v>
      </c>
      <c r="B2041" s="1" t="s">
        <v>121</v>
      </c>
      <c r="C2041" s="1" t="s">
        <v>122</v>
      </c>
      <c r="D2041" s="1"/>
      <c r="E2041" s="1" t="s">
        <v>847</v>
      </c>
      <c r="F2041" s="41"/>
      <c r="G2041" s="42"/>
      <c r="H2041" s="42"/>
      <c r="I2041" s="42"/>
      <c r="J2041" s="42" t="s">
        <v>847</v>
      </c>
      <c r="K2041" s="130"/>
      <c r="L2041" s="126"/>
      <c r="M2041" s="127"/>
      <c r="N2041" s="127"/>
      <c r="O2041" s="127"/>
      <c r="P2041" s="45"/>
      <c r="Q2041" s="46"/>
      <c r="R2041" s="45">
        <f t="shared" ref="R2041:S2041" si="1070">R2042</f>
        <v>1975800</v>
      </c>
      <c r="S2041" s="45">
        <f t="shared" si="1070"/>
        <v>1974898.7999999998</v>
      </c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82"/>
      <c r="AE2041" s="82"/>
      <c r="AF2041" s="82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  <c r="AT2041" s="45"/>
      <c r="AU2041" s="45"/>
      <c r="AV2041" s="45"/>
      <c r="AW2041" s="45"/>
      <c r="AX2041" s="45"/>
      <c r="AY2041" s="45"/>
      <c r="AZ2041" s="45"/>
      <c r="BA2041" s="45"/>
      <c r="BB2041" s="45"/>
      <c r="BC2041" s="45"/>
      <c r="BD2041" s="45"/>
      <c r="BE2041" s="45"/>
    </row>
    <row r="2042" spans="1:57" ht="15.75" customHeight="1">
      <c r="A2042" s="1" t="s">
        <v>2263</v>
      </c>
      <c r="B2042" s="1" t="s">
        <v>121</v>
      </c>
      <c r="C2042" s="1" t="s">
        <v>122</v>
      </c>
      <c r="D2042" s="1" t="s">
        <v>241</v>
      </c>
      <c r="E2042" s="1" t="s">
        <v>847</v>
      </c>
      <c r="F2042" s="128"/>
      <c r="G2042" s="129"/>
      <c r="H2042" s="129"/>
      <c r="I2042" s="129"/>
      <c r="J2042" s="129"/>
      <c r="K2042" s="49" t="s">
        <v>2304</v>
      </c>
      <c r="L2042" s="61" t="s">
        <v>2305</v>
      </c>
      <c r="M2042" s="51" t="s">
        <v>127</v>
      </c>
      <c r="N2042" s="51"/>
      <c r="O2042" s="62" t="e">
        <f>M2042-R2042</f>
        <v>#VALUE!</v>
      </c>
      <c r="P2042" s="53">
        <v>370</v>
      </c>
      <c r="Q2042" s="54" t="s">
        <v>159</v>
      </c>
      <c r="R2042" s="53">
        <v>1975800</v>
      </c>
      <c r="S2042" s="53">
        <f>U2042+X2042+AA2042+AD2042+AG2042+AJ2042+AM2042+AP2042+AS2042+AV2042+AY2042+BB2042</f>
        <v>1974898.7999999998</v>
      </c>
      <c r="T2042" s="53"/>
      <c r="U2042" s="53">
        <v>0</v>
      </c>
      <c r="V2042" s="53" t="s">
        <v>129</v>
      </c>
      <c r="W2042" s="55">
        <v>0.01</v>
      </c>
      <c r="X2042" s="53">
        <v>0</v>
      </c>
      <c r="Y2042" s="53" t="s">
        <v>130</v>
      </c>
      <c r="Z2042" s="156">
        <v>0.01</v>
      </c>
      <c r="AA2042" s="53">
        <v>0</v>
      </c>
      <c r="AB2042" s="53" t="s">
        <v>130</v>
      </c>
      <c r="AC2042" s="85">
        <v>0.01</v>
      </c>
      <c r="AD2042" s="160">
        <v>618501.4</v>
      </c>
      <c r="AE2042" s="53" t="s">
        <v>131</v>
      </c>
      <c r="AF2042" s="175">
        <v>0.02</v>
      </c>
      <c r="AG2042" s="177">
        <v>0</v>
      </c>
      <c r="AH2042" s="53" t="s">
        <v>131</v>
      </c>
      <c r="AI2042" s="160">
        <v>2</v>
      </c>
      <c r="AJ2042" s="160">
        <v>1356397.4</v>
      </c>
      <c r="AK2042" s="53" t="s">
        <v>131</v>
      </c>
      <c r="AL2042" s="160">
        <v>5</v>
      </c>
      <c r="AM2042" s="53"/>
      <c r="AN2042" s="53"/>
      <c r="AO2042" s="53"/>
      <c r="AP2042" s="53"/>
      <c r="AQ2042" s="53"/>
      <c r="AR2042" s="53"/>
      <c r="AS2042" s="53"/>
      <c r="AT2042" s="53"/>
      <c r="AU2042" s="53"/>
      <c r="AV2042" s="53"/>
      <c r="AW2042" s="53"/>
      <c r="AX2042" s="53"/>
      <c r="AY2042" s="53"/>
      <c r="AZ2042" s="53"/>
      <c r="BA2042" s="53"/>
      <c r="BB2042" s="53"/>
      <c r="BC2042" s="53"/>
      <c r="BD2042" s="53"/>
      <c r="BE2042" s="53"/>
    </row>
    <row r="2043" spans="1:57" ht="15.75" customHeight="1">
      <c r="A2043" s="1" t="s">
        <v>2263</v>
      </c>
      <c r="B2043" s="1" t="s">
        <v>280</v>
      </c>
      <c r="C2043" s="1" t="s">
        <v>122</v>
      </c>
      <c r="D2043" s="1"/>
      <c r="E2043" s="1"/>
      <c r="F2043" s="23"/>
      <c r="G2043" s="24" t="s">
        <v>280</v>
      </c>
      <c r="H2043" s="24"/>
      <c r="I2043" s="24"/>
      <c r="J2043" s="24"/>
      <c r="K2043" s="132"/>
      <c r="L2043" s="133"/>
      <c r="M2043" s="134"/>
      <c r="N2043" s="134"/>
      <c r="O2043" s="134"/>
      <c r="P2043" s="27"/>
      <c r="Q2043" s="28"/>
      <c r="R2043" s="27">
        <f t="shared" ref="R2043:S2043" si="1071">R2044+R2050</f>
        <v>21303400</v>
      </c>
      <c r="S2043" s="27">
        <f t="shared" si="1071"/>
        <v>10360791.449999999</v>
      </c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106"/>
      <c r="AE2043" s="106"/>
      <c r="AF2043" s="106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</row>
    <row r="2044" spans="1:57" ht="15.75" customHeight="1">
      <c r="A2044" s="1" t="s">
        <v>2263</v>
      </c>
      <c r="B2044" s="1" t="s">
        <v>280</v>
      </c>
      <c r="C2044" s="1" t="s">
        <v>713</v>
      </c>
      <c r="D2044" s="1"/>
      <c r="E2044" s="1"/>
      <c r="F2044" s="29"/>
      <c r="G2044" s="30"/>
      <c r="H2044" s="30" t="s">
        <v>713</v>
      </c>
      <c r="I2044" s="30"/>
      <c r="J2044" s="30"/>
      <c r="K2044" s="135"/>
      <c r="L2044" s="136"/>
      <c r="M2044" s="119"/>
      <c r="N2044" s="119"/>
      <c r="O2044" s="119"/>
      <c r="P2044" s="33"/>
      <c r="Q2044" s="34"/>
      <c r="R2044" s="33">
        <f t="shared" ref="R2044:S2044" si="1072">R2045</f>
        <v>6301400</v>
      </c>
      <c r="S2044" s="33">
        <f t="shared" si="1072"/>
        <v>557906</v>
      </c>
      <c r="T2044" s="33"/>
      <c r="U2044" s="33"/>
      <c r="V2044" s="33"/>
      <c r="W2044" s="33"/>
      <c r="X2044" s="33"/>
      <c r="Y2044" s="33"/>
      <c r="Z2044" s="33"/>
      <c r="AA2044" s="33"/>
      <c r="AB2044" s="33"/>
      <c r="AC2044" s="33"/>
      <c r="AD2044" s="33"/>
      <c r="AE2044" s="33"/>
      <c r="AF2044" s="33"/>
      <c r="AG2044" s="33"/>
      <c r="AH2044" s="33"/>
      <c r="AI2044" s="33"/>
      <c r="AJ2044" s="33"/>
      <c r="AK2044" s="33"/>
      <c r="AL2044" s="33"/>
      <c r="AM2044" s="33"/>
      <c r="AN2044" s="33"/>
      <c r="AO2044" s="33"/>
      <c r="AP2044" s="33"/>
      <c r="AQ2044" s="33"/>
      <c r="AR2044" s="33"/>
      <c r="AS2044" s="33"/>
      <c r="AT2044" s="33"/>
      <c r="AU2044" s="33"/>
      <c r="AV2044" s="33"/>
      <c r="AW2044" s="33"/>
      <c r="AX2044" s="33"/>
      <c r="AY2044" s="33"/>
      <c r="AZ2044" s="33"/>
      <c r="BA2044" s="33"/>
      <c r="BB2044" s="33"/>
      <c r="BC2044" s="33"/>
      <c r="BD2044" s="33"/>
      <c r="BE2044" s="33"/>
    </row>
    <row r="2045" spans="1:57" ht="15.75" customHeight="1">
      <c r="A2045" s="1" t="s">
        <v>2263</v>
      </c>
      <c r="B2045" s="1" t="s">
        <v>280</v>
      </c>
      <c r="C2045" s="1" t="s">
        <v>713</v>
      </c>
      <c r="D2045" s="1" t="s">
        <v>714</v>
      </c>
      <c r="E2045" s="1"/>
      <c r="F2045" s="35"/>
      <c r="G2045" s="36"/>
      <c r="H2045" s="36"/>
      <c r="I2045" s="36" t="s">
        <v>714</v>
      </c>
      <c r="J2045" s="36"/>
      <c r="K2045" s="137"/>
      <c r="L2045" s="138"/>
      <c r="M2045" s="122"/>
      <c r="N2045" s="122"/>
      <c r="O2045" s="122"/>
      <c r="P2045" s="39"/>
      <c r="Q2045" s="40"/>
      <c r="R2045" s="39">
        <f t="shared" ref="R2045:S2045" si="1073">R2046+R2048</f>
        <v>6301400</v>
      </c>
      <c r="S2045" s="39">
        <f t="shared" si="1073"/>
        <v>557906</v>
      </c>
      <c r="T2045" s="39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F2045" s="39"/>
      <c r="AG2045" s="39"/>
      <c r="AH2045" s="39"/>
      <c r="AI2045" s="39"/>
      <c r="AJ2045" s="39"/>
      <c r="AK2045" s="39"/>
      <c r="AL2045" s="39"/>
      <c r="AM2045" s="39"/>
      <c r="AN2045" s="39"/>
      <c r="AO2045" s="39"/>
      <c r="AP2045" s="39"/>
      <c r="AQ2045" s="39"/>
      <c r="AR2045" s="39"/>
      <c r="AS2045" s="39"/>
      <c r="AT2045" s="39"/>
      <c r="AU2045" s="39"/>
      <c r="AV2045" s="39"/>
      <c r="AW2045" s="39"/>
      <c r="AX2045" s="39"/>
      <c r="AY2045" s="39"/>
      <c r="AZ2045" s="39"/>
      <c r="BA2045" s="39"/>
      <c r="BB2045" s="39"/>
      <c r="BC2045" s="39"/>
      <c r="BD2045" s="39"/>
      <c r="BE2045" s="39"/>
    </row>
    <row r="2046" spans="1:57" ht="15.75" customHeight="1">
      <c r="A2046" s="1" t="s">
        <v>2263</v>
      </c>
      <c r="B2046" s="1" t="s">
        <v>280</v>
      </c>
      <c r="C2046" s="1" t="s">
        <v>713</v>
      </c>
      <c r="D2046" s="1"/>
      <c r="E2046" s="1" t="s">
        <v>715</v>
      </c>
      <c r="F2046" s="41"/>
      <c r="G2046" s="42"/>
      <c r="H2046" s="42"/>
      <c r="I2046" s="42"/>
      <c r="J2046" s="42" t="s">
        <v>715</v>
      </c>
      <c r="K2046" s="139"/>
      <c r="L2046" s="140"/>
      <c r="M2046" s="127"/>
      <c r="N2046" s="127"/>
      <c r="O2046" s="127"/>
      <c r="P2046" s="45"/>
      <c r="Q2046" s="46"/>
      <c r="R2046" s="45">
        <f t="shared" ref="R2046:S2046" si="1074">R2047</f>
        <v>6275900</v>
      </c>
      <c r="S2046" s="45">
        <f t="shared" si="1074"/>
        <v>557906</v>
      </c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82"/>
      <c r="AE2046" s="82"/>
      <c r="AF2046" s="82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  <c r="AT2046" s="45"/>
      <c r="AU2046" s="45"/>
      <c r="AV2046" s="45"/>
      <c r="AW2046" s="45"/>
      <c r="AX2046" s="45"/>
      <c r="AY2046" s="45"/>
      <c r="AZ2046" s="45"/>
      <c r="BA2046" s="45"/>
      <c r="BB2046" s="45"/>
      <c r="BC2046" s="45"/>
      <c r="BD2046" s="45"/>
      <c r="BE2046" s="45"/>
    </row>
    <row r="2047" spans="1:57" ht="15.75" customHeight="1">
      <c r="A2047" s="1" t="s">
        <v>2263</v>
      </c>
      <c r="B2047" s="1" t="s">
        <v>280</v>
      </c>
      <c r="C2047" s="1" t="s">
        <v>713</v>
      </c>
      <c r="D2047" s="1" t="s">
        <v>714</v>
      </c>
      <c r="E2047" s="1" t="s">
        <v>715</v>
      </c>
      <c r="F2047" s="128"/>
      <c r="G2047" s="129"/>
      <c r="H2047" s="129"/>
      <c r="I2047" s="129"/>
      <c r="J2047" s="129"/>
      <c r="K2047" s="83" t="s">
        <v>747</v>
      </c>
      <c r="L2047" s="84" t="s">
        <v>748</v>
      </c>
      <c r="M2047" s="51" t="s">
        <v>127</v>
      </c>
      <c r="N2047" s="51">
        <v>2</v>
      </c>
      <c r="O2047" s="56" t="e">
        <f>M2047-R2047</f>
        <v>#VALUE!</v>
      </c>
      <c r="P2047" s="53">
        <v>176</v>
      </c>
      <c r="Q2047" s="54" t="s">
        <v>718</v>
      </c>
      <c r="R2047" s="53">
        <v>6275900</v>
      </c>
      <c r="S2047" s="53">
        <f>U2047+X2047+AA2047+AD2047+AG2047+AJ2047+AM2047+AP2047+AS2047+AV2047+AY2047+BB2047</f>
        <v>557906</v>
      </c>
      <c r="T2047" s="53"/>
      <c r="U2047" s="53">
        <v>0</v>
      </c>
      <c r="V2047" s="53" t="s">
        <v>129</v>
      </c>
      <c r="W2047" s="55">
        <v>0.01</v>
      </c>
      <c r="X2047" s="53">
        <v>0</v>
      </c>
      <c r="Y2047" s="53" t="s">
        <v>130</v>
      </c>
      <c r="Z2047" s="156">
        <v>0.01</v>
      </c>
      <c r="AA2047" s="53">
        <v>0</v>
      </c>
      <c r="AB2047" s="53" t="s">
        <v>130</v>
      </c>
      <c r="AC2047" s="85">
        <v>0.01</v>
      </c>
      <c r="AD2047" s="53">
        <v>0</v>
      </c>
      <c r="AE2047" s="53" t="s">
        <v>130</v>
      </c>
      <c r="AF2047" s="55">
        <v>0.01</v>
      </c>
      <c r="AG2047" s="177">
        <v>557906</v>
      </c>
      <c r="AH2047" s="53" t="s">
        <v>131</v>
      </c>
      <c r="AI2047" s="160">
        <v>1</v>
      </c>
      <c r="AJ2047" s="160">
        <v>0</v>
      </c>
      <c r="AK2047" s="53" t="s">
        <v>131</v>
      </c>
      <c r="AL2047" s="160">
        <v>1</v>
      </c>
      <c r="AM2047" s="53"/>
      <c r="AN2047" s="53"/>
      <c r="AO2047" s="53"/>
      <c r="AP2047" s="53"/>
      <c r="AQ2047" s="53"/>
      <c r="AR2047" s="53"/>
      <c r="AS2047" s="53"/>
      <c r="AT2047" s="53"/>
      <c r="AU2047" s="53"/>
      <c r="AV2047" s="53"/>
      <c r="AW2047" s="53"/>
      <c r="AX2047" s="53"/>
      <c r="AY2047" s="53"/>
      <c r="AZ2047" s="53"/>
      <c r="BA2047" s="53"/>
      <c r="BB2047" s="53"/>
      <c r="BC2047" s="53"/>
      <c r="BD2047" s="53"/>
      <c r="BE2047" s="53"/>
    </row>
    <row r="2048" spans="1:57" ht="15.75" customHeight="1">
      <c r="A2048" s="1" t="s">
        <v>2263</v>
      </c>
      <c r="B2048" s="1" t="s">
        <v>280</v>
      </c>
      <c r="C2048" s="1" t="s">
        <v>713</v>
      </c>
      <c r="D2048" s="1"/>
      <c r="E2048" s="1" t="s">
        <v>778</v>
      </c>
      <c r="F2048" s="41"/>
      <c r="G2048" s="42"/>
      <c r="H2048" s="42"/>
      <c r="I2048" s="42"/>
      <c r="J2048" s="42" t="s">
        <v>778</v>
      </c>
      <c r="K2048" s="139"/>
      <c r="L2048" s="140"/>
      <c r="M2048" s="127"/>
      <c r="N2048" s="127"/>
      <c r="O2048" s="127"/>
      <c r="P2048" s="45"/>
      <c r="Q2048" s="46"/>
      <c r="R2048" s="45">
        <f t="shared" ref="R2048:S2048" si="1075">R2049</f>
        <v>25500</v>
      </c>
      <c r="S2048" s="45">
        <f t="shared" si="1075"/>
        <v>0</v>
      </c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91"/>
      <c r="AE2048" s="91"/>
      <c r="AF2048" s="91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  <c r="AT2048" s="45"/>
      <c r="AU2048" s="45"/>
      <c r="AV2048" s="45"/>
      <c r="AW2048" s="45"/>
      <c r="AX2048" s="45"/>
      <c r="AY2048" s="45"/>
      <c r="AZ2048" s="45"/>
      <c r="BA2048" s="45"/>
      <c r="BB2048" s="45"/>
      <c r="BC2048" s="45"/>
      <c r="BD2048" s="45"/>
      <c r="BE2048" s="45"/>
    </row>
    <row r="2049" spans="1:57" ht="15.75" customHeight="1">
      <c r="A2049" s="1" t="s">
        <v>2263</v>
      </c>
      <c r="B2049" s="1" t="s">
        <v>280</v>
      </c>
      <c r="C2049" s="1" t="s">
        <v>713</v>
      </c>
      <c r="D2049" s="1" t="s">
        <v>714</v>
      </c>
      <c r="E2049" s="1" t="s">
        <v>778</v>
      </c>
      <c r="F2049" s="128"/>
      <c r="G2049" s="129"/>
      <c r="H2049" s="129"/>
      <c r="I2049" s="129"/>
      <c r="J2049" s="129"/>
      <c r="K2049" s="83" t="s">
        <v>2306</v>
      </c>
      <c r="L2049" s="84" t="s">
        <v>2307</v>
      </c>
      <c r="M2049" s="51" t="s">
        <v>127</v>
      </c>
      <c r="N2049" s="51"/>
      <c r="O2049" s="62" t="e">
        <f>M2049-R2049</f>
        <v>#VALUE!</v>
      </c>
      <c r="P2049" s="53">
        <v>150</v>
      </c>
      <c r="Q2049" s="54" t="s">
        <v>159</v>
      </c>
      <c r="R2049" s="53">
        <v>25500</v>
      </c>
      <c r="S2049" s="53">
        <f>U2049+X2049+AA2049+AD2049+AG2049+AJ2049+AM2049+AP2049+AS2049+AV2049+AY2049+BB2049</f>
        <v>0</v>
      </c>
      <c r="T2049" s="53"/>
      <c r="U2049" s="53">
        <v>0</v>
      </c>
      <c r="V2049" s="53" t="s">
        <v>129</v>
      </c>
      <c r="W2049" s="55">
        <v>0.01</v>
      </c>
      <c r="X2049" s="53">
        <v>0</v>
      </c>
      <c r="Y2049" s="53" t="s">
        <v>130</v>
      </c>
      <c r="Z2049" s="156">
        <v>0.01</v>
      </c>
      <c r="AA2049" s="160">
        <v>0</v>
      </c>
      <c r="AB2049" s="53" t="s">
        <v>130</v>
      </c>
      <c r="AC2049" s="85">
        <v>0.01</v>
      </c>
      <c r="AD2049" s="160">
        <v>0</v>
      </c>
      <c r="AE2049" s="53" t="s">
        <v>130</v>
      </c>
      <c r="AF2049" s="55">
        <v>0.01</v>
      </c>
      <c r="AG2049" s="160">
        <v>0</v>
      </c>
      <c r="AH2049" s="53" t="s">
        <v>130</v>
      </c>
      <c r="AI2049" s="194">
        <v>1</v>
      </c>
      <c r="AJ2049" s="160">
        <v>0</v>
      </c>
      <c r="AK2049" s="53" t="s">
        <v>130</v>
      </c>
      <c r="AL2049" s="194">
        <v>1</v>
      </c>
      <c r="AM2049" s="53"/>
      <c r="AN2049" s="53"/>
      <c r="AO2049" s="53"/>
      <c r="AP2049" s="53"/>
      <c r="AQ2049" s="53"/>
      <c r="AR2049" s="53"/>
      <c r="AS2049" s="53"/>
      <c r="AT2049" s="53"/>
      <c r="AU2049" s="53"/>
      <c r="AV2049" s="53"/>
      <c r="AW2049" s="53"/>
      <c r="AX2049" s="53"/>
      <c r="AY2049" s="53"/>
      <c r="AZ2049" s="53"/>
      <c r="BA2049" s="53"/>
      <c r="BB2049" s="53"/>
      <c r="BC2049" s="53"/>
      <c r="BD2049" s="53"/>
      <c r="BE2049" s="53"/>
    </row>
    <row r="2050" spans="1:57" ht="15.75" customHeight="1">
      <c r="A2050" s="1" t="s">
        <v>2263</v>
      </c>
      <c r="B2050" s="1" t="s">
        <v>280</v>
      </c>
      <c r="C2050" s="1" t="s">
        <v>281</v>
      </c>
      <c r="D2050" s="1"/>
      <c r="E2050" s="1"/>
      <c r="F2050" s="29"/>
      <c r="G2050" s="30"/>
      <c r="H2050" s="30" t="s">
        <v>281</v>
      </c>
      <c r="I2050" s="30"/>
      <c r="J2050" s="30"/>
      <c r="K2050" s="135"/>
      <c r="L2050" s="136"/>
      <c r="M2050" s="119"/>
      <c r="N2050" s="119"/>
      <c r="O2050" s="119"/>
      <c r="P2050" s="33"/>
      <c r="Q2050" s="34"/>
      <c r="R2050" s="33">
        <f t="shared" ref="R2050:S2050" si="1076">R2051+R2057+R2066+R2077+R2088</f>
        <v>15002000</v>
      </c>
      <c r="S2050" s="33">
        <f t="shared" si="1076"/>
        <v>9802885.4499999993</v>
      </c>
      <c r="T2050" s="33"/>
      <c r="U2050" s="33"/>
      <c r="V2050" s="33"/>
      <c r="W2050" s="33"/>
      <c r="X2050" s="33"/>
      <c r="Y2050" s="33"/>
      <c r="Z2050" s="33"/>
      <c r="AA2050" s="33"/>
      <c r="AB2050" s="33"/>
      <c r="AC2050" s="33"/>
      <c r="AD2050" s="149"/>
      <c r="AE2050" s="149"/>
      <c r="AF2050" s="149"/>
      <c r="AG2050" s="33"/>
      <c r="AH2050" s="33"/>
      <c r="AI2050" s="33"/>
      <c r="AJ2050" s="33"/>
      <c r="AK2050" s="33"/>
      <c r="AL2050" s="33"/>
      <c r="AM2050" s="33"/>
      <c r="AN2050" s="33"/>
      <c r="AO2050" s="33"/>
      <c r="AP2050" s="33"/>
      <c r="AQ2050" s="33"/>
      <c r="AR2050" s="33"/>
      <c r="AS2050" s="33"/>
      <c r="AT2050" s="33"/>
      <c r="AU2050" s="33"/>
      <c r="AV2050" s="33"/>
      <c r="AW2050" s="33"/>
      <c r="AX2050" s="33"/>
      <c r="AY2050" s="33"/>
      <c r="AZ2050" s="33"/>
      <c r="BA2050" s="33"/>
      <c r="BB2050" s="33"/>
      <c r="BC2050" s="33"/>
      <c r="BD2050" s="33"/>
      <c r="BE2050" s="33"/>
    </row>
    <row r="2051" spans="1:57" ht="15.75" customHeight="1">
      <c r="A2051" s="1" t="s">
        <v>2263</v>
      </c>
      <c r="B2051" s="1" t="s">
        <v>280</v>
      </c>
      <c r="C2051" s="1" t="s">
        <v>281</v>
      </c>
      <c r="D2051" s="1" t="s">
        <v>851</v>
      </c>
      <c r="E2051" s="1"/>
      <c r="F2051" s="35"/>
      <c r="G2051" s="36"/>
      <c r="H2051" s="36"/>
      <c r="I2051" s="36" t="s">
        <v>851</v>
      </c>
      <c r="J2051" s="36"/>
      <c r="K2051" s="137"/>
      <c r="L2051" s="138"/>
      <c r="M2051" s="122"/>
      <c r="N2051" s="122"/>
      <c r="O2051" s="122"/>
      <c r="P2051" s="39"/>
      <c r="Q2051" s="40"/>
      <c r="R2051" s="39">
        <f t="shared" ref="R2051:S2051" si="1077">R2052</f>
        <v>5456000</v>
      </c>
      <c r="S2051" s="39">
        <f t="shared" si="1077"/>
        <v>4138215.4499999997</v>
      </c>
      <c r="T2051" s="39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F2051" s="39"/>
      <c r="AG2051" s="39"/>
      <c r="AH2051" s="39"/>
      <c r="AI2051" s="39"/>
      <c r="AJ2051" s="39"/>
      <c r="AK2051" s="39"/>
      <c r="AL2051" s="39"/>
      <c r="AM2051" s="39"/>
      <c r="AN2051" s="39"/>
      <c r="AO2051" s="39"/>
      <c r="AP2051" s="39"/>
      <c r="AQ2051" s="39"/>
      <c r="AR2051" s="39"/>
      <c r="AS2051" s="39"/>
      <c r="AT2051" s="39"/>
      <c r="AU2051" s="39"/>
      <c r="AV2051" s="39"/>
      <c r="AW2051" s="39"/>
      <c r="AX2051" s="39"/>
      <c r="AY2051" s="39"/>
      <c r="AZ2051" s="39"/>
      <c r="BA2051" s="39"/>
      <c r="BB2051" s="39"/>
      <c r="BC2051" s="39"/>
      <c r="BD2051" s="39"/>
      <c r="BE2051" s="39"/>
    </row>
    <row r="2052" spans="1:57" ht="15.75" customHeight="1">
      <c r="A2052" s="1" t="s">
        <v>2263</v>
      </c>
      <c r="B2052" s="1" t="s">
        <v>280</v>
      </c>
      <c r="C2052" s="1" t="s">
        <v>281</v>
      </c>
      <c r="D2052" s="1"/>
      <c r="E2052" s="1" t="s">
        <v>852</v>
      </c>
      <c r="F2052" s="41"/>
      <c r="G2052" s="42"/>
      <c r="H2052" s="42"/>
      <c r="I2052" s="42"/>
      <c r="J2052" s="42" t="s">
        <v>852</v>
      </c>
      <c r="K2052" s="139"/>
      <c r="L2052" s="140"/>
      <c r="M2052" s="127"/>
      <c r="N2052" s="127"/>
      <c r="O2052" s="127"/>
      <c r="P2052" s="45"/>
      <c r="Q2052" s="46"/>
      <c r="R2052" s="45">
        <f t="shared" ref="R2052:S2052" si="1078">R2053+R2054+R2055+R2056</f>
        <v>5456000</v>
      </c>
      <c r="S2052" s="45">
        <f t="shared" si="1078"/>
        <v>4138215.4499999997</v>
      </c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82"/>
      <c r="AE2052" s="82"/>
      <c r="AF2052" s="82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  <c r="AT2052" s="45"/>
      <c r="AU2052" s="45"/>
      <c r="AV2052" s="45"/>
      <c r="AW2052" s="45"/>
      <c r="AX2052" s="45"/>
      <c r="AY2052" s="45"/>
      <c r="AZ2052" s="45"/>
      <c r="BA2052" s="45"/>
      <c r="BB2052" s="45"/>
      <c r="BC2052" s="45"/>
      <c r="BD2052" s="45"/>
      <c r="BE2052" s="45"/>
    </row>
    <row r="2053" spans="1:57" ht="15.75" customHeight="1">
      <c r="A2053" s="1" t="s">
        <v>2263</v>
      </c>
      <c r="B2053" s="1" t="s">
        <v>280</v>
      </c>
      <c r="C2053" s="1" t="s">
        <v>281</v>
      </c>
      <c r="D2053" s="1" t="s">
        <v>851</v>
      </c>
      <c r="E2053" s="1" t="s">
        <v>852</v>
      </c>
      <c r="F2053" s="128"/>
      <c r="G2053" s="129"/>
      <c r="H2053" s="129"/>
      <c r="I2053" s="129"/>
      <c r="J2053" s="129"/>
      <c r="K2053" s="83" t="s">
        <v>2308</v>
      </c>
      <c r="L2053" s="84" t="s">
        <v>2309</v>
      </c>
      <c r="M2053" s="51" t="s">
        <v>127</v>
      </c>
      <c r="N2053" s="51"/>
      <c r="O2053" s="62" t="e">
        <f t="shared" ref="O2053:O2056" si="1079">M2053-R2053</f>
        <v>#VALUE!</v>
      </c>
      <c r="P2053" s="53">
        <v>20</v>
      </c>
      <c r="Q2053" s="54" t="s">
        <v>718</v>
      </c>
      <c r="R2053" s="53">
        <v>600000</v>
      </c>
      <c r="S2053" s="53">
        <f t="shared" ref="S2053:S2056" si="1080">U2053+X2053+AA2053+AD2053+AG2053+AJ2053+AM2053+AP2053+AS2053+AV2053+AY2053+BB2053</f>
        <v>480000</v>
      </c>
      <c r="T2053" s="53"/>
      <c r="U2053" s="53">
        <v>0</v>
      </c>
      <c r="V2053" s="53" t="s">
        <v>129</v>
      </c>
      <c r="W2053" s="55">
        <v>0.01</v>
      </c>
      <c r="X2053" s="53">
        <v>0</v>
      </c>
      <c r="Y2053" s="53" t="s">
        <v>129</v>
      </c>
      <c r="Z2053" s="55">
        <v>0.01</v>
      </c>
      <c r="AA2053" s="53">
        <v>0</v>
      </c>
      <c r="AB2053" s="53" t="s">
        <v>130</v>
      </c>
      <c r="AC2053" s="85">
        <v>0.01</v>
      </c>
      <c r="AD2053" s="53">
        <v>0</v>
      </c>
      <c r="AE2053" s="53" t="s">
        <v>130</v>
      </c>
      <c r="AF2053" s="55">
        <v>0.01</v>
      </c>
      <c r="AG2053" s="177">
        <v>270000</v>
      </c>
      <c r="AH2053" s="53" t="s">
        <v>131</v>
      </c>
      <c r="AI2053" s="160">
        <v>2</v>
      </c>
      <c r="AJ2053" s="160">
        <v>210000</v>
      </c>
      <c r="AK2053" s="53" t="s">
        <v>131</v>
      </c>
      <c r="AL2053" s="160">
        <v>4</v>
      </c>
      <c r="AM2053" s="53"/>
      <c r="AN2053" s="53"/>
      <c r="AO2053" s="53"/>
      <c r="AP2053" s="53"/>
      <c r="AQ2053" s="53"/>
      <c r="AR2053" s="53"/>
      <c r="AS2053" s="53"/>
      <c r="AT2053" s="53"/>
      <c r="AU2053" s="53"/>
      <c r="AV2053" s="53"/>
      <c r="AW2053" s="53"/>
      <c r="AX2053" s="53"/>
      <c r="AY2053" s="53"/>
      <c r="AZ2053" s="53"/>
      <c r="BA2053" s="53"/>
      <c r="BB2053" s="53"/>
      <c r="BC2053" s="53"/>
      <c r="BD2053" s="53"/>
      <c r="BE2053" s="53"/>
    </row>
    <row r="2054" spans="1:57" ht="15.75" customHeight="1">
      <c r="A2054" s="1" t="s">
        <v>2263</v>
      </c>
      <c r="B2054" s="1" t="s">
        <v>280</v>
      </c>
      <c r="C2054" s="1" t="s">
        <v>281</v>
      </c>
      <c r="D2054" s="1" t="s">
        <v>851</v>
      </c>
      <c r="E2054" s="1" t="s">
        <v>852</v>
      </c>
      <c r="F2054" s="128"/>
      <c r="G2054" s="129"/>
      <c r="H2054" s="129"/>
      <c r="I2054" s="129"/>
      <c r="J2054" s="129"/>
      <c r="K2054" s="83" t="s">
        <v>2310</v>
      </c>
      <c r="L2054" s="84" t="s">
        <v>2311</v>
      </c>
      <c r="M2054" s="51" t="s">
        <v>127</v>
      </c>
      <c r="N2054" s="51"/>
      <c r="O2054" s="62" t="e">
        <f t="shared" si="1079"/>
        <v>#VALUE!</v>
      </c>
      <c r="P2054" s="53">
        <v>20</v>
      </c>
      <c r="Q2054" s="54" t="s">
        <v>718</v>
      </c>
      <c r="R2054" s="53">
        <v>600000</v>
      </c>
      <c r="S2054" s="53">
        <f t="shared" si="1080"/>
        <v>420000</v>
      </c>
      <c r="T2054" s="53"/>
      <c r="U2054" s="53">
        <v>0</v>
      </c>
      <c r="V2054" s="53" t="s">
        <v>129</v>
      </c>
      <c r="W2054" s="55">
        <v>0.01</v>
      </c>
      <c r="X2054" s="53">
        <v>0</v>
      </c>
      <c r="Y2054" s="53" t="s">
        <v>129</v>
      </c>
      <c r="Z2054" s="55">
        <v>0.01</v>
      </c>
      <c r="AA2054" s="53">
        <v>0</v>
      </c>
      <c r="AB2054" s="53" t="s">
        <v>130</v>
      </c>
      <c r="AC2054" s="85">
        <v>0.01</v>
      </c>
      <c r="AD2054" s="53">
        <v>0</v>
      </c>
      <c r="AE2054" s="53" t="s">
        <v>130</v>
      </c>
      <c r="AF2054" s="55">
        <v>0.01</v>
      </c>
      <c r="AG2054" s="177">
        <v>330000</v>
      </c>
      <c r="AH2054" s="53" t="s">
        <v>131</v>
      </c>
      <c r="AI2054" s="160">
        <v>3</v>
      </c>
      <c r="AJ2054" s="160">
        <v>90000</v>
      </c>
      <c r="AK2054" s="53" t="s">
        <v>131</v>
      </c>
      <c r="AL2054" s="160">
        <v>3</v>
      </c>
      <c r="AM2054" s="53"/>
      <c r="AN2054" s="53"/>
      <c r="AO2054" s="53"/>
      <c r="AP2054" s="53"/>
      <c r="AQ2054" s="53"/>
      <c r="AR2054" s="53"/>
      <c r="AS2054" s="53"/>
      <c r="AT2054" s="53"/>
      <c r="AU2054" s="53"/>
      <c r="AV2054" s="53"/>
      <c r="AW2054" s="53"/>
      <c r="AX2054" s="53"/>
      <c r="AY2054" s="53"/>
      <c r="AZ2054" s="53"/>
      <c r="BA2054" s="53"/>
      <c r="BB2054" s="53"/>
      <c r="BC2054" s="53"/>
      <c r="BD2054" s="53"/>
      <c r="BE2054" s="53"/>
    </row>
    <row r="2055" spans="1:57" ht="15.75" customHeight="1">
      <c r="A2055" s="1" t="s">
        <v>2263</v>
      </c>
      <c r="B2055" s="1" t="s">
        <v>280</v>
      </c>
      <c r="C2055" s="1" t="s">
        <v>281</v>
      </c>
      <c r="D2055" s="1" t="s">
        <v>851</v>
      </c>
      <c r="E2055" s="1" t="s">
        <v>852</v>
      </c>
      <c r="F2055" s="128"/>
      <c r="G2055" s="129"/>
      <c r="H2055" s="129"/>
      <c r="I2055" s="129"/>
      <c r="J2055" s="129"/>
      <c r="K2055" s="83" t="s">
        <v>2299</v>
      </c>
      <c r="L2055" s="84" t="s">
        <v>2312</v>
      </c>
      <c r="M2055" s="51" t="s">
        <v>127</v>
      </c>
      <c r="N2055" s="51"/>
      <c r="O2055" s="62" t="e">
        <f t="shared" si="1079"/>
        <v>#VALUE!</v>
      </c>
      <c r="P2055" s="53">
        <v>400</v>
      </c>
      <c r="Q2055" s="54" t="s">
        <v>400</v>
      </c>
      <c r="R2055" s="53">
        <v>2128000</v>
      </c>
      <c r="S2055" s="53">
        <f t="shared" si="1080"/>
        <v>2126119.0999999996</v>
      </c>
      <c r="T2055" s="53"/>
      <c r="U2055" s="53">
        <v>0</v>
      </c>
      <c r="V2055" s="53" t="s">
        <v>129</v>
      </c>
      <c r="W2055" s="55">
        <v>0.01</v>
      </c>
      <c r="X2055" s="53">
        <v>0</v>
      </c>
      <c r="Y2055" s="53" t="s">
        <v>129</v>
      </c>
      <c r="Z2055" s="55">
        <v>0.01</v>
      </c>
      <c r="AA2055" s="53">
        <v>0</v>
      </c>
      <c r="AB2055" s="53" t="s">
        <v>130</v>
      </c>
      <c r="AC2055" s="85">
        <v>0.01</v>
      </c>
      <c r="AD2055" s="160">
        <v>122163.7</v>
      </c>
      <c r="AE2055" s="53" t="s">
        <v>131</v>
      </c>
      <c r="AF2055" s="55">
        <v>0.01</v>
      </c>
      <c r="AG2055" s="177">
        <v>624077</v>
      </c>
      <c r="AH2055" s="53" t="s">
        <v>131</v>
      </c>
      <c r="AI2055" s="160">
        <v>2</v>
      </c>
      <c r="AJ2055" s="160">
        <v>1379878.4</v>
      </c>
      <c r="AK2055" s="53" t="s">
        <v>131</v>
      </c>
      <c r="AL2055" s="160">
        <v>4</v>
      </c>
      <c r="AM2055" s="53"/>
      <c r="AN2055" s="53"/>
      <c r="AO2055" s="53"/>
      <c r="AP2055" s="53"/>
      <c r="AQ2055" s="53"/>
      <c r="AR2055" s="53"/>
      <c r="AS2055" s="53"/>
      <c r="AT2055" s="53"/>
      <c r="AU2055" s="53"/>
      <c r="AV2055" s="53"/>
      <c r="AW2055" s="53"/>
      <c r="AX2055" s="53"/>
      <c r="AY2055" s="53"/>
      <c r="AZ2055" s="53"/>
      <c r="BA2055" s="53"/>
      <c r="BB2055" s="53"/>
      <c r="BC2055" s="53"/>
      <c r="BD2055" s="53"/>
      <c r="BE2055" s="53"/>
    </row>
    <row r="2056" spans="1:57" ht="15.75" customHeight="1">
      <c r="A2056" s="1" t="s">
        <v>2263</v>
      </c>
      <c r="B2056" s="1" t="s">
        <v>280</v>
      </c>
      <c r="C2056" s="1" t="s">
        <v>281</v>
      </c>
      <c r="D2056" s="1" t="s">
        <v>851</v>
      </c>
      <c r="E2056" s="1" t="s">
        <v>852</v>
      </c>
      <c r="F2056" s="128"/>
      <c r="G2056" s="129"/>
      <c r="H2056" s="129"/>
      <c r="I2056" s="129"/>
      <c r="J2056" s="129"/>
      <c r="K2056" s="83" t="s">
        <v>2270</v>
      </c>
      <c r="L2056" s="84" t="s">
        <v>2313</v>
      </c>
      <c r="M2056" s="51" t="s">
        <v>127</v>
      </c>
      <c r="N2056" s="51"/>
      <c r="O2056" s="62" t="e">
        <f t="shared" si="1079"/>
        <v>#VALUE!</v>
      </c>
      <c r="P2056" s="53">
        <v>400</v>
      </c>
      <c r="Q2056" s="54" t="s">
        <v>400</v>
      </c>
      <c r="R2056" s="53">
        <v>2128000</v>
      </c>
      <c r="S2056" s="53">
        <f t="shared" si="1080"/>
        <v>1112096.3500000001</v>
      </c>
      <c r="T2056" s="53"/>
      <c r="U2056" s="53">
        <v>0</v>
      </c>
      <c r="V2056" s="53" t="s">
        <v>129</v>
      </c>
      <c r="W2056" s="55">
        <v>0.01</v>
      </c>
      <c r="X2056" s="53">
        <v>0</v>
      </c>
      <c r="Y2056" s="53" t="s">
        <v>129</v>
      </c>
      <c r="Z2056" s="55">
        <v>0.01</v>
      </c>
      <c r="AA2056" s="53">
        <v>6295</v>
      </c>
      <c r="AB2056" s="53" t="s">
        <v>131</v>
      </c>
      <c r="AC2056" s="191">
        <v>0.01</v>
      </c>
      <c r="AD2056" s="160">
        <v>325705.40000000002</v>
      </c>
      <c r="AE2056" s="53" t="s">
        <v>131</v>
      </c>
      <c r="AF2056" s="55">
        <v>0.01</v>
      </c>
      <c r="AG2056" s="177">
        <v>312043.8</v>
      </c>
      <c r="AH2056" s="53" t="s">
        <v>131</v>
      </c>
      <c r="AI2056" s="160">
        <v>2</v>
      </c>
      <c r="AJ2056" s="160">
        <v>468052.15</v>
      </c>
      <c r="AK2056" s="53" t="s">
        <v>131</v>
      </c>
      <c r="AL2056" s="160">
        <v>3</v>
      </c>
      <c r="AM2056" s="53"/>
      <c r="AN2056" s="53"/>
      <c r="AO2056" s="53"/>
      <c r="AP2056" s="53"/>
      <c r="AQ2056" s="53"/>
      <c r="AR2056" s="53"/>
      <c r="AS2056" s="53"/>
      <c r="AT2056" s="53"/>
      <c r="AU2056" s="53"/>
      <c r="AV2056" s="53"/>
      <c r="AW2056" s="53"/>
      <c r="AX2056" s="53"/>
      <c r="AY2056" s="53"/>
      <c r="AZ2056" s="53"/>
      <c r="BA2056" s="53"/>
      <c r="BB2056" s="53"/>
      <c r="BC2056" s="53"/>
      <c r="BD2056" s="53"/>
      <c r="BE2056" s="53"/>
    </row>
    <row r="2057" spans="1:57" ht="15.75" customHeight="1">
      <c r="A2057" s="1" t="s">
        <v>2263</v>
      </c>
      <c r="B2057" s="1" t="s">
        <v>280</v>
      </c>
      <c r="C2057" s="1" t="s">
        <v>281</v>
      </c>
      <c r="D2057" s="1" t="s">
        <v>658</v>
      </c>
      <c r="E2057" s="1"/>
      <c r="F2057" s="35"/>
      <c r="G2057" s="36"/>
      <c r="H2057" s="36"/>
      <c r="I2057" s="36" t="s">
        <v>658</v>
      </c>
      <c r="J2057" s="36"/>
      <c r="K2057" s="137"/>
      <c r="L2057" s="138"/>
      <c r="M2057" s="122"/>
      <c r="N2057" s="122"/>
      <c r="O2057" s="122"/>
      <c r="P2057" s="39"/>
      <c r="Q2057" s="40"/>
      <c r="R2057" s="39">
        <f t="shared" ref="R2057:S2057" si="1081">R2058+R2061+R2064</f>
        <v>4624500</v>
      </c>
      <c r="S2057" s="39">
        <f t="shared" si="1081"/>
        <v>2557930</v>
      </c>
      <c r="T2057" s="39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86"/>
      <c r="AE2057" s="86"/>
      <c r="AF2057" s="86"/>
      <c r="AG2057" s="39"/>
      <c r="AH2057" s="39"/>
      <c r="AI2057" s="39"/>
      <c r="AJ2057" s="39"/>
      <c r="AK2057" s="39"/>
      <c r="AL2057" s="39"/>
      <c r="AM2057" s="39"/>
      <c r="AN2057" s="39"/>
      <c r="AO2057" s="39"/>
      <c r="AP2057" s="39"/>
      <c r="AQ2057" s="39"/>
      <c r="AR2057" s="39"/>
      <c r="AS2057" s="39"/>
      <c r="AT2057" s="39"/>
      <c r="AU2057" s="39"/>
      <c r="AV2057" s="39"/>
      <c r="AW2057" s="39"/>
      <c r="AX2057" s="39"/>
      <c r="AY2057" s="39"/>
      <c r="AZ2057" s="39"/>
      <c r="BA2057" s="39"/>
      <c r="BB2057" s="39"/>
      <c r="BC2057" s="39"/>
      <c r="BD2057" s="39"/>
      <c r="BE2057" s="39"/>
    </row>
    <row r="2058" spans="1:57" ht="15.75" customHeight="1">
      <c r="A2058" s="1" t="s">
        <v>2263</v>
      </c>
      <c r="B2058" s="1" t="s">
        <v>280</v>
      </c>
      <c r="C2058" s="1" t="s">
        <v>281</v>
      </c>
      <c r="D2058" s="1"/>
      <c r="E2058" s="1" t="s">
        <v>868</v>
      </c>
      <c r="F2058" s="41"/>
      <c r="G2058" s="42"/>
      <c r="H2058" s="42"/>
      <c r="I2058" s="42"/>
      <c r="J2058" s="42" t="s">
        <v>868</v>
      </c>
      <c r="K2058" s="139"/>
      <c r="L2058" s="140"/>
      <c r="M2058" s="127"/>
      <c r="N2058" s="127"/>
      <c r="O2058" s="127"/>
      <c r="P2058" s="45"/>
      <c r="Q2058" s="46"/>
      <c r="R2058" s="45">
        <f t="shared" ref="R2058:S2058" si="1082">R2059+R2060</f>
        <v>1072500</v>
      </c>
      <c r="S2058" s="45">
        <f t="shared" si="1082"/>
        <v>1072080</v>
      </c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82"/>
      <c r="AE2058" s="82"/>
      <c r="AF2058" s="82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  <c r="AT2058" s="45"/>
      <c r="AU2058" s="45"/>
      <c r="AV2058" s="45"/>
      <c r="AW2058" s="45"/>
      <c r="AX2058" s="45"/>
      <c r="AY2058" s="45"/>
      <c r="AZ2058" s="45"/>
      <c r="BA2058" s="45"/>
      <c r="BB2058" s="45"/>
      <c r="BC2058" s="45"/>
      <c r="BD2058" s="45"/>
      <c r="BE2058" s="45"/>
    </row>
    <row r="2059" spans="1:57" ht="15.75" customHeight="1">
      <c r="A2059" s="1" t="s">
        <v>2263</v>
      </c>
      <c r="B2059" s="1" t="s">
        <v>280</v>
      </c>
      <c r="C2059" s="1" t="s">
        <v>281</v>
      </c>
      <c r="D2059" s="1" t="s">
        <v>658</v>
      </c>
      <c r="E2059" s="1" t="s">
        <v>868</v>
      </c>
      <c r="F2059" s="128"/>
      <c r="G2059" s="129"/>
      <c r="H2059" s="129"/>
      <c r="I2059" s="129"/>
      <c r="J2059" s="129"/>
      <c r="K2059" s="83" t="s">
        <v>2287</v>
      </c>
      <c r="L2059" s="84" t="s">
        <v>2314</v>
      </c>
      <c r="M2059" s="51" t="s">
        <v>127</v>
      </c>
      <c r="N2059" s="51"/>
      <c r="O2059" s="62" t="e">
        <f t="shared" ref="O2059:O2060" si="1083">M2059-R2059</f>
        <v>#VALUE!</v>
      </c>
      <c r="P2059" s="53">
        <v>400000</v>
      </c>
      <c r="Q2059" s="54" t="s">
        <v>128</v>
      </c>
      <c r="R2059" s="53">
        <v>660000</v>
      </c>
      <c r="S2059" s="53">
        <f t="shared" ref="S2059:S2060" si="1084">U2059+X2059+AA2059+AD2059+AG2059+AJ2059+AM2059+AP2059+AS2059+AV2059+AY2059+BB2059</f>
        <v>659580</v>
      </c>
      <c r="T2059" s="53"/>
      <c r="U2059" s="53">
        <v>0</v>
      </c>
      <c r="V2059" s="53" t="s">
        <v>129</v>
      </c>
      <c r="W2059" s="55">
        <v>0.01</v>
      </c>
      <c r="X2059" s="53">
        <v>0</v>
      </c>
      <c r="Y2059" s="53" t="s">
        <v>129</v>
      </c>
      <c r="Z2059" s="55">
        <v>0.01</v>
      </c>
      <c r="AA2059" s="53">
        <v>0</v>
      </c>
      <c r="AB2059" s="53" t="s">
        <v>130</v>
      </c>
      <c r="AC2059" s="85">
        <v>0.01</v>
      </c>
      <c r="AD2059" s="160">
        <v>307580</v>
      </c>
      <c r="AE2059" s="53" t="s">
        <v>131</v>
      </c>
      <c r="AF2059" s="175">
        <v>0.02</v>
      </c>
      <c r="AG2059" s="177">
        <v>0</v>
      </c>
      <c r="AH2059" s="53" t="s">
        <v>131</v>
      </c>
      <c r="AI2059" s="160">
        <v>2</v>
      </c>
      <c r="AJ2059" s="160">
        <v>352000</v>
      </c>
      <c r="AK2059" s="53" t="s">
        <v>131</v>
      </c>
      <c r="AL2059" s="160">
        <v>5</v>
      </c>
      <c r="AM2059" s="53"/>
      <c r="AN2059" s="53"/>
      <c r="AO2059" s="53"/>
      <c r="AP2059" s="53"/>
      <c r="AQ2059" s="53"/>
      <c r="AR2059" s="53"/>
      <c r="AS2059" s="53"/>
      <c r="AT2059" s="53"/>
      <c r="AU2059" s="53"/>
      <c r="AV2059" s="53"/>
      <c r="AW2059" s="53"/>
      <c r="AX2059" s="53"/>
      <c r="AY2059" s="53"/>
      <c r="AZ2059" s="53"/>
      <c r="BA2059" s="53"/>
      <c r="BB2059" s="53"/>
      <c r="BC2059" s="53"/>
      <c r="BD2059" s="53"/>
      <c r="BE2059" s="53"/>
    </row>
    <row r="2060" spans="1:57" ht="15.75" customHeight="1">
      <c r="A2060" s="1" t="s">
        <v>2263</v>
      </c>
      <c r="B2060" s="1" t="s">
        <v>280</v>
      </c>
      <c r="C2060" s="1" t="s">
        <v>281</v>
      </c>
      <c r="D2060" s="1" t="s">
        <v>658</v>
      </c>
      <c r="E2060" s="1" t="s">
        <v>868</v>
      </c>
      <c r="F2060" s="128"/>
      <c r="G2060" s="129"/>
      <c r="H2060" s="129"/>
      <c r="I2060" s="129"/>
      <c r="J2060" s="129"/>
      <c r="K2060" s="83" t="s">
        <v>2289</v>
      </c>
      <c r="L2060" s="84" t="s">
        <v>2315</v>
      </c>
      <c r="M2060" s="51" t="s">
        <v>127</v>
      </c>
      <c r="N2060" s="51"/>
      <c r="O2060" s="62" t="e">
        <f t="shared" si="1083"/>
        <v>#VALUE!</v>
      </c>
      <c r="P2060" s="53">
        <v>250000</v>
      </c>
      <c r="Q2060" s="54" t="s">
        <v>128</v>
      </c>
      <c r="R2060" s="53">
        <v>412500</v>
      </c>
      <c r="S2060" s="53">
        <f t="shared" si="1084"/>
        <v>412500</v>
      </c>
      <c r="T2060" s="53"/>
      <c r="U2060" s="53">
        <v>0</v>
      </c>
      <c r="V2060" s="53" t="s">
        <v>129</v>
      </c>
      <c r="W2060" s="55">
        <v>0.01</v>
      </c>
      <c r="X2060" s="53">
        <v>0</v>
      </c>
      <c r="Y2060" s="53" t="s">
        <v>129</v>
      </c>
      <c r="Z2060" s="55">
        <v>0.01</v>
      </c>
      <c r="AA2060" s="53">
        <v>0</v>
      </c>
      <c r="AB2060" s="53" t="s">
        <v>130</v>
      </c>
      <c r="AC2060" s="85">
        <v>0.01</v>
      </c>
      <c r="AD2060" s="160">
        <v>192100</v>
      </c>
      <c r="AE2060" s="53" t="s">
        <v>131</v>
      </c>
      <c r="AF2060" s="175">
        <v>0.02</v>
      </c>
      <c r="AG2060" s="177">
        <v>12940</v>
      </c>
      <c r="AH2060" s="53" t="s">
        <v>131</v>
      </c>
      <c r="AI2060" s="160">
        <v>2</v>
      </c>
      <c r="AJ2060" s="160">
        <v>207460</v>
      </c>
      <c r="AK2060" s="53" t="s">
        <v>131</v>
      </c>
      <c r="AL2060" s="160">
        <v>5</v>
      </c>
      <c r="AM2060" s="53"/>
      <c r="AN2060" s="53"/>
      <c r="AO2060" s="53"/>
      <c r="AP2060" s="53"/>
      <c r="AQ2060" s="53"/>
      <c r="AR2060" s="53"/>
      <c r="AS2060" s="53"/>
      <c r="AT2060" s="53"/>
      <c r="AU2060" s="53"/>
      <c r="AV2060" s="53"/>
      <c r="AW2060" s="53"/>
      <c r="AX2060" s="53"/>
      <c r="AY2060" s="53"/>
      <c r="AZ2060" s="53"/>
      <c r="BA2060" s="53"/>
      <c r="BB2060" s="53"/>
      <c r="BC2060" s="53"/>
      <c r="BD2060" s="53"/>
      <c r="BE2060" s="53"/>
    </row>
    <row r="2061" spans="1:57" ht="15.75" customHeight="1">
      <c r="A2061" s="1" t="s">
        <v>2263</v>
      </c>
      <c r="B2061" s="1" t="s">
        <v>280</v>
      </c>
      <c r="C2061" s="1" t="s">
        <v>281</v>
      </c>
      <c r="D2061" s="1"/>
      <c r="E2061" s="1" t="s">
        <v>659</v>
      </c>
      <c r="F2061" s="41"/>
      <c r="G2061" s="42"/>
      <c r="H2061" s="42"/>
      <c r="I2061" s="42"/>
      <c r="J2061" s="42" t="s">
        <v>659</v>
      </c>
      <c r="K2061" s="139"/>
      <c r="L2061" s="140"/>
      <c r="M2061" s="127"/>
      <c r="N2061" s="127"/>
      <c r="O2061" s="127"/>
      <c r="P2061" s="45"/>
      <c r="Q2061" s="46"/>
      <c r="R2061" s="45">
        <f t="shared" ref="R2061:S2061" si="1085">R2062+R2063</f>
        <v>2871200</v>
      </c>
      <c r="S2061" s="45">
        <f t="shared" si="1085"/>
        <v>1485850</v>
      </c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91"/>
      <c r="AE2061" s="91"/>
      <c r="AF2061" s="91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  <c r="AT2061" s="45"/>
      <c r="AU2061" s="45"/>
      <c r="AV2061" s="45"/>
      <c r="AW2061" s="45"/>
      <c r="AX2061" s="45"/>
      <c r="AY2061" s="45"/>
      <c r="AZ2061" s="45"/>
      <c r="BA2061" s="45"/>
      <c r="BB2061" s="45"/>
      <c r="BC2061" s="45"/>
      <c r="BD2061" s="45"/>
      <c r="BE2061" s="45"/>
    </row>
    <row r="2062" spans="1:57" ht="15.75" customHeight="1">
      <c r="A2062" s="1" t="s">
        <v>2263</v>
      </c>
      <c r="B2062" s="1" t="s">
        <v>280</v>
      </c>
      <c r="C2062" s="1" t="s">
        <v>281</v>
      </c>
      <c r="D2062" s="1" t="s">
        <v>658</v>
      </c>
      <c r="E2062" s="1" t="s">
        <v>659</v>
      </c>
      <c r="F2062" s="128"/>
      <c r="G2062" s="129"/>
      <c r="H2062" s="129"/>
      <c r="I2062" s="129"/>
      <c r="J2062" s="129"/>
      <c r="K2062" s="83" t="s">
        <v>132</v>
      </c>
      <c r="L2062" s="84" t="s">
        <v>2316</v>
      </c>
      <c r="M2062" s="51" t="s">
        <v>127</v>
      </c>
      <c r="N2062" s="51"/>
      <c r="O2062" s="62" t="e">
        <f t="shared" ref="O2062:O2063" si="1086">M2062-R2062</f>
        <v>#VALUE!</v>
      </c>
      <c r="P2062" s="53">
        <v>650000</v>
      </c>
      <c r="Q2062" s="54" t="s">
        <v>128</v>
      </c>
      <c r="R2062" s="53">
        <v>1924000</v>
      </c>
      <c r="S2062" s="53">
        <f t="shared" ref="S2062:S2063" si="1087">U2062+X2062+AA2062+AD2062+AG2062+AJ2062+AM2062+AP2062+AS2062+AV2062+AY2062+BB2062</f>
        <v>538650</v>
      </c>
      <c r="T2062" s="53"/>
      <c r="U2062" s="53">
        <v>0</v>
      </c>
      <c r="V2062" s="53" t="s">
        <v>129</v>
      </c>
      <c r="W2062" s="55">
        <v>0.01</v>
      </c>
      <c r="X2062" s="53">
        <v>0</v>
      </c>
      <c r="Y2062" s="53" t="s">
        <v>129</v>
      </c>
      <c r="Z2062" s="55">
        <v>0.01</v>
      </c>
      <c r="AA2062" s="53">
        <v>111000</v>
      </c>
      <c r="AB2062" s="53" t="s">
        <v>131</v>
      </c>
      <c r="AC2062" s="85">
        <v>0.01</v>
      </c>
      <c r="AD2062" s="160">
        <v>369150</v>
      </c>
      <c r="AE2062" s="53" t="s">
        <v>131</v>
      </c>
      <c r="AF2062" s="55">
        <v>0.01</v>
      </c>
      <c r="AG2062" s="177">
        <v>58500</v>
      </c>
      <c r="AH2062" s="53" t="s">
        <v>131</v>
      </c>
      <c r="AI2062" s="160">
        <v>2</v>
      </c>
      <c r="AJ2062" s="53"/>
      <c r="AK2062" s="53"/>
      <c r="AL2062" s="53"/>
      <c r="AM2062" s="53"/>
      <c r="AN2062" s="53"/>
      <c r="AO2062" s="53"/>
      <c r="AP2062" s="53"/>
      <c r="AQ2062" s="53"/>
      <c r="AR2062" s="53"/>
      <c r="AS2062" s="53"/>
      <c r="AT2062" s="53"/>
      <c r="AU2062" s="53"/>
      <c r="AV2062" s="53"/>
      <c r="AW2062" s="53"/>
      <c r="AX2062" s="53"/>
      <c r="AY2062" s="53"/>
      <c r="AZ2062" s="53"/>
      <c r="BA2062" s="53"/>
      <c r="BB2062" s="53"/>
      <c r="BC2062" s="53"/>
      <c r="BD2062" s="53"/>
      <c r="BE2062" s="53"/>
    </row>
    <row r="2063" spans="1:57" ht="15.75" customHeight="1">
      <c r="A2063" s="1" t="s">
        <v>2263</v>
      </c>
      <c r="B2063" s="1" t="s">
        <v>280</v>
      </c>
      <c r="C2063" s="1" t="s">
        <v>281</v>
      </c>
      <c r="D2063" s="1" t="s">
        <v>658</v>
      </c>
      <c r="E2063" s="1" t="s">
        <v>659</v>
      </c>
      <c r="F2063" s="128"/>
      <c r="G2063" s="129"/>
      <c r="H2063" s="129"/>
      <c r="I2063" s="129"/>
      <c r="J2063" s="129"/>
      <c r="K2063" s="83" t="s">
        <v>2277</v>
      </c>
      <c r="L2063" s="84" t="s">
        <v>2317</v>
      </c>
      <c r="M2063" s="51" t="s">
        <v>127</v>
      </c>
      <c r="N2063" s="51">
        <v>2</v>
      </c>
      <c r="O2063" s="56" t="e">
        <f t="shared" si="1086"/>
        <v>#VALUE!</v>
      </c>
      <c r="P2063" s="53">
        <v>320000</v>
      </c>
      <c r="Q2063" s="54" t="s">
        <v>128</v>
      </c>
      <c r="R2063" s="53">
        <v>947200</v>
      </c>
      <c r="S2063" s="53">
        <f t="shared" si="1087"/>
        <v>947200</v>
      </c>
      <c r="T2063" s="53"/>
      <c r="U2063" s="53">
        <v>0</v>
      </c>
      <c r="V2063" s="53" t="s">
        <v>129</v>
      </c>
      <c r="W2063" s="55">
        <v>0.01</v>
      </c>
      <c r="X2063" s="53">
        <v>0</v>
      </c>
      <c r="Y2063" s="53" t="s">
        <v>129</v>
      </c>
      <c r="Z2063" s="55">
        <v>0.01</v>
      </c>
      <c r="AA2063" s="53">
        <v>234200</v>
      </c>
      <c r="AB2063" s="53" t="s">
        <v>131</v>
      </c>
      <c r="AC2063" s="85">
        <v>0.01</v>
      </c>
      <c r="AD2063" s="160">
        <v>0</v>
      </c>
      <c r="AE2063" s="53" t="s">
        <v>131</v>
      </c>
      <c r="AF2063" s="55">
        <v>0.01</v>
      </c>
      <c r="AG2063" s="177">
        <v>128400</v>
      </c>
      <c r="AH2063" s="53" t="s">
        <v>131</v>
      </c>
      <c r="AI2063" s="160">
        <v>2</v>
      </c>
      <c r="AJ2063" s="160">
        <v>584600</v>
      </c>
      <c r="AK2063" s="53" t="s">
        <v>131</v>
      </c>
      <c r="AL2063" s="160">
        <v>5</v>
      </c>
      <c r="AM2063" s="53"/>
      <c r="AN2063" s="53"/>
      <c r="AO2063" s="53"/>
      <c r="AP2063" s="53"/>
      <c r="AQ2063" s="53"/>
      <c r="AR2063" s="53"/>
      <c r="AS2063" s="53"/>
      <c r="AT2063" s="53"/>
      <c r="AU2063" s="53"/>
      <c r="AV2063" s="53"/>
      <c r="AW2063" s="53"/>
      <c r="AX2063" s="53"/>
      <c r="AY2063" s="53"/>
      <c r="AZ2063" s="53"/>
      <c r="BA2063" s="53"/>
      <c r="BB2063" s="53"/>
      <c r="BC2063" s="53"/>
      <c r="BD2063" s="53"/>
      <c r="BE2063" s="53"/>
    </row>
    <row r="2064" spans="1:57" ht="15.75" customHeight="1">
      <c r="A2064" s="1" t="s">
        <v>2263</v>
      </c>
      <c r="B2064" s="1" t="s">
        <v>280</v>
      </c>
      <c r="C2064" s="1" t="s">
        <v>281</v>
      </c>
      <c r="D2064" s="1"/>
      <c r="E2064" s="1" t="s">
        <v>873</v>
      </c>
      <c r="F2064" s="41"/>
      <c r="G2064" s="42"/>
      <c r="H2064" s="42"/>
      <c r="I2064" s="42"/>
      <c r="J2064" s="42" t="s">
        <v>873</v>
      </c>
      <c r="K2064" s="139"/>
      <c r="L2064" s="140"/>
      <c r="M2064" s="127"/>
      <c r="N2064" s="127"/>
      <c r="O2064" s="127"/>
      <c r="P2064" s="45"/>
      <c r="Q2064" s="46"/>
      <c r="R2064" s="45">
        <f t="shared" ref="R2064:S2064" si="1088">R2065</f>
        <v>680800</v>
      </c>
      <c r="S2064" s="45">
        <f t="shared" si="1088"/>
        <v>0</v>
      </c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91"/>
      <c r="AE2064" s="91"/>
      <c r="AF2064" s="91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  <c r="AT2064" s="45"/>
      <c r="AU2064" s="45"/>
      <c r="AV2064" s="45"/>
      <c r="AW2064" s="45"/>
      <c r="AX2064" s="45"/>
      <c r="AY2064" s="45"/>
      <c r="AZ2064" s="45"/>
      <c r="BA2064" s="45"/>
      <c r="BB2064" s="45"/>
      <c r="BC2064" s="45"/>
      <c r="BD2064" s="45"/>
      <c r="BE2064" s="45"/>
    </row>
    <row r="2065" spans="1:57" ht="15.75" customHeight="1">
      <c r="A2065" s="1" t="s">
        <v>2263</v>
      </c>
      <c r="B2065" s="1" t="s">
        <v>280</v>
      </c>
      <c r="C2065" s="1" t="s">
        <v>281</v>
      </c>
      <c r="D2065" s="1" t="s">
        <v>658</v>
      </c>
      <c r="E2065" s="1" t="s">
        <v>873</v>
      </c>
      <c r="F2065" s="128"/>
      <c r="G2065" s="129"/>
      <c r="H2065" s="129"/>
      <c r="I2065" s="129"/>
      <c r="J2065" s="129"/>
      <c r="K2065" s="83" t="s">
        <v>2277</v>
      </c>
      <c r="L2065" s="84" t="s">
        <v>2317</v>
      </c>
      <c r="M2065" s="51" t="s">
        <v>127</v>
      </c>
      <c r="N2065" s="51">
        <v>2</v>
      </c>
      <c r="O2065" s="56" t="e">
        <f>M2065-R2065</f>
        <v>#VALUE!</v>
      </c>
      <c r="P2065" s="53">
        <v>230000</v>
      </c>
      <c r="Q2065" s="54" t="s">
        <v>128</v>
      </c>
      <c r="R2065" s="53">
        <v>680800</v>
      </c>
      <c r="S2065" s="53">
        <f>U2065+X2065+AA2065+AD2065+AG2065+AJ2065+AM2065+AP2065+AS2065+AV2065+AY2065+BB2065</f>
        <v>0</v>
      </c>
      <c r="T2065" s="53"/>
      <c r="U2065" s="53">
        <v>0</v>
      </c>
      <c r="V2065" s="53" t="s">
        <v>129</v>
      </c>
      <c r="W2065" s="55">
        <v>0.01</v>
      </c>
      <c r="X2065" s="53">
        <v>0</v>
      </c>
      <c r="Y2065" s="53" t="s">
        <v>129</v>
      </c>
      <c r="Z2065" s="55">
        <v>0.01</v>
      </c>
      <c r="AA2065" s="53">
        <v>0</v>
      </c>
      <c r="AB2065" s="53" t="s">
        <v>130</v>
      </c>
      <c r="AC2065" s="85">
        <v>0.01</v>
      </c>
      <c r="AD2065" s="160">
        <v>0</v>
      </c>
      <c r="AE2065" s="53" t="s">
        <v>131</v>
      </c>
      <c r="AF2065" s="55">
        <v>0.01</v>
      </c>
      <c r="AG2065" s="160">
        <v>0</v>
      </c>
      <c r="AH2065" s="53" t="s">
        <v>131</v>
      </c>
      <c r="AI2065" s="194">
        <v>1</v>
      </c>
      <c r="AJ2065" s="160">
        <v>0</v>
      </c>
      <c r="AK2065" s="53" t="s">
        <v>131</v>
      </c>
      <c r="AL2065" s="194">
        <v>1</v>
      </c>
      <c r="AM2065" s="53"/>
      <c r="AN2065" s="53"/>
      <c r="AO2065" s="53"/>
      <c r="AP2065" s="53"/>
      <c r="AQ2065" s="53"/>
      <c r="AR2065" s="53"/>
      <c r="AS2065" s="53"/>
      <c r="AT2065" s="53"/>
      <c r="AU2065" s="53"/>
      <c r="AV2065" s="53"/>
      <c r="AW2065" s="53"/>
      <c r="AX2065" s="53"/>
      <c r="AY2065" s="53"/>
      <c r="AZ2065" s="53"/>
      <c r="BA2065" s="53"/>
      <c r="BB2065" s="53"/>
      <c r="BC2065" s="53"/>
      <c r="BD2065" s="53"/>
      <c r="BE2065" s="53"/>
    </row>
    <row r="2066" spans="1:57" ht="15.75" customHeight="1">
      <c r="A2066" s="1" t="s">
        <v>2263</v>
      </c>
      <c r="B2066" s="1" t="s">
        <v>280</v>
      </c>
      <c r="C2066" s="1" t="s">
        <v>281</v>
      </c>
      <c r="D2066" s="1" t="s">
        <v>286</v>
      </c>
      <c r="E2066" s="1"/>
      <c r="F2066" s="35"/>
      <c r="G2066" s="36"/>
      <c r="H2066" s="36"/>
      <c r="I2066" s="36" t="s">
        <v>286</v>
      </c>
      <c r="J2066" s="36"/>
      <c r="K2066" s="137"/>
      <c r="L2066" s="138"/>
      <c r="M2066" s="122"/>
      <c r="N2066" s="122"/>
      <c r="O2066" s="122"/>
      <c r="P2066" s="39"/>
      <c r="Q2066" s="40"/>
      <c r="R2066" s="39">
        <f t="shared" ref="R2066:S2066" si="1089">R2067+R2070</f>
        <v>1817500</v>
      </c>
      <c r="S2066" s="39">
        <f t="shared" si="1089"/>
        <v>1226740</v>
      </c>
      <c r="T2066" s="39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86"/>
      <c r="AE2066" s="86"/>
      <c r="AF2066" s="86"/>
      <c r="AG2066" s="39"/>
      <c r="AH2066" s="39"/>
      <c r="AI2066" s="39"/>
      <c r="AJ2066" s="39"/>
      <c r="AK2066" s="39"/>
      <c r="AL2066" s="39"/>
      <c r="AM2066" s="39"/>
      <c r="AN2066" s="39"/>
      <c r="AO2066" s="39"/>
      <c r="AP2066" s="39"/>
      <c r="AQ2066" s="39"/>
      <c r="AR2066" s="39"/>
      <c r="AS2066" s="39"/>
      <c r="AT2066" s="39"/>
      <c r="AU2066" s="39"/>
      <c r="AV2066" s="39"/>
      <c r="AW2066" s="39"/>
      <c r="AX2066" s="39"/>
      <c r="AY2066" s="39"/>
      <c r="AZ2066" s="39"/>
      <c r="BA2066" s="39"/>
      <c r="BB2066" s="39"/>
      <c r="BC2066" s="39"/>
      <c r="BD2066" s="39"/>
      <c r="BE2066" s="39"/>
    </row>
    <row r="2067" spans="1:57" ht="15.75" customHeight="1">
      <c r="A2067" s="1" t="s">
        <v>2263</v>
      </c>
      <c r="B2067" s="1" t="s">
        <v>280</v>
      </c>
      <c r="C2067" s="1" t="s">
        <v>281</v>
      </c>
      <c r="D2067" s="1"/>
      <c r="E2067" s="1" t="s">
        <v>874</v>
      </c>
      <c r="F2067" s="41"/>
      <c r="G2067" s="42"/>
      <c r="H2067" s="42"/>
      <c r="I2067" s="42"/>
      <c r="J2067" s="42" t="s">
        <v>874</v>
      </c>
      <c r="K2067" s="139"/>
      <c r="L2067" s="140"/>
      <c r="M2067" s="127"/>
      <c r="N2067" s="127"/>
      <c r="O2067" s="127"/>
      <c r="P2067" s="45"/>
      <c r="Q2067" s="46"/>
      <c r="R2067" s="45">
        <f t="shared" ref="R2067:S2067" si="1090">R2068+R2069</f>
        <v>560000</v>
      </c>
      <c r="S2067" s="45">
        <f t="shared" si="1090"/>
        <v>560000</v>
      </c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82"/>
      <c r="AE2067" s="82"/>
      <c r="AF2067" s="82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  <c r="AT2067" s="45"/>
      <c r="AU2067" s="45"/>
      <c r="AV2067" s="45"/>
      <c r="AW2067" s="45"/>
      <c r="AX2067" s="45"/>
      <c r="AY2067" s="45"/>
      <c r="AZ2067" s="45"/>
      <c r="BA2067" s="45"/>
      <c r="BB2067" s="45"/>
      <c r="BC2067" s="45"/>
      <c r="BD2067" s="45"/>
      <c r="BE2067" s="45"/>
    </row>
    <row r="2068" spans="1:57" ht="15.75" customHeight="1">
      <c r="A2068" s="1" t="s">
        <v>2263</v>
      </c>
      <c r="B2068" s="1" t="s">
        <v>280</v>
      </c>
      <c r="C2068" s="1" t="s">
        <v>281</v>
      </c>
      <c r="D2068" s="1" t="s">
        <v>286</v>
      </c>
      <c r="E2068" s="1" t="s">
        <v>874</v>
      </c>
      <c r="F2068" s="128"/>
      <c r="G2068" s="129"/>
      <c r="H2068" s="129"/>
      <c r="I2068" s="129"/>
      <c r="J2068" s="129"/>
      <c r="K2068" s="83" t="s">
        <v>2318</v>
      </c>
      <c r="L2068" s="84" t="s">
        <v>2319</v>
      </c>
      <c r="M2068" s="51" t="s">
        <v>127</v>
      </c>
      <c r="N2068" s="51"/>
      <c r="O2068" s="62" t="e">
        <f t="shared" ref="O2068:O2069" si="1091">M2068-R2068</f>
        <v>#VALUE!</v>
      </c>
      <c r="P2068" s="53">
        <v>3</v>
      </c>
      <c r="Q2068" s="54" t="s">
        <v>299</v>
      </c>
      <c r="R2068" s="53">
        <v>210000</v>
      </c>
      <c r="S2068" s="53">
        <f t="shared" ref="S2068:S2069" si="1092">U2068+X2068+AA2068+AD2068+AG2068+AJ2068+AM2068+AP2068+AS2068+AV2068+AY2068+BB2068</f>
        <v>210000</v>
      </c>
      <c r="T2068" s="53"/>
      <c r="U2068" s="53">
        <v>0</v>
      </c>
      <c r="V2068" s="53" t="s">
        <v>129</v>
      </c>
      <c r="W2068" s="55">
        <v>0.01</v>
      </c>
      <c r="X2068" s="53">
        <v>0</v>
      </c>
      <c r="Y2068" s="53" t="s">
        <v>129</v>
      </c>
      <c r="Z2068" s="55">
        <v>0.01</v>
      </c>
      <c r="AA2068" s="53">
        <v>210000</v>
      </c>
      <c r="AB2068" s="53" t="s">
        <v>131</v>
      </c>
      <c r="AC2068" s="85">
        <v>0.05</v>
      </c>
      <c r="AD2068" s="160">
        <v>0</v>
      </c>
      <c r="AE2068" s="53" t="s">
        <v>131</v>
      </c>
      <c r="AF2068" s="55">
        <v>0.05</v>
      </c>
      <c r="AG2068" s="160">
        <v>0</v>
      </c>
      <c r="AH2068" s="53" t="s">
        <v>131</v>
      </c>
      <c r="AI2068" s="194">
        <v>5</v>
      </c>
      <c r="AJ2068" s="160">
        <v>0</v>
      </c>
      <c r="AK2068" s="53" t="s">
        <v>131</v>
      </c>
      <c r="AL2068" s="194">
        <v>5</v>
      </c>
      <c r="AM2068" s="53"/>
      <c r="AN2068" s="53"/>
      <c r="AO2068" s="53"/>
      <c r="AP2068" s="53"/>
      <c r="AQ2068" s="53"/>
      <c r="AR2068" s="53"/>
      <c r="AS2068" s="53"/>
      <c r="AT2068" s="53"/>
      <c r="AU2068" s="53"/>
      <c r="AV2068" s="53"/>
      <c r="AW2068" s="53"/>
      <c r="AX2068" s="53"/>
      <c r="AY2068" s="53"/>
      <c r="AZ2068" s="53"/>
      <c r="BA2068" s="53"/>
      <c r="BB2068" s="53"/>
      <c r="BC2068" s="53"/>
      <c r="BD2068" s="53"/>
      <c r="BE2068" s="53"/>
    </row>
    <row r="2069" spans="1:57" ht="15.75" customHeight="1">
      <c r="A2069" s="1" t="s">
        <v>2263</v>
      </c>
      <c r="B2069" s="1" t="s">
        <v>280</v>
      </c>
      <c r="C2069" s="1" t="s">
        <v>281</v>
      </c>
      <c r="D2069" s="1" t="s">
        <v>286</v>
      </c>
      <c r="E2069" s="1" t="s">
        <v>874</v>
      </c>
      <c r="F2069" s="128"/>
      <c r="G2069" s="129"/>
      <c r="H2069" s="129"/>
      <c r="I2069" s="129"/>
      <c r="J2069" s="129"/>
      <c r="K2069" s="83" t="s">
        <v>2320</v>
      </c>
      <c r="L2069" s="84" t="s">
        <v>2321</v>
      </c>
      <c r="M2069" s="51" t="s">
        <v>127</v>
      </c>
      <c r="N2069" s="51"/>
      <c r="O2069" s="62" t="e">
        <f t="shared" si="1091"/>
        <v>#VALUE!</v>
      </c>
      <c r="P2069" s="53">
        <v>5</v>
      </c>
      <c r="Q2069" s="54" t="s">
        <v>299</v>
      </c>
      <c r="R2069" s="53">
        <v>350000</v>
      </c>
      <c r="S2069" s="53">
        <f t="shared" si="1092"/>
        <v>350000</v>
      </c>
      <c r="T2069" s="53"/>
      <c r="U2069" s="53">
        <v>0</v>
      </c>
      <c r="V2069" s="53" t="s">
        <v>129</v>
      </c>
      <c r="W2069" s="55">
        <v>0.01</v>
      </c>
      <c r="X2069" s="53">
        <v>0</v>
      </c>
      <c r="Y2069" s="53" t="s">
        <v>129</v>
      </c>
      <c r="Z2069" s="55">
        <v>0.01</v>
      </c>
      <c r="AA2069" s="53">
        <v>350000</v>
      </c>
      <c r="AB2069" s="53" t="s">
        <v>131</v>
      </c>
      <c r="AC2069" s="85">
        <v>0.05</v>
      </c>
      <c r="AD2069" s="160">
        <v>0</v>
      </c>
      <c r="AE2069" s="53" t="s">
        <v>131</v>
      </c>
      <c r="AF2069" s="55">
        <v>0.05</v>
      </c>
      <c r="AG2069" s="160">
        <v>0</v>
      </c>
      <c r="AH2069" s="53" t="s">
        <v>131</v>
      </c>
      <c r="AI2069" s="194">
        <v>5</v>
      </c>
      <c r="AJ2069" s="160">
        <v>0</v>
      </c>
      <c r="AK2069" s="53" t="s">
        <v>131</v>
      </c>
      <c r="AL2069" s="194">
        <v>5</v>
      </c>
      <c r="AM2069" s="53"/>
      <c r="AN2069" s="53"/>
      <c r="AO2069" s="53"/>
      <c r="AP2069" s="53"/>
      <c r="AQ2069" s="53"/>
      <c r="AR2069" s="53"/>
      <c r="AS2069" s="53"/>
      <c r="AT2069" s="53"/>
      <c r="AU2069" s="53"/>
      <c r="AV2069" s="53"/>
      <c r="AW2069" s="53"/>
      <c r="AX2069" s="53"/>
      <c r="AY2069" s="53"/>
      <c r="AZ2069" s="53"/>
      <c r="BA2069" s="53"/>
      <c r="BB2069" s="53"/>
      <c r="BC2069" s="53"/>
      <c r="BD2069" s="53"/>
      <c r="BE2069" s="53"/>
    </row>
    <row r="2070" spans="1:57" ht="15.75" customHeight="1">
      <c r="A2070" s="1" t="s">
        <v>2263</v>
      </c>
      <c r="B2070" s="1" t="s">
        <v>280</v>
      </c>
      <c r="C2070" s="1" t="s">
        <v>281</v>
      </c>
      <c r="D2070" s="1"/>
      <c r="E2070" s="1" t="s">
        <v>296</v>
      </c>
      <c r="F2070" s="41"/>
      <c r="G2070" s="42"/>
      <c r="H2070" s="42"/>
      <c r="I2070" s="42"/>
      <c r="J2070" s="42" t="s">
        <v>296</v>
      </c>
      <c r="K2070" s="139"/>
      <c r="L2070" s="140"/>
      <c r="M2070" s="127"/>
      <c r="N2070" s="127"/>
      <c r="O2070" s="127"/>
      <c r="P2070" s="45"/>
      <c r="Q2070" s="46"/>
      <c r="R2070" s="45">
        <f t="shared" ref="R2070:S2070" si="1093">SUM(R2071:R2076)</f>
        <v>1257500</v>
      </c>
      <c r="S2070" s="45">
        <f t="shared" si="1093"/>
        <v>666740</v>
      </c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91"/>
      <c r="AE2070" s="91"/>
      <c r="AF2070" s="91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  <c r="AT2070" s="45"/>
      <c r="AU2070" s="45"/>
      <c r="AV2070" s="45"/>
      <c r="AW2070" s="45"/>
      <c r="AX2070" s="45"/>
      <c r="AY2070" s="45"/>
      <c r="AZ2070" s="45"/>
      <c r="BA2070" s="45"/>
      <c r="BB2070" s="45"/>
      <c r="BC2070" s="45"/>
      <c r="BD2070" s="45"/>
      <c r="BE2070" s="45"/>
    </row>
    <row r="2071" spans="1:57" ht="15.75" customHeight="1">
      <c r="A2071" s="1" t="s">
        <v>2263</v>
      </c>
      <c r="B2071" s="1" t="s">
        <v>280</v>
      </c>
      <c r="C2071" s="1" t="s">
        <v>281</v>
      </c>
      <c r="D2071" s="1" t="s">
        <v>286</v>
      </c>
      <c r="E2071" s="1" t="s">
        <v>296</v>
      </c>
      <c r="F2071" s="128"/>
      <c r="G2071" s="129"/>
      <c r="H2071" s="129"/>
      <c r="I2071" s="129"/>
      <c r="J2071" s="129"/>
      <c r="K2071" s="83" t="s">
        <v>304</v>
      </c>
      <c r="L2071" s="84" t="s">
        <v>305</v>
      </c>
      <c r="M2071" s="51" t="s">
        <v>127</v>
      </c>
      <c r="N2071" s="51">
        <v>2</v>
      </c>
      <c r="O2071" s="56" t="e">
        <f t="shared" ref="O2071:O2076" si="1094">M2071-R2071</f>
        <v>#VALUE!</v>
      </c>
      <c r="P2071" s="53">
        <v>1</v>
      </c>
      <c r="Q2071" s="54" t="s">
        <v>299</v>
      </c>
      <c r="R2071" s="53">
        <v>15500</v>
      </c>
      <c r="S2071" s="53">
        <f t="shared" ref="S2071:S2076" si="1095">U2071+X2071+AA2071+AD2071+AG2071+AJ2071+AM2071+AP2071+AS2071+AV2071+AY2071+BB2071</f>
        <v>0</v>
      </c>
      <c r="T2071" s="53"/>
      <c r="U2071" s="53">
        <v>0</v>
      </c>
      <c r="V2071" s="53" t="s">
        <v>129</v>
      </c>
      <c r="W2071" s="55">
        <v>0.01</v>
      </c>
      <c r="X2071" s="53">
        <v>0</v>
      </c>
      <c r="Y2071" s="53" t="s">
        <v>129</v>
      </c>
      <c r="Z2071" s="55">
        <v>0.01</v>
      </c>
      <c r="AA2071" s="53">
        <v>0</v>
      </c>
      <c r="AB2071" s="53" t="s">
        <v>130</v>
      </c>
      <c r="AC2071" s="85">
        <v>0.01</v>
      </c>
      <c r="AD2071" s="53">
        <v>0</v>
      </c>
      <c r="AE2071" s="53" t="s">
        <v>130</v>
      </c>
      <c r="AF2071" s="55">
        <v>0.01</v>
      </c>
      <c r="AG2071" s="53">
        <v>0</v>
      </c>
      <c r="AH2071" s="53" t="s">
        <v>130</v>
      </c>
      <c r="AI2071" s="194">
        <v>1</v>
      </c>
      <c r="AJ2071" s="53">
        <v>0</v>
      </c>
      <c r="AK2071" s="53" t="s">
        <v>130</v>
      </c>
      <c r="AL2071" s="194">
        <v>1</v>
      </c>
      <c r="AM2071" s="53"/>
      <c r="AN2071" s="53"/>
      <c r="AO2071" s="53"/>
      <c r="AP2071" s="53"/>
      <c r="AQ2071" s="53"/>
      <c r="AR2071" s="53"/>
      <c r="AS2071" s="53"/>
      <c r="AT2071" s="53"/>
      <c r="AU2071" s="53"/>
      <c r="AV2071" s="53"/>
      <c r="AW2071" s="53"/>
      <c r="AX2071" s="53"/>
      <c r="AY2071" s="53"/>
      <c r="AZ2071" s="53"/>
      <c r="BA2071" s="53"/>
      <c r="BB2071" s="53"/>
      <c r="BC2071" s="53"/>
      <c r="BD2071" s="53"/>
      <c r="BE2071" s="53"/>
    </row>
    <row r="2072" spans="1:57" ht="15.75" customHeight="1">
      <c r="A2072" s="1" t="s">
        <v>2263</v>
      </c>
      <c r="B2072" s="1" t="s">
        <v>280</v>
      </c>
      <c r="C2072" s="1" t="s">
        <v>281</v>
      </c>
      <c r="D2072" s="1" t="s">
        <v>286</v>
      </c>
      <c r="E2072" s="1" t="s">
        <v>296</v>
      </c>
      <c r="F2072" s="128"/>
      <c r="G2072" s="129"/>
      <c r="H2072" s="129"/>
      <c r="I2072" s="129"/>
      <c r="J2072" s="129"/>
      <c r="K2072" s="83" t="s">
        <v>348</v>
      </c>
      <c r="L2072" s="84" t="s">
        <v>349</v>
      </c>
      <c r="M2072" s="51" t="s">
        <v>127</v>
      </c>
      <c r="N2072" s="51">
        <v>2</v>
      </c>
      <c r="O2072" s="56" t="e">
        <f t="shared" si="1094"/>
        <v>#VALUE!</v>
      </c>
      <c r="P2072" s="53">
        <v>2</v>
      </c>
      <c r="Q2072" s="54" t="s">
        <v>299</v>
      </c>
      <c r="R2072" s="53">
        <v>31000</v>
      </c>
      <c r="S2072" s="53">
        <f t="shared" si="1095"/>
        <v>21920</v>
      </c>
      <c r="T2072" s="53"/>
      <c r="U2072" s="53">
        <v>0</v>
      </c>
      <c r="V2072" s="53" t="s">
        <v>129</v>
      </c>
      <c r="W2072" s="55">
        <v>0.01</v>
      </c>
      <c r="X2072" s="53">
        <v>0</v>
      </c>
      <c r="Y2072" s="53" t="s">
        <v>129</v>
      </c>
      <c r="Z2072" s="55">
        <v>0.01</v>
      </c>
      <c r="AA2072" s="53">
        <v>0</v>
      </c>
      <c r="AB2072" s="53" t="s">
        <v>130</v>
      </c>
      <c r="AC2072" s="85">
        <v>0.01</v>
      </c>
      <c r="AD2072" s="53">
        <v>0</v>
      </c>
      <c r="AE2072" s="53" t="s">
        <v>130</v>
      </c>
      <c r="AF2072" s="55">
        <v>0.01</v>
      </c>
      <c r="AG2072" s="53">
        <v>0</v>
      </c>
      <c r="AH2072" s="53" t="s">
        <v>130</v>
      </c>
      <c r="AI2072" s="194">
        <v>1</v>
      </c>
      <c r="AJ2072" s="160">
        <v>21920</v>
      </c>
      <c r="AK2072" s="53" t="s">
        <v>130</v>
      </c>
      <c r="AL2072" s="194">
        <v>3</v>
      </c>
      <c r="AM2072" s="53"/>
      <c r="AN2072" s="53"/>
      <c r="AO2072" s="53"/>
      <c r="AP2072" s="53"/>
      <c r="AQ2072" s="53"/>
      <c r="AR2072" s="53"/>
      <c r="AS2072" s="53"/>
      <c r="AT2072" s="53"/>
      <c r="AU2072" s="53"/>
      <c r="AV2072" s="53"/>
      <c r="AW2072" s="53"/>
      <c r="AX2072" s="53"/>
      <c r="AY2072" s="53"/>
      <c r="AZ2072" s="53"/>
      <c r="BA2072" s="53"/>
      <c r="BB2072" s="53"/>
      <c r="BC2072" s="53"/>
      <c r="BD2072" s="53"/>
      <c r="BE2072" s="53"/>
    </row>
    <row r="2073" spans="1:57" ht="15.75" customHeight="1">
      <c r="A2073" s="1" t="s">
        <v>2263</v>
      </c>
      <c r="B2073" s="1" t="s">
        <v>280</v>
      </c>
      <c r="C2073" s="1" t="s">
        <v>281</v>
      </c>
      <c r="D2073" s="1" t="s">
        <v>286</v>
      </c>
      <c r="E2073" s="1" t="s">
        <v>296</v>
      </c>
      <c r="F2073" s="128"/>
      <c r="G2073" s="129"/>
      <c r="H2073" s="129"/>
      <c r="I2073" s="129"/>
      <c r="J2073" s="129"/>
      <c r="K2073" s="83" t="s">
        <v>405</v>
      </c>
      <c r="L2073" s="84" t="s">
        <v>406</v>
      </c>
      <c r="M2073" s="51" t="s">
        <v>127</v>
      </c>
      <c r="N2073" s="51">
        <v>2</v>
      </c>
      <c r="O2073" s="56" t="e">
        <f t="shared" si="1094"/>
        <v>#VALUE!</v>
      </c>
      <c r="P2073" s="53">
        <v>5</v>
      </c>
      <c r="Q2073" s="54" t="s">
        <v>400</v>
      </c>
      <c r="R2073" s="53">
        <v>33000</v>
      </c>
      <c r="S2073" s="53">
        <f t="shared" si="1095"/>
        <v>0</v>
      </c>
      <c r="T2073" s="53"/>
      <c r="U2073" s="53">
        <v>0</v>
      </c>
      <c r="V2073" s="53" t="s">
        <v>129</v>
      </c>
      <c r="W2073" s="55">
        <v>0.01</v>
      </c>
      <c r="X2073" s="53">
        <v>0</v>
      </c>
      <c r="Y2073" s="53" t="s">
        <v>129</v>
      </c>
      <c r="Z2073" s="55">
        <v>0.01</v>
      </c>
      <c r="AA2073" s="53">
        <v>0</v>
      </c>
      <c r="AB2073" s="53" t="s">
        <v>130</v>
      </c>
      <c r="AC2073" s="85">
        <v>0.01</v>
      </c>
      <c r="AD2073" s="53">
        <v>0</v>
      </c>
      <c r="AE2073" s="53" t="s">
        <v>130</v>
      </c>
      <c r="AF2073" s="55">
        <v>0.01</v>
      </c>
      <c r="AG2073" s="53">
        <v>0</v>
      </c>
      <c r="AH2073" s="53" t="s">
        <v>130</v>
      </c>
      <c r="AI2073" s="194">
        <v>1</v>
      </c>
      <c r="AJ2073" s="53">
        <v>0</v>
      </c>
      <c r="AK2073" s="53" t="s">
        <v>130</v>
      </c>
      <c r="AL2073" s="194">
        <v>1</v>
      </c>
      <c r="AM2073" s="53"/>
      <c r="AN2073" s="53"/>
      <c r="AO2073" s="53"/>
      <c r="AP2073" s="53"/>
      <c r="AQ2073" s="53"/>
      <c r="AR2073" s="53"/>
      <c r="AS2073" s="53"/>
      <c r="AT2073" s="53"/>
      <c r="AU2073" s="53"/>
      <c r="AV2073" s="53"/>
      <c r="AW2073" s="53"/>
      <c r="AX2073" s="53"/>
      <c r="AY2073" s="53"/>
      <c r="AZ2073" s="53"/>
      <c r="BA2073" s="53"/>
      <c r="BB2073" s="53"/>
      <c r="BC2073" s="53"/>
      <c r="BD2073" s="53"/>
      <c r="BE2073" s="53"/>
    </row>
    <row r="2074" spans="1:57" ht="15.75" customHeight="1">
      <c r="A2074" s="1" t="s">
        <v>2263</v>
      </c>
      <c r="B2074" s="1" t="s">
        <v>280</v>
      </c>
      <c r="C2074" s="1" t="s">
        <v>281</v>
      </c>
      <c r="D2074" s="1" t="s">
        <v>286</v>
      </c>
      <c r="E2074" s="1" t="s">
        <v>296</v>
      </c>
      <c r="F2074" s="128"/>
      <c r="G2074" s="129"/>
      <c r="H2074" s="129"/>
      <c r="I2074" s="129"/>
      <c r="J2074" s="129"/>
      <c r="K2074" s="83" t="s">
        <v>449</v>
      </c>
      <c r="L2074" s="84" t="s">
        <v>450</v>
      </c>
      <c r="M2074" s="51" t="s">
        <v>127</v>
      </c>
      <c r="N2074" s="51">
        <v>2</v>
      </c>
      <c r="O2074" s="56" t="e">
        <f t="shared" si="1094"/>
        <v>#VALUE!</v>
      </c>
      <c r="P2074" s="53">
        <v>10</v>
      </c>
      <c r="Q2074" s="54" t="s">
        <v>400</v>
      </c>
      <c r="R2074" s="53">
        <v>66000</v>
      </c>
      <c r="S2074" s="53">
        <f t="shared" si="1095"/>
        <v>0</v>
      </c>
      <c r="T2074" s="53"/>
      <c r="U2074" s="53">
        <v>0</v>
      </c>
      <c r="V2074" s="53" t="s">
        <v>129</v>
      </c>
      <c r="W2074" s="55">
        <v>0.01</v>
      </c>
      <c r="X2074" s="53">
        <v>0</v>
      </c>
      <c r="Y2074" s="53" t="s">
        <v>129</v>
      </c>
      <c r="Z2074" s="55">
        <v>0.01</v>
      </c>
      <c r="AA2074" s="53">
        <v>0</v>
      </c>
      <c r="AB2074" s="53" t="s">
        <v>130</v>
      </c>
      <c r="AC2074" s="85">
        <v>0.01</v>
      </c>
      <c r="AD2074" s="53">
        <v>0</v>
      </c>
      <c r="AE2074" s="53" t="s">
        <v>130</v>
      </c>
      <c r="AF2074" s="55">
        <v>0.01</v>
      </c>
      <c r="AG2074" s="53">
        <v>0</v>
      </c>
      <c r="AH2074" s="53" t="s">
        <v>130</v>
      </c>
      <c r="AI2074" s="194">
        <v>1</v>
      </c>
      <c r="AJ2074" s="53">
        <v>0</v>
      </c>
      <c r="AK2074" s="53" t="s">
        <v>130</v>
      </c>
      <c r="AL2074" s="194">
        <v>1</v>
      </c>
      <c r="AM2074" s="53"/>
      <c r="AN2074" s="53"/>
      <c r="AO2074" s="53"/>
      <c r="AP2074" s="53"/>
      <c r="AQ2074" s="53"/>
      <c r="AR2074" s="53"/>
      <c r="AS2074" s="53"/>
      <c r="AT2074" s="53"/>
      <c r="AU2074" s="53"/>
      <c r="AV2074" s="53"/>
      <c r="AW2074" s="53"/>
      <c r="AX2074" s="53"/>
      <c r="AY2074" s="53"/>
      <c r="AZ2074" s="53"/>
      <c r="BA2074" s="53"/>
      <c r="BB2074" s="53"/>
      <c r="BC2074" s="53"/>
      <c r="BD2074" s="53"/>
      <c r="BE2074" s="53"/>
    </row>
    <row r="2075" spans="1:57" ht="15.75" customHeight="1">
      <c r="A2075" s="1" t="s">
        <v>2263</v>
      </c>
      <c r="B2075" s="1" t="s">
        <v>280</v>
      </c>
      <c r="C2075" s="1" t="s">
        <v>281</v>
      </c>
      <c r="D2075" s="1" t="s">
        <v>286</v>
      </c>
      <c r="E2075" s="1" t="s">
        <v>296</v>
      </c>
      <c r="F2075" s="128"/>
      <c r="G2075" s="129"/>
      <c r="H2075" s="129"/>
      <c r="I2075" s="129"/>
      <c r="J2075" s="129"/>
      <c r="K2075" s="83" t="s">
        <v>505</v>
      </c>
      <c r="L2075" s="84" t="s">
        <v>506</v>
      </c>
      <c r="M2075" s="51" t="s">
        <v>127</v>
      </c>
      <c r="N2075" s="51">
        <v>2</v>
      </c>
      <c r="O2075" s="56" t="e">
        <f t="shared" si="1094"/>
        <v>#VALUE!</v>
      </c>
      <c r="P2075" s="53">
        <v>40</v>
      </c>
      <c r="Q2075" s="54" t="s">
        <v>400</v>
      </c>
      <c r="R2075" s="53">
        <v>556000</v>
      </c>
      <c r="S2075" s="53">
        <f t="shared" si="1095"/>
        <v>225080</v>
      </c>
      <c r="T2075" s="53"/>
      <c r="U2075" s="53">
        <v>0</v>
      </c>
      <c r="V2075" s="53" t="s">
        <v>129</v>
      </c>
      <c r="W2075" s="55">
        <v>0.01</v>
      </c>
      <c r="X2075" s="53">
        <v>0</v>
      </c>
      <c r="Y2075" s="53" t="s">
        <v>129</v>
      </c>
      <c r="Z2075" s="55">
        <v>0.01</v>
      </c>
      <c r="AA2075" s="53">
        <v>0</v>
      </c>
      <c r="AB2075" s="53" t="s">
        <v>130</v>
      </c>
      <c r="AC2075" s="85">
        <v>0.01</v>
      </c>
      <c r="AD2075" s="53">
        <v>78960</v>
      </c>
      <c r="AE2075" s="53" t="s">
        <v>131</v>
      </c>
      <c r="AF2075" s="55">
        <v>0.01</v>
      </c>
      <c r="AG2075" s="177">
        <v>146120</v>
      </c>
      <c r="AH2075" s="53" t="s">
        <v>131</v>
      </c>
      <c r="AI2075" s="160">
        <v>2</v>
      </c>
      <c r="AJ2075" s="160">
        <v>0</v>
      </c>
      <c r="AK2075" s="53" t="s">
        <v>131</v>
      </c>
      <c r="AL2075" s="160">
        <v>2</v>
      </c>
      <c r="AM2075" s="53"/>
      <c r="AN2075" s="53"/>
      <c r="AO2075" s="53"/>
      <c r="AP2075" s="53"/>
      <c r="AQ2075" s="53"/>
      <c r="AR2075" s="53"/>
      <c r="AS2075" s="53"/>
      <c r="AT2075" s="53"/>
      <c r="AU2075" s="53"/>
      <c r="AV2075" s="53"/>
      <c r="AW2075" s="53"/>
      <c r="AX2075" s="53"/>
      <c r="AY2075" s="53"/>
      <c r="AZ2075" s="53"/>
      <c r="BA2075" s="53"/>
      <c r="BB2075" s="53"/>
      <c r="BC2075" s="53"/>
      <c r="BD2075" s="53"/>
      <c r="BE2075" s="53"/>
    </row>
    <row r="2076" spans="1:57" ht="15.75" customHeight="1">
      <c r="A2076" s="1" t="s">
        <v>2263</v>
      </c>
      <c r="B2076" s="1" t="s">
        <v>280</v>
      </c>
      <c r="C2076" s="1" t="s">
        <v>281</v>
      </c>
      <c r="D2076" s="1" t="s">
        <v>286</v>
      </c>
      <c r="E2076" s="1" t="s">
        <v>296</v>
      </c>
      <c r="F2076" s="128"/>
      <c r="G2076" s="129"/>
      <c r="H2076" s="129"/>
      <c r="I2076" s="129"/>
      <c r="J2076" s="129"/>
      <c r="K2076" s="83" t="s">
        <v>571</v>
      </c>
      <c r="L2076" s="84" t="s">
        <v>572</v>
      </c>
      <c r="M2076" s="51" t="s">
        <v>127</v>
      </c>
      <c r="N2076" s="51">
        <v>2</v>
      </c>
      <c r="O2076" s="56" t="e">
        <f t="shared" si="1094"/>
        <v>#VALUE!</v>
      </c>
      <c r="P2076" s="53">
        <v>40</v>
      </c>
      <c r="Q2076" s="54" t="s">
        <v>400</v>
      </c>
      <c r="R2076" s="53">
        <v>556000</v>
      </c>
      <c r="S2076" s="53">
        <f t="shared" si="1095"/>
        <v>419740</v>
      </c>
      <c r="T2076" s="53"/>
      <c r="U2076" s="53">
        <v>0</v>
      </c>
      <c r="V2076" s="53" t="s">
        <v>129</v>
      </c>
      <c r="W2076" s="55">
        <v>0.01</v>
      </c>
      <c r="X2076" s="53">
        <v>0</v>
      </c>
      <c r="Y2076" s="53" t="s">
        <v>129</v>
      </c>
      <c r="Z2076" s="55">
        <v>0.01</v>
      </c>
      <c r="AA2076" s="53">
        <v>82880</v>
      </c>
      <c r="AB2076" s="53" t="s">
        <v>131</v>
      </c>
      <c r="AC2076" s="85">
        <v>0.01</v>
      </c>
      <c r="AD2076" s="198">
        <v>64880</v>
      </c>
      <c r="AE2076" s="53" t="s">
        <v>131</v>
      </c>
      <c r="AF2076" s="55">
        <v>0.02</v>
      </c>
      <c r="AG2076" s="177">
        <v>228040</v>
      </c>
      <c r="AH2076" s="53" t="s">
        <v>131</v>
      </c>
      <c r="AI2076" s="160">
        <v>3</v>
      </c>
      <c r="AJ2076" s="160">
        <v>43940</v>
      </c>
      <c r="AK2076" s="53" t="s">
        <v>131</v>
      </c>
      <c r="AL2076" s="160">
        <v>3</v>
      </c>
      <c r="AM2076" s="53"/>
      <c r="AN2076" s="53"/>
      <c r="AO2076" s="53"/>
      <c r="AP2076" s="53"/>
      <c r="AQ2076" s="53"/>
      <c r="AR2076" s="53"/>
      <c r="AS2076" s="53"/>
      <c r="AT2076" s="53"/>
      <c r="AU2076" s="53"/>
      <c r="AV2076" s="53"/>
      <c r="AW2076" s="53"/>
      <c r="AX2076" s="53"/>
      <c r="AY2076" s="53"/>
      <c r="AZ2076" s="53"/>
      <c r="BA2076" s="53"/>
      <c r="BB2076" s="53"/>
      <c r="BC2076" s="53"/>
      <c r="BD2076" s="53"/>
      <c r="BE2076" s="53"/>
    </row>
    <row r="2077" spans="1:57" ht="15.75" customHeight="1">
      <c r="A2077" s="1" t="s">
        <v>2263</v>
      </c>
      <c r="B2077" s="1" t="s">
        <v>280</v>
      </c>
      <c r="C2077" s="1" t="s">
        <v>281</v>
      </c>
      <c r="D2077" s="1" t="s">
        <v>697</v>
      </c>
      <c r="E2077" s="1"/>
      <c r="F2077" s="35"/>
      <c r="G2077" s="36"/>
      <c r="H2077" s="36"/>
      <c r="I2077" s="36" t="s">
        <v>697</v>
      </c>
      <c r="J2077" s="36"/>
      <c r="K2077" s="137"/>
      <c r="L2077" s="138"/>
      <c r="M2077" s="122"/>
      <c r="N2077" s="122"/>
      <c r="O2077" s="122"/>
      <c r="P2077" s="39"/>
      <c r="Q2077" s="40"/>
      <c r="R2077" s="39">
        <f t="shared" ref="R2077:S2077" si="1096">R2078+R2083</f>
        <v>2904000</v>
      </c>
      <c r="S2077" s="39">
        <f t="shared" si="1096"/>
        <v>1680000</v>
      </c>
      <c r="T2077" s="39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86"/>
      <c r="AE2077" s="86"/>
      <c r="AF2077" s="86"/>
      <c r="AG2077" s="39"/>
      <c r="AH2077" s="39"/>
      <c r="AI2077" s="39"/>
      <c r="AJ2077" s="39"/>
      <c r="AK2077" s="39"/>
      <c r="AL2077" s="39"/>
      <c r="AM2077" s="39"/>
      <c r="AN2077" s="39"/>
      <c r="AO2077" s="39"/>
      <c r="AP2077" s="39"/>
      <c r="AQ2077" s="39"/>
      <c r="AR2077" s="39"/>
      <c r="AS2077" s="39"/>
      <c r="AT2077" s="39"/>
      <c r="AU2077" s="39"/>
      <c r="AV2077" s="39"/>
      <c r="AW2077" s="39"/>
      <c r="AX2077" s="39"/>
      <c r="AY2077" s="39"/>
      <c r="AZ2077" s="39"/>
      <c r="BA2077" s="39"/>
      <c r="BB2077" s="39"/>
      <c r="BC2077" s="39"/>
      <c r="BD2077" s="39"/>
      <c r="BE2077" s="39"/>
    </row>
    <row r="2078" spans="1:57" ht="15.75" customHeight="1">
      <c r="A2078" s="1" t="s">
        <v>2263</v>
      </c>
      <c r="B2078" s="1" t="s">
        <v>280</v>
      </c>
      <c r="C2078" s="1" t="s">
        <v>281</v>
      </c>
      <c r="D2078" s="1"/>
      <c r="E2078" s="1" t="s">
        <v>698</v>
      </c>
      <c r="F2078" s="41"/>
      <c r="G2078" s="42"/>
      <c r="H2078" s="42"/>
      <c r="I2078" s="42"/>
      <c r="J2078" s="42" t="s">
        <v>698</v>
      </c>
      <c r="K2078" s="139"/>
      <c r="L2078" s="140"/>
      <c r="M2078" s="127"/>
      <c r="N2078" s="127"/>
      <c r="O2078" s="127"/>
      <c r="P2078" s="45"/>
      <c r="Q2078" s="46"/>
      <c r="R2078" s="45">
        <f t="shared" ref="R2078:S2078" si="1097">SUM(R2079:R2082)</f>
        <v>1224000</v>
      </c>
      <c r="S2078" s="45">
        <f t="shared" si="1097"/>
        <v>0</v>
      </c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82"/>
      <c r="AE2078" s="82"/>
      <c r="AF2078" s="82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  <c r="AT2078" s="45"/>
      <c r="AU2078" s="45"/>
      <c r="AV2078" s="45"/>
      <c r="AW2078" s="45"/>
      <c r="AX2078" s="45"/>
      <c r="AY2078" s="45"/>
      <c r="AZ2078" s="45"/>
      <c r="BA2078" s="45"/>
      <c r="BB2078" s="45"/>
      <c r="BC2078" s="45"/>
      <c r="BD2078" s="45"/>
      <c r="BE2078" s="45"/>
    </row>
    <row r="2079" spans="1:57" ht="15.75" customHeight="1">
      <c r="A2079" s="1" t="s">
        <v>2263</v>
      </c>
      <c r="B2079" s="1" t="s">
        <v>280</v>
      </c>
      <c r="C2079" s="1" t="s">
        <v>281</v>
      </c>
      <c r="D2079" s="1" t="s">
        <v>275</v>
      </c>
      <c r="E2079" s="1" t="s">
        <v>698</v>
      </c>
      <c r="F2079" s="128"/>
      <c r="G2079" s="129"/>
      <c r="H2079" s="129"/>
      <c r="I2079" s="129"/>
      <c r="J2079" s="129"/>
      <c r="K2079" s="83" t="s">
        <v>2322</v>
      </c>
      <c r="L2079" s="84" t="s">
        <v>2323</v>
      </c>
      <c r="M2079" s="51" t="s">
        <v>127</v>
      </c>
      <c r="N2079" s="51"/>
      <c r="O2079" s="62" t="e">
        <f t="shared" ref="O2079:O2082" si="1098">M2079-R2079</f>
        <v>#VALUE!</v>
      </c>
      <c r="P2079" s="53">
        <v>200</v>
      </c>
      <c r="Q2079" s="54" t="s">
        <v>159</v>
      </c>
      <c r="R2079" s="53">
        <v>300000</v>
      </c>
      <c r="S2079" s="53">
        <f t="shared" ref="S2079:S2082" si="1099">U2079+X2079+AA2079+AD2079+AG2079+AJ2079+AM2079+AP2079+AS2079+AV2079+AY2079+BB2079</f>
        <v>0</v>
      </c>
      <c r="T2079" s="53"/>
      <c r="U2079" s="53">
        <v>0</v>
      </c>
      <c r="V2079" s="53" t="s">
        <v>129</v>
      </c>
      <c r="W2079" s="55">
        <v>0.01</v>
      </c>
      <c r="X2079" s="53">
        <v>0</v>
      </c>
      <c r="Y2079" s="53" t="s">
        <v>129</v>
      </c>
      <c r="Z2079" s="55">
        <v>0.01</v>
      </c>
      <c r="AA2079" s="53">
        <v>0</v>
      </c>
      <c r="AB2079" s="53" t="s">
        <v>130</v>
      </c>
      <c r="AC2079" s="85">
        <v>0.01</v>
      </c>
      <c r="AD2079" s="53">
        <v>0</v>
      </c>
      <c r="AE2079" s="53" t="s">
        <v>130</v>
      </c>
      <c r="AF2079" s="55">
        <v>0.01</v>
      </c>
      <c r="AG2079" s="53">
        <v>0</v>
      </c>
      <c r="AH2079" s="53" t="s">
        <v>130</v>
      </c>
      <c r="AI2079" s="194">
        <v>1</v>
      </c>
      <c r="AJ2079" s="53">
        <v>0</v>
      </c>
      <c r="AK2079" s="53" t="s">
        <v>130</v>
      </c>
      <c r="AL2079" s="194">
        <v>1</v>
      </c>
      <c r="AM2079" s="53"/>
      <c r="AN2079" s="53"/>
      <c r="AO2079" s="53"/>
      <c r="AP2079" s="53"/>
      <c r="AQ2079" s="53"/>
      <c r="AR2079" s="53"/>
      <c r="AS2079" s="53"/>
      <c r="AT2079" s="53"/>
      <c r="AU2079" s="53"/>
      <c r="AV2079" s="53"/>
      <c r="AW2079" s="53"/>
      <c r="AX2079" s="53"/>
      <c r="AY2079" s="53"/>
      <c r="AZ2079" s="53"/>
      <c r="BA2079" s="53"/>
      <c r="BB2079" s="53"/>
      <c r="BC2079" s="53"/>
      <c r="BD2079" s="53"/>
      <c r="BE2079" s="53"/>
    </row>
    <row r="2080" spans="1:57" ht="15.75" customHeight="1">
      <c r="A2080" s="1" t="s">
        <v>2263</v>
      </c>
      <c r="B2080" s="1" t="s">
        <v>280</v>
      </c>
      <c r="C2080" s="1" t="s">
        <v>281</v>
      </c>
      <c r="D2080" s="1" t="s">
        <v>275</v>
      </c>
      <c r="E2080" s="1" t="s">
        <v>698</v>
      </c>
      <c r="F2080" s="128"/>
      <c r="G2080" s="129"/>
      <c r="H2080" s="129"/>
      <c r="I2080" s="129"/>
      <c r="J2080" s="129"/>
      <c r="K2080" s="83" t="s">
        <v>2324</v>
      </c>
      <c r="L2080" s="84" t="s">
        <v>2325</v>
      </c>
      <c r="M2080" s="51" t="s">
        <v>127</v>
      </c>
      <c r="N2080" s="51"/>
      <c r="O2080" s="62" t="e">
        <f t="shared" si="1098"/>
        <v>#VALUE!</v>
      </c>
      <c r="P2080" s="53">
        <v>200</v>
      </c>
      <c r="Q2080" s="54" t="s">
        <v>159</v>
      </c>
      <c r="R2080" s="53">
        <v>300000</v>
      </c>
      <c r="S2080" s="53">
        <f t="shared" si="1099"/>
        <v>0</v>
      </c>
      <c r="T2080" s="53"/>
      <c r="U2080" s="53">
        <v>0</v>
      </c>
      <c r="V2080" s="53" t="s">
        <v>129</v>
      </c>
      <c r="W2080" s="55">
        <v>0.01</v>
      </c>
      <c r="X2080" s="53">
        <v>0</v>
      </c>
      <c r="Y2080" s="53" t="s">
        <v>129</v>
      </c>
      <c r="Z2080" s="55">
        <v>0.01</v>
      </c>
      <c r="AA2080" s="53">
        <v>0</v>
      </c>
      <c r="AB2080" s="53" t="s">
        <v>130</v>
      </c>
      <c r="AC2080" s="85">
        <v>0.01</v>
      </c>
      <c r="AD2080" s="53">
        <v>0</v>
      </c>
      <c r="AE2080" s="53" t="s">
        <v>130</v>
      </c>
      <c r="AF2080" s="55">
        <v>0.01</v>
      </c>
      <c r="AG2080" s="53">
        <v>0</v>
      </c>
      <c r="AH2080" s="53" t="s">
        <v>130</v>
      </c>
      <c r="AI2080" s="194">
        <v>1</v>
      </c>
      <c r="AJ2080" s="53">
        <v>0</v>
      </c>
      <c r="AK2080" s="53" t="s">
        <v>130</v>
      </c>
      <c r="AL2080" s="194">
        <v>1</v>
      </c>
      <c r="AM2080" s="53"/>
      <c r="AN2080" s="53"/>
      <c r="AO2080" s="53"/>
      <c r="AP2080" s="53"/>
      <c r="AQ2080" s="53"/>
      <c r="AR2080" s="53"/>
      <c r="AS2080" s="53"/>
      <c r="AT2080" s="53"/>
      <c r="AU2080" s="53"/>
      <c r="AV2080" s="53"/>
      <c r="AW2080" s="53"/>
      <c r="AX2080" s="53"/>
      <c r="AY2080" s="53"/>
      <c r="AZ2080" s="53"/>
      <c r="BA2080" s="53"/>
      <c r="BB2080" s="53"/>
      <c r="BC2080" s="53"/>
      <c r="BD2080" s="53"/>
      <c r="BE2080" s="53"/>
    </row>
    <row r="2081" spans="1:57" ht="15.75" customHeight="1">
      <c r="A2081" s="1" t="s">
        <v>2263</v>
      </c>
      <c r="B2081" s="1" t="s">
        <v>280</v>
      </c>
      <c r="C2081" s="1" t="s">
        <v>281</v>
      </c>
      <c r="D2081" s="1" t="s">
        <v>275</v>
      </c>
      <c r="E2081" s="1" t="s">
        <v>698</v>
      </c>
      <c r="F2081" s="128"/>
      <c r="G2081" s="129"/>
      <c r="H2081" s="129"/>
      <c r="I2081" s="129"/>
      <c r="J2081" s="129"/>
      <c r="K2081" s="83" t="s">
        <v>2326</v>
      </c>
      <c r="L2081" s="84" t="s">
        <v>2327</v>
      </c>
      <c r="M2081" s="51" t="s">
        <v>127</v>
      </c>
      <c r="N2081" s="51"/>
      <c r="O2081" s="62" t="e">
        <f t="shared" si="1098"/>
        <v>#VALUE!</v>
      </c>
      <c r="P2081" s="53">
        <v>440</v>
      </c>
      <c r="Q2081" s="54" t="s">
        <v>159</v>
      </c>
      <c r="R2081" s="53">
        <v>352000</v>
      </c>
      <c r="S2081" s="53">
        <f t="shared" si="1099"/>
        <v>0</v>
      </c>
      <c r="T2081" s="53"/>
      <c r="U2081" s="53">
        <v>0</v>
      </c>
      <c r="V2081" s="53" t="s">
        <v>129</v>
      </c>
      <c r="W2081" s="55">
        <v>0.01</v>
      </c>
      <c r="X2081" s="53">
        <v>0</v>
      </c>
      <c r="Y2081" s="53" t="s">
        <v>129</v>
      </c>
      <c r="Z2081" s="55">
        <v>0.01</v>
      </c>
      <c r="AA2081" s="53">
        <v>0</v>
      </c>
      <c r="AB2081" s="53" t="s">
        <v>130</v>
      </c>
      <c r="AC2081" s="85">
        <v>0.01</v>
      </c>
      <c r="AD2081" s="53">
        <v>0</v>
      </c>
      <c r="AE2081" s="53" t="s">
        <v>130</v>
      </c>
      <c r="AF2081" s="55">
        <v>0.01</v>
      </c>
      <c r="AG2081" s="53">
        <v>0</v>
      </c>
      <c r="AH2081" s="53" t="s">
        <v>130</v>
      </c>
      <c r="AI2081" s="194">
        <v>1</v>
      </c>
      <c r="AJ2081" s="53">
        <v>0</v>
      </c>
      <c r="AK2081" s="53" t="s">
        <v>130</v>
      </c>
      <c r="AL2081" s="194">
        <v>1</v>
      </c>
      <c r="AM2081" s="53"/>
      <c r="AN2081" s="53"/>
      <c r="AO2081" s="53"/>
      <c r="AP2081" s="53"/>
      <c r="AQ2081" s="53"/>
      <c r="AR2081" s="53"/>
      <c r="AS2081" s="53"/>
      <c r="AT2081" s="53"/>
      <c r="AU2081" s="53"/>
      <c r="AV2081" s="53"/>
      <c r="AW2081" s="53"/>
      <c r="AX2081" s="53"/>
      <c r="AY2081" s="53"/>
      <c r="AZ2081" s="53"/>
      <c r="BA2081" s="53"/>
      <c r="BB2081" s="53"/>
      <c r="BC2081" s="53"/>
      <c r="BD2081" s="53"/>
      <c r="BE2081" s="53"/>
    </row>
    <row r="2082" spans="1:57" ht="15.75" customHeight="1">
      <c r="A2082" s="1" t="s">
        <v>2263</v>
      </c>
      <c r="B2082" s="1" t="s">
        <v>280</v>
      </c>
      <c r="C2082" s="1" t="s">
        <v>281</v>
      </c>
      <c r="D2082" s="1" t="s">
        <v>275</v>
      </c>
      <c r="E2082" s="1" t="s">
        <v>698</v>
      </c>
      <c r="F2082" s="128"/>
      <c r="G2082" s="129"/>
      <c r="H2082" s="129"/>
      <c r="I2082" s="129"/>
      <c r="J2082" s="129"/>
      <c r="K2082" s="83" t="s">
        <v>2328</v>
      </c>
      <c r="L2082" s="84" t="s">
        <v>2329</v>
      </c>
      <c r="M2082" s="51" t="s">
        <v>127</v>
      </c>
      <c r="N2082" s="51"/>
      <c r="O2082" s="62" t="e">
        <f t="shared" si="1098"/>
        <v>#VALUE!</v>
      </c>
      <c r="P2082" s="53">
        <v>340</v>
      </c>
      <c r="Q2082" s="54" t="s">
        <v>159</v>
      </c>
      <c r="R2082" s="53">
        <v>272000</v>
      </c>
      <c r="S2082" s="53">
        <f t="shared" si="1099"/>
        <v>0</v>
      </c>
      <c r="T2082" s="53"/>
      <c r="U2082" s="53">
        <v>0</v>
      </c>
      <c r="V2082" s="53" t="s">
        <v>129</v>
      </c>
      <c r="W2082" s="55">
        <v>0.01</v>
      </c>
      <c r="X2082" s="53">
        <v>0</v>
      </c>
      <c r="Y2082" s="53" t="s">
        <v>129</v>
      </c>
      <c r="Z2082" s="55">
        <v>0.01</v>
      </c>
      <c r="AA2082" s="53">
        <v>0</v>
      </c>
      <c r="AB2082" s="53" t="s">
        <v>130</v>
      </c>
      <c r="AC2082" s="85">
        <v>0.01</v>
      </c>
      <c r="AD2082" s="53">
        <v>0</v>
      </c>
      <c r="AE2082" s="53" t="s">
        <v>130</v>
      </c>
      <c r="AF2082" s="55">
        <v>0.01</v>
      </c>
      <c r="AG2082" s="53">
        <v>0</v>
      </c>
      <c r="AH2082" s="53" t="s">
        <v>130</v>
      </c>
      <c r="AI2082" s="194">
        <v>1</v>
      </c>
      <c r="AJ2082" s="53">
        <v>0</v>
      </c>
      <c r="AK2082" s="53" t="s">
        <v>130</v>
      </c>
      <c r="AL2082" s="194">
        <v>1</v>
      </c>
      <c r="AM2082" s="53"/>
      <c r="AN2082" s="53"/>
      <c r="AO2082" s="53"/>
      <c r="AP2082" s="53"/>
      <c r="AQ2082" s="53"/>
      <c r="AR2082" s="53"/>
      <c r="AS2082" s="53"/>
      <c r="AT2082" s="53"/>
      <c r="AU2082" s="53"/>
      <c r="AV2082" s="53"/>
      <c r="AW2082" s="53"/>
      <c r="AX2082" s="53"/>
      <c r="AY2082" s="53"/>
      <c r="AZ2082" s="53"/>
      <c r="BA2082" s="53"/>
      <c r="BB2082" s="53"/>
      <c r="BC2082" s="53"/>
      <c r="BD2082" s="53"/>
      <c r="BE2082" s="53"/>
    </row>
    <row r="2083" spans="1:57" ht="15.75" customHeight="1">
      <c r="A2083" s="1" t="s">
        <v>2263</v>
      </c>
      <c r="B2083" s="1" t="s">
        <v>280</v>
      </c>
      <c r="C2083" s="1" t="s">
        <v>281</v>
      </c>
      <c r="D2083" s="1"/>
      <c r="E2083" s="1" t="s">
        <v>701</v>
      </c>
      <c r="F2083" s="41"/>
      <c r="G2083" s="42"/>
      <c r="H2083" s="42"/>
      <c r="I2083" s="42"/>
      <c r="J2083" s="42" t="s">
        <v>701</v>
      </c>
      <c r="K2083" s="139"/>
      <c r="L2083" s="140"/>
      <c r="M2083" s="127"/>
      <c r="N2083" s="127"/>
      <c r="O2083" s="127"/>
      <c r="P2083" s="45"/>
      <c r="Q2083" s="46"/>
      <c r="R2083" s="45">
        <f t="shared" ref="R2083:S2083" si="1100">SUM(R2084:R2087)</f>
        <v>1680000</v>
      </c>
      <c r="S2083" s="45">
        <f t="shared" si="1100"/>
        <v>1680000</v>
      </c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91"/>
      <c r="AE2083" s="91"/>
      <c r="AF2083" s="91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  <c r="AT2083" s="45"/>
      <c r="AU2083" s="45"/>
      <c r="AV2083" s="45"/>
      <c r="AW2083" s="45"/>
      <c r="AX2083" s="45"/>
      <c r="AY2083" s="45"/>
      <c r="AZ2083" s="45"/>
      <c r="BA2083" s="45"/>
      <c r="BB2083" s="45"/>
      <c r="BC2083" s="45"/>
      <c r="BD2083" s="45"/>
      <c r="BE2083" s="45"/>
    </row>
    <row r="2084" spans="1:57" ht="15.75" customHeight="1">
      <c r="A2084" s="1" t="s">
        <v>2263</v>
      </c>
      <c r="B2084" s="1" t="s">
        <v>280</v>
      </c>
      <c r="C2084" s="1" t="s">
        <v>281</v>
      </c>
      <c r="D2084" s="1" t="s">
        <v>275</v>
      </c>
      <c r="E2084" s="1" t="s">
        <v>701</v>
      </c>
      <c r="F2084" s="128"/>
      <c r="G2084" s="129"/>
      <c r="H2084" s="129"/>
      <c r="I2084" s="129"/>
      <c r="J2084" s="129"/>
      <c r="K2084" s="83" t="s">
        <v>2330</v>
      </c>
      <c r="L2084" s="84" t="s">
        <v>2331</v>
      </c>
      <c r="M2084" s="51" t="s">
        <v>127</v>
      </c>
      <c r="N2084" s="51"/>
      <c r="O2084" s="62" t="e">
        <f t="shared" ref="O2084:O2087" si="1101">M2084-R2084</f>
        <v>#VALUE!</v>
      </c>
      <c r="P2084" s="53">
        <v>400</v>
      </c>
      <c r="Q2084" s="54" t="s">
        <v>159</v>
      </c>
      <c r="R2084" s="53">
        <v>360000</v>
      </c>
      <c r="S2084" s="53">
        <f t="shared" ref="S2084:S2087" si="1102">U2084+X2084+AA2084+AD2084+AG2084+AJ2084+AM2084+AP2084+AS2084+AV2084+AY2084+BB2084</f>
        <v>360000</v>
      </c>
      <c r="T2084" s="53"/>
      <c r="U2084" s="53">
        <v>0</v>
      </c>
      <c r="V2084" s="53" t="s">
        <v>129</v>
      </c>
      <c r="W2084" s="55">
        <v>0.01</v>
      </c>
      <c r="X2084" s="53">
        <v>0</v>
      </c>
      <c r="Y2084" s="53" t="s">
        <v>129</v>
      </c>
      <c r="Z2084" s="55">
        <v>0.01</v>
      </c>
      <c r="AA2084" s="53">
        <v>0</v>
      </c>
      <c r="AB2084" s="53" t="s">
        <v>130</v>
      </c>
      <c r="AC2084" s="85">
        <v>0.01</v>
      </c>
      <c r="AD2084" s="53">
        <v>360000</v>
      </c>
      <c r="AE2084" s="53" t="s">
        <v>131</v>
      </c>
      <c r="AF2084" s="55">
        <v>0.05</v>
      </c>
      <c r="AG2084" s="160">
        <v>0</v>
      </c>
      <c r="AH2084" s="53" t="s">
        <v>131</v>
      </c>
      <c r="AI2084" s="194">
        <v>5</v>
      </c>
      <c r="AJ2084" s="160">
        <v>0</v>
      </c>
      <c r="AK2084" s="53" t="s">
        <v>131</v>
      </c>
      <c r="AL2084" s="194">
        <v>5</v>
      </c>
      <c r="AM2084" s="53"/>
      <c r="AN2084" s="53"/>
      <c r="AO2084" s="53"/>
      <c r="AP2084" s="53"/>
      <c r="AQ2084" s="53"/>
      <c r="AR2084" s="53"/>
      <c r="AS2084" s="53"/>
      <c r="AT2084" s="53"/>
      <c r="AU2084" s="53"/>
      <c r="AV2084" s="53"/>
      <c r="AW2084" s="53"/>
      <c r="AX2084" s="53"/>
      <c r="AY2084" s="53"/>
      <c r="AZ2084" s="53"/>
      <c r="BA2084" s="53"/>
      <c r="BB2084" s="53"/>
      <c r="BC2084" s="53"/>
      <c r="BD2084" s="53"/>
      <c r="BE2084" s="53"/>
    </row>
    <row r="2085" spans="1:57" ht="15.75" customHeight="1">
      <c r="A2085" s="1" t="s">
        <v>2263</v>
      </c>
      <c r="B2085" s="1" t="s">
        <v>280</v>
      </c>
      <c r="C2085" s="1" t="s">
        <v>281</v>
      </c>
      <c r="D2085" s="1" t="s">
        <v>275</v>
      </c>
      <c r="E2085" s="1" t="s">
        <v>701</v>
      </c>
      <c r="F2085" s="128"/>
      <c r="G2085" s="129"/>
      <c r="H2085" s="129"/>
      <c r="I2085" s="129"/>
      <c r="J2085" s="129"/>
      <c r="K2085" s="83" t="s">
        <v>2332</v>
      </c>
      <c r="L2085" s="84" t="s">
        <v>2333</v>
      </c>
      <c r="M2085" s="51" t="s">
        <v>127</v>
      </c>
      <c r="N2085" s="51"/>
      <c r="O2085" s="62" t="e">
        <f t="shared" si="1101"/>
        <v>#VALUE!</v>
      </c>
      <c r="P2085" s="53">
        <v>400</v>
      </c>
      <c r="Q2085" s="54" t="s">
        <v>159</v>
      </c>
      <c r="R2085" s="53">
        <v>360000</v>
      </c>
      <c r="S2085" s="53">
        <f t="shared" si="1102"/>
        <v>360000</v>
      </c>
      <c r="T2085" s="53"/>
      <c r="U2085" s="53">
        <v>0</v>
      </c>
      <c r="V2085" s="53" t="s">
        <v>129</v>
      </c>
      <c r="W2085" s="55">
        <v>0.01</v>
      </c>
      <c r="X2085" s="53">
        <v>0</v>
      </c>
      <c r="Y2085" s="53" t="s">
        <v>129</v>
      </c>
      <c r="Z2085" s="55">
        <v>0.01</v>
      </c>
      <c r="AA2085" s="53">
        <v>0</v>
      </c>
      <c r="AB2085" s="53" t="s">
        <v>130</v>
      </c>
      <c r="AC2085" s="85">
        <v>0.01</v>
      </c>
      <c r="AD2085" s="53">
        <v>360000</v>
      </c>
      <c r="AE2085" s="53" t="s">
        <v>131</v>
      </c>
      <c r="AF2085" s="55">
        <v>0.05</v>
      </c>
      <c r="AG2085" s="160">
        <v>0</v>
      </c>
      <c r="AH2085" s="53" t="s">
        <v>131</v>
      </c>
      <c r="AI2085" s="194">
        <v>5</v>
      </c>
      <c r="AJ2085" s="160">
        <v>0</v>
      </c>
      <c r="AK2085" s="53" t="s">
        <v>131</v>
      </c>
      <c r="AL2085" s="194">
        <v>5</v>
      </c>
      <c r="AM2085" s="53"/>
      <c r="AN2085" s="53"/>
      <c r="AO2085" s="53"/>
      <c r="AP2085" s="53"/>
      <c r="AQ2085" s="53"/>
      <c r="AR2085" s="53"/>
      <c r="AS2085" s="53"/>
      <c r="AT2085" s="53"/>
      <c r="AU2085" s="53"/>
      <c r="AV2085" s="53"/>
      <c r="AW2085" s="53"/>
      <c r="AX2085" s="53"/>
      <c r="AY2085" s="53"/>
      <c r="AZ2085" s="53"/>
      <c r="BA2085" s="53"/>
      <c r="BB2085" s="53"/>
      <c r="BC2085" s="53"/>
      <c r="BD2085" s="53"/>
      <c r="BE2085" s="53"/>
    </row>
    <row r="2086" spans="1:57" ht="15.75" customHeight="1">
      <c r="A2086" s="1" t="s">
        <v>2263</v>
      </c>
      <c r="B2086" s="1" t="s">
        <v>280</v>
      </c>
      <c r="C2086" s="1" t="s">
        <v>281</v>
      </c>
      <c r="D2086" s="1" t="s">
        <v>275</v>
      </c>
      <c r="E2086" s="1" t="s">
        <v>701</v>
      </c>
      <c r="F2086" s="128"/>
      <c r="G2086" s="129"/>
      <c r="H2086" s="129"/>
      <c r="I2086" s="129"/>
      <c r="J2086" s="129"/>
      <c r="K2086" s="83" t="s">
        <v>2334</v>
      </c>
      <c r="L2086" s="84" t="s">
        <v>2335</v>
      </c>
      <c r="M2086" s="51" t="s">
        <v>127</v>
      </c>
      <c r="N2086" s="51"/>
      <c r="O2086" s="62" t="e">
        <f t="shared" si="1101"/>
        <v>#VALUE!</v>
      </c>
      <c r="P2086" s="53">
        <v>300</v>
      </c>
      <c r="Q2086" s="54" t="s">
        <v>159</v>
      </c>
      <c r="R2086" s="53">
        <v>480000</v>
      </c>
      <c r="S2086" s="53">
        <f t="shared" si="1102"/>
        <v>480000</v>
      </c>
      <c r="T2086" s="53"/>
      <c r="U2086" s="53">
        <v>0</v>
      </c>
      <c r="V2086" s="53" t="s">
        <v>129</v>
      </c>
      <c r="W2086" s="55">
        <v>0.01</v>
      </c>
      <c r="X2086" s="53">
        <v>0</v>
      </c>
      <c r="Y2086" s="53" t="s">
        <v>129</v>
      </c>
      <c r="Z2086" s="55">
        <v>0.01</v>
      </c>
      <c r="AA2086" s="53">
        <v>0</v>
      </c>
      <c r="AB2086" s="53" t="s">
        <v>130</v>
      </c>
      <c r="AC2086" s="85">
        <v>0.01</v>
      </c>
      <c r="AD2086" s="53">
        <v>480000</v>
      </c>
      <c r="AE2086" s="53" t="s">
        <v>131</v>
      </c>
      <c r="AF2086" s="55">
        <v>0.05</v>
      </c>
      <c r="AG2086" s="160">
        <v>0</v>
      </c>
      <c r="AH2086" s="53" t="s">
        <v>131</v>
      </c>
      <c r="AI2086" s="194">
        <v>5</v>
      </c>
      <c r="AJ2086" s="160">
        <v>0</v>
      </c>
      <c r="AK2086" s="53" t="s">
        <v>131</v>
      </c>
      <c r="AL2086" s="194">
        <v>5</v>
      </c>
      <c r="AM2086" s="53"/>
      <c r="AN2086" s="53"/>
      <c r="AO2086" s="53"/>
      <c r="AP2086" s="53"/>
      <c r="AQ2086" s="53"/>
      <c r="AR2086" s="53"/>
      <c r="AS2086" s="53"/>
      <c r="AT2086" s="53"/>
      <c r="AU2086" s="53"/>
      <c r="AV2086" s="53"/>
      <c r="AW2086" s="53"/>
      <c r="AX2086" s="53"/>
      <c r="AY2086" s="53"/>
      <c r="AZ2086" s="53"/>
      <c r="BA2086" s="53"/>
      <c r="BB2086" s="53"/>
      <c r="BC2086" s="53"/>
      <c r="BD2086" s="53"/>
      <c r="BE2086" s="53"/>
    </row>
    <row r="2087" spans="1:57" ht="15.75" customHeight="1">
      <c r="A2087" s="1" t="s">
        <v>2263</v>
      </c>
      <c r="B2087" s="1" t="s">
        <v>280</v>
      </c>
      <c r="C2087" s="1" t="s">
        <v>281</v>
      </c>
      <c r="D2087" s="1" t="s">
        <v>275</v>
      </c>
      <c r="E2087" s="1" t="s">
        <v>701</v>
      </c>
      <c r="F2087" s="128"/>
      <c r="G2087" s="129"/>
      <c r="H2087" s="129"/>
      <c r="I2087" s="129"/>
      <c r="J2087" s="129"/>
      <c r="K2087" s="83" t="s">
        <v>2336</v>
      </c>
      <c r="L2087" s="84" t="s">
        <v>2337</v>
      </c>
      <c r="M2087" s="51" t="s">
        <v>127</v>
      </c>
      <c r="N2087" s="51"/>
      <c r="O2087" s="62" t="e">
        <f t="shared" si="1101"/>
        <v>#VALUE!</v>
      </c>
      <c r="P2087" s="53">
        <v>300</v>
      </c>
      <c r="Q2087" s="54" t="s">
        <v>159</v>
      </c>
      <c r="R2087" s="53">
        <v>480000</v>
      </c>
      <c r="S2087" s="53">
        <f t="shared" si="1102"/>
        <v>480000</v>
      </c>
      <c r="T2087" s="53"/>
      <c r="U2087" s="53">
        <v>0</v>
      </c>
      <c r="V2087" s="53" t="s">
        <v>129</v>
      </c>
      <c r="W2087" s="55">
        <v>0.01</v>
      </c>
      <c r="X2087" s="53">
        <v>0</v>
      </c>
      <c r="Y2087" s="53" t="s">
        <v>129</v>
      </c>
      <c r="Z2087" s="55">
        <v>0.01</v>
      </c>
      <c r="AA2087" s="53">
        <v>0</v>
      </c>
      <c r="AB2087" s="53" t="s">
        <v>130</v>
      </c>
      <c r="AC2087" s="85">
        <v>0.01</v>
      </c>
      <c r="AD2087" s="53">
        <v>480000</v>
      </c>
      <c r="AE2087" s="53" t="s">
        <v>131</v>
      </c>
      <c r="AF2087" s="55">
        <v>0.05</v>
      </c>
      <c r="AG2087" s="160">
        <v>0</v>
      </c>
      <c r="AH2087" s="53" t="s">
        <v>131</v>
      </c>
      <c r="AI2087" s="194">
        <v>5</v>
      </c>
      <c r="AJ2087" s="160">
        <v>0</v>
      </c>
      <c r="AK2087" s="53" t="s">
        <v>131</v>
      </c>
      <c r="AL2087" s="194">
        <v>5</v>
      </c>
      <c r="AM2087" s="53"/>
      <c r="AN2087" s="53"/>
      <c r="AO2087" s="53"/>
      <c r="AP2087" s="53"/>
      <c r="AQ2087" s="53"/>
      <c r="AR2087" s="53"/>
      <c r="AS2087" s="53"/>
      <c r="AT2087" s="53"/>
      <c r="AU2087" s="53"/>
      <c r="AV2087" s="53"/>
      <c r="AW2087" s="53"/>
      <c r="AX2087" s="53"/>
      <c r="AY2087" s="53"/>
      <c r="AZ2087" s="53"/>
      <c r="BA2087" s="53"/>
      <c r="BB2087" s="53"/>
      <c r="BC2087" s="53"/>
      <c r="BD2087" s="53"/>
      <c r="BE2087" s="53"/>
    </row>
    <row r="2088" spans="1:57" ht="15.75" customHeight="1">
      <c r="A2088" s="1" t="s">
        <v>2263</v>
      </c>
      <c r="B2088" s="1" t="s">
        <v>280</v>
      </c>
      <c r="C2088" s="1" t="s">
        <v>281</v>
      </c>
      <c r="D2088" s="1" t="s">
        <v>899</v>
      </c>
      <c r="E2088" s="1"/>
      <c r="F2088" s="35"/>
      <c r="G2088" s="36"/>
      <c r="H2088" s="36"/>
      <c r="I2088" s="36" t="s">
        <v>899</v>
      </c>
      <c r="J2088" s="36"/>
      <c r="K2088" s="137"/>
      <c r="L2088" s="138"/>
      <c r="M2088" s="122"/>
      <c r="N2088" s="122"/>
      <c r="O2088" s="122"/>
      <c r="P2088" s="39"/>
      <c r="Q2088" s="40"/>
      <c r="R2088" s="39">
        <f t="shared" ref="R2088:S2088" si="1103">R2089+R2091</f>
        <v>200000</v>
      </c>
      <c r="S2088" s="39">
        <f t="shared" si="1103"/>
        <v>200000</v>
      </c>
      <c r="T2088" s="39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86"/>
      <c r="AE2088" s="86"/>
      <c r="AF2088" s="86"/>
      <c r="AG2088" s="39"/>
      <c r="AH2088" s="39"/>
      <c r="AI2088" s="39"/>
      <c r="AJ2088" s="39"/>
      <c r="AK2088" s="39"/>
      <c r="AL2088" s="39"/>
      <c r="AM2088" s="39"/>
      <c r="AN2088" s="39"/>
      <c r="AO2088" s="39"/>
      <c r="AP2088" s="39"/>
      <c r="AQ2088" s="39"/>
      <c r="AR2088" s="39"/>
      <c r="AS2088" s="39"/>
      <c r="AT2088" s="39"/>
      <c r="AU2088" s="39"/>
      <c r="AV2088" s="39"/>
      <c r="AW2088" s="39"/>
      <c r="AX2088" s="39"/>
      <c r="AY2088" s="39"/>
      <c r="AZ2088" s="39"/>
      <c r="BA2088" s="39"/>
      <c r="BB2088" s="39"/>
      <c r="BC2088" s="39"/>
      <c r="BD2088" s="39"/>
      <c r="BE2088" s="39"/>
    </row>
    <row r="2089" spans="1:57" ht="15.75" customHeight="1">
      <c r="A2089" s="1" t="s">
        <v>2263</v>
      </c>
      <c r="B2089" s="1" t="s">
        <v>280</v>
      </c>
      <c r="C2089" s="1" t="s">
        <v>281</v>
      </c>
      <c r="D2089" s="1"/>
      <c r="E2089" s="1" t="s">
        <v>900</v>
      </c>
      <c r="F2089" s="41"/>
      <c r="G2089" s="42"/>
      <c r="H2089" s="42"/>
      <c r="I2089" s="42"/>
      <c r="J2089" s="42" t="s">
        <v>900</v>
      </c>
      <c r="K2089" s="139"/>
      <c r="L2089" s="140"/>
      <c r="M2089" s="127"/>
      <c r="N2089" s="127"/>
      <c r="O2089" s="127"/>
      <c r="P2089" s="45"/>
      <c r="Q2089" s="46"/>
      <c r="R2089" s="45">
        <f t="shared" ref="R2089:S2089" si="1104">R2090</f>
        <v>100000</v>
      </c>
      <c r="S2089" s="45">
        <f t="shared" si="1104"/>
        <v>100000</v>
      </c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82"/>
      <c r="AE2089" s="82"/>
      <c r="AF2089" s="82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  <c r="AT2089" s="45"/>
      <c r="AU2089" s="45"/>
      <c r="AV2089" s="45"/>
      <c r="AW2089" s="45"/>
      <c r="AX2089" s="45"/>
      <c r="AY2089" s="45"/>
      <c r="AZ2089" s="45"/>
      <c r="BA2089" s="45"/>
      <c r="BB2089" s="45"/>
      <c r="BC2089" s="45"/>
      <c r="BD2089" s="45"/>
      <c r="BE2089" s="45"/>
    </row>
    <row r="2090" spans="1:57" ht="15.75" customHeight="1">
      <c r="A2090" s="1" t="s">
        <v>2263</v>
      </c>
      <c r="B2090" s="1" t="s">
        <v>280</v>
      </c>
      <c r="C2090" s="1" t="s">
        <v>281</v>
      </c>
      <c r="D2090" s="1" t="s">
        <v>899</v>
      </c>
      <c r="E2090" s="1" t="s">
        <v>900</v>
      </c>
      <c r="F2090" s="128"/>
      <c r="G2090" s="129"/>
      <c r="H2090" s="129"/>
      <c r="I2090" s="129"/>
      <c r="J2090" s="129"/>
      <c r="K2090" s="83" t="s">
        <v>2338</v>
      </c>
      <c r="L2090" s="84" t="s">
        <v>2339</v>
      </c>
      <c r="M2090" s="51" t="s">
        <v>127</v>
      </c>
      <c r="N2090" s="51"/>
      <c r="O2090" s="62" t="e">
        <f>M2090-R2090</f>
        <v>#VALUE!</v>
      </c>
      <c r="P2090" s="53">
        <v>2</v>
      </c>
      <c r="Q2090" s="54" t="s">
        <v>718</v>
      </c>
      <c r="R2090" s="53">
        <v>100000</v>
      </c>
      <c r="S2090" s="53">
        <f>U2090+X2090+AA2090+AD2090+AG2090+AJ2090+AM2090+AP2090+AS2090+AV2090+AY2090+BB2090</f>
        <v>100000</v>
      </c>
      <c r="T2090" s="53"/>
      <c r="U2090" s="53">
        <v>0</v>
      </c>
      <c r="V2090" s="53" t="s">
        <v>129</v>
      </c>
      <c r="W2090" s="55">
        <v>0.01</v>
      </c>
      <c r="X2090" s="53">
        <v>0</v>
      </c>
      <c r="Y2090" s="53" t="s">
        <v>129</v>
      </c>
      <c r="Z2090" s="55">
        <v>0.01</v>
      </c>
      <c r="AA2090" s="53">
        <v>0</v>
      </c>
      <c r="AB2090" s="53" t="s">
        <v>130</v>
      </c>
      <c r="AC2090" s="85">
        <v>0.01</v>
      </c>
      <c r="AD2090" s="53">
        <v>100000</v>
      </c>
      <c r="AE2090" s="53" t="s">
        <v>131</v>
      </c>
      <c r="AF2090" s="55">
        <v>0.05</v>
      </c>
      <c r="AG2090" s="160">
        <v>0</v>
      </c>
      <c r="AH2090" s="53" t="s">
        <v>131</v>
      </c>
      <c r="AI2090" s="194">
        <v>5</v>
      </c>
      <c r="AJ2090" s="160">
        <v>0</v>
      </c>
      <c r="AK2090" s="53" t="s">
        <v>131</v>
      </c>
      <c r="AL2090" s="194">
        <v>5</v>
      </c>
      <c r="AM2090" s="53"/>
      <c r="AN2090" s="53"/>
      <c r="AO2090" s="53"/>
      <c r="AP2090" s="53"/>
      <c r="AQ2090" s="53"/>
      <c r="AR2090" s="53"/>
      <c r="AS2090" s="53"/>
      <c r="AT2090" s="53"/>
      <c r="AU2090" s="53"/>
      <c r="AV2090" s="53"/>
      <c r="AW2090" s="53"/>
      <c r="AX2090" s="53"/>
      <c r="AY2090" s="53"/>
      <c r="AZ2090" s="53"/>
      <c r="BA2090" s="53"/>
      <c r="BB2090" s="53"/>
      <c r="BC2090" s="53"/>
      <c r="BD2090" s="53"/>
      <c r="BE2090" s="53"/>
    </row>
    <row r="2091" spans="1:57" ht="15.75" customHeight="1">
      <c r="A2091" s="1" t="s">
        <v>2263</v>
      </c>
      <c r="B2091" s="1" t="s">
        <v>280</v>
      </c>
      <c r="C2091" s="1" t="s">
        <v>281</v>
      </c>
      <c r="D2091" s="1"/>
      <c r="E2091" s="1" t="s">
        <v>905</v>
      </c>
      <c r="F2091" s="41"/>
      <c r="G2091" s="42"/>
      <c r="H2091" s="42"/>
      <c r="I2091" s="42"/>
      <c r="J2091" s="42" t="s">
        <v>905</v>
      </c>
      <c r="K2091" s="139"/>
      <c r="L2091" s="140"/>
      <c r="M2091" s="127"/>
      <c r="N2091" s="127"/>
      <c r="O2091" s="127"/>
      <c r="P2091" s="45"/>
      <c r="Q2091" s="46"/>
      <c r="R2091" s="45">
        <f t="shared" ref="R2091:S2091" si="1105">R2092</f>
        <v>100000</v>
      </c>
      <c r="S2091" s="45">
        <f t="shared" si="1105"/>
        <v>100000</v>
      </c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91"/>
      <c r="AE2091" s="91"/>
      <c r="AF2091" s="91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  <c r="AT2091" s="45"/>
      <c r="AU2091" s="45"/>
      <c r="AV2091" s="45"/>
      <c r="AW2091" s="45"/>
      <c r="AX2091" s="45"/>
      <c r="AY2091" s="45"/>
      <c r="AZ2091" s="45"/>
      <c r="BA2091" s="45"/>
      <c r="BB2091" s="45"/>
      <c r="BC2091" s="45"/>
      <c r="BD2091" s="45"/>
      <c r="BE2091" s="45"/>
    </row>
    <row r="2092" spans="1:57" ht="15.75" customHeight="1">
      <c r="A2092" s="1" t="s">
        <v>2263</v>
      </c>
      <c r="B2092" s="1" t="s">
        <v>280</v>
      </c>
      <c r="C2092" s="1" t="s">
        <v>281</v>
      </c>
      <c r="D2092" s="1" t="s">
        <v>899</v>
      </c>
      <c r="E2092" s="1" t="s">
        <v>905</v>
      </c>
      <c r="F2092" s="128"/>
      <c r="G2092" s="129"/>
      <c r="H2092" s="129"/>
      <c r="I2092" s="129"/>
      <c r="J2092" s="129"/>
      <c r="K2092" s="83" t="s">
        <v>2340</v>
      </c>
      <c r="L2092" s="84" t="s">
        <v>2341</v>
      </c>
      <c r="M2092" s="51" t="s">
        <v>127</v>
      </c>
      <c r="N2092" s="51"/>
      <c r="O2092" s="62" t="e">
        <f>M2092-R2092</f>
        <v>#VALUE!</v>
      </c>
      <c r="P2092" s="53">
        <v>2</v>
      </c>
      <c r="Q2092" s="54" t="s">
        <v>908</v>
      </c>
      <c r="R2092" s="53">
        <v>100000</v>
      </c>
      <c r="S2092" s="53">
        <f>U2092+X2092+AA2092+AD2092+AG2092+AJ2092+AM2092+AP2092+AS2092+AV2092+AY2092+BB2092</f>
        <v>100000</v>
      </c>
      <c r="T2092" s="53"/>
      <c r="U2092" s="53">
        <v>0</v>
      </c>
      <c r="V2092" s="53" t="s">
        <v>129</v>
      </c>
      <c r="W2092" s="55">
        <v>0.01</v>
      </c>
      <c r="X2092" s="53">
        <v>0</v>
      </c>
      <c r="Y2092" s="53" t="s">
        <v>129</v>
      </c>
      <c r="Z2092" s="55">
        <v>0.01</v>
      </c>
      <c r="AA2092" s="53">
        <v>100000</v>
      </c>
      <c r="AB2092" s="53" t="s">
        <v>131</v>
      </c>
      <c r="AC2092" s="85">
        <v>0.05</v>
      </c>
      <c r="AD2092" s="160">
        <v>0</v>
      </c>
      <c r="AE2092" s="53" t="s">
        <v>131</v>
      </c>
      <c r="AF2092" s="55">
        <v>0.05</v>
      </c>
      <c r="AG2092" s="160">
        <v>0</v>
      </c>
      <c r="AH2092" s="53" t="s">
        <v>131</v>
      </c>
      <c r="AI2092" s="194">
        <v>5</v>
      </c>
      <c r="AJ2092" s="160">
        <v>0</v>
      </c>
      <c r="AK2092" s="53" t="s">
        <v>131</v>
      </c>
      <c r="AL2092" s="194">
        <v>5</v>
      </c>
      <c r="AM2092" s="53"/>
      <c r="AN2092" s="53"/>
      <c r="AO2092" s="53"/>
      <c r="AP2092" s="53"/>
      <c r="AQ2092" s="53"/>
      <c r="AR2092" s="53"/>
      <c r="AS2092" s="53"/>
      <c r="AT2092" s="53"/>
      <c r="AU2092" s="53"/>
      <c r="AV2092" s="53"/>
      <c r="AW2092" s="53"/>
      <c r="AX2092" s="53"/>
      <c r="AY2092" s="53"/>
      <c r="AZ2092" s="53"/>
      <c r="BA2092" s="53"/>
      <c r="BB2092" s="53"/>
      <c r="BC2092" s="53"/>
      <c r="BD2092" s="53"/>
      <c r="BE2092" s="53"/>
    </row>
    <row r="2093" spans="1:57" ht="15.75" customHeight="1">
      <c r="A2093" s="1" t="s">
        <v>2342</v>
      </c>
      <c r="B2093" s="1" t="s">
        <v>280</v>
      </c>
      <c r="C2093" s="1" t="s">
        <v>281</v>
      </c>
      <c r="D2093" s="1"/>
      <c r="E2093" s="1"/>
      <c r="F2093" s="15" t="s">
        <v>2342</v>
      </c>
      <c r="G2093" s="16"/>
      <c r="H2093" s="16"/>
      <c r="I2093" s="16"/>
      <c r="J2093" s="16"/>
      <c r="K2093" s="151"/>
      <c r="L2093" s="109"/>
      <c r="M2093" s="110"/>
      <c r="N2093" s="110"/>
      <c r="O2093" s="110"/>
      <c r="P2093" s="21"/>
      <c r="Q2093" s="22"/>
      <c r="R2093" s="21">
        <f t="shared" ref="R2093:S2093" si="1106">R2094+R2120</f>
        <v>34079800</v>
      </c>
      <c r="S2093" s="21">
        <f t="shared" si="1106"/>
        <v>18973966</v>
      </c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97"/>
      <c r="AE2093" s="97"/>
      <c r="AF2093" s="97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</row>
    <row r="2094" spans="1:57" ht="15.75" customHeight="1">
      <c r="A2094" s="1" t="s">
        <v>2342</v>
      </c>
      <c r="B2094" s="1" t="s">
        <v>121</v>
      </c>
      <c r="C2094" s="1" t="s">
        <v>281</v>
      </c>
      <c r="D2094" s="1"/>
      <c r="E2094" s="1"/>
      <c r="F2094" s="23"/>
      <c r="G2094" s="24" t="s">
        <v>121</v>
      </c>
      <c r="H2094" s="24"/>
      <c r="I2094" s="24"/>
      <c r="J2094" s="24"/>
      <c r="K2094" s="152"/>
      <c r="L2094" s="114"/>
      <c r="M2094" s="134"/>
      <c r="N2094" s="134"/>
      <c r="O2094" s="134"/>
      <c r="P2094" s="27"/>
      <c r="Q2094" s="28"/>
      <c r="R2094" s="27">
        <f t="shared" ref="R2094:S2094" si="1107">R2095</f>
        <v>10398200</v>
      </c>
      <c r="S2094" s="27">
        <f t="shared" si="1107"/>
        <v>10574343</v>
      </c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27"/>
      <c r="BC2094" s="27"/>
      <c r="BD2094" s="27"/>
      <c r="BE2094" s="27"/>
    </row>
    <row r="2095" spans="1:57" ht="15.75" customHeight="1">
      <c r="A2095" s="1" t="s">
        <v>2342</v>
      </c>
      <c r="B2095" s="1" t="s">
        <v>121</v>
      </c>
      <c r="C2095" s="1" t="s">
        <v>122</v>
      </c>
      <c r="D2095" s="1"/>
      <c r="E2095" s="1"/>
      <c r="F2095" s="29"/>
      <c r="G2095" s="30"/>
      <c r="H2095" s="30" t="s">
        <v>122</v>
      </c>
      <c r="I2095" s="30"/>
      <c r="J2095" s="30"/>
      <c r="K2095" s="117"/>
      <c r="L2095" s="118"/>
      <c r="M2095" s="119"/>
      <c r="N2095" s="119"/>
      <c r="O2095" s="119"/>
      <c r="P2095" s="33"/>
      <c r="Q2095" s="34"/>
      <c r="R2095" s="33">
        <f t="shared" ref="R2095:S2095" si="1108">R2096</f>
        <v>10398200</v>
      </c>
      <c r="S2095" s="33">
        <f t="shared" si="1108"/>
        <v>10574343</v>
      </c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  <c r="BC2095" s="33"/>
      <c r="BD2095" s="33"/>
      <c r="BE2095" s="33"/>
    </row>
    <row r="2096" spans="1:57" ht="15.75" customHeight="1">
      <c r="A2096" s="1" t="s">
        <v>2342</v>
      </c>
      <c r="B2096" s="1" t="s">
        <v>121</v>
      </c>
      <c r="C2096" s="1" t="s">
        <v>122</v>
      </c>
      <c r="D2096" s="1" t="s">
        <v>123</v>
      </c>
      <c r="E2096" s="1"/>
      <c r="F2096" s="35"/>
      <c r="G2096" s="36"/>
      <c r="H2096" s="36"/>
      <c r="I2096" s="36" t="s">
        <v>123</v>
      </c>
      <c r="J2096" s="36"/>
      <c r="K2096" s="120"/>
      <c r="L2096" s="121"/>
      <c r="M2096" s="122"/>
      <c r="N2096" s="122"/>
      <c r="O2096" s="122"/>
      <c r="P2096" s="39"/>
      <c r="Q2096" s="40"/>
      <c r="R2096" s="39">
        <f t="shared" ref="R2096:S2096" si="1109">R2097+R2102+R2109+R2111+R2113</f>
        <v>10398200</v>
      </c>
      <c r="S2096" s="39">
        <f t="shared" si="1109"/>
        <v>10574343</v>
      </c>
      <c r="T2096" s="39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F2096" s="39"/>
      <c r="AG2096" s="39"/>
      <c r="AH2096" s="39"/>
      <c r="AI2096" s="39"/>
      <c r="AJ2096" s="39"/>
      <c r="AK2096" s="39"/>
      <c r="AL2096" s="39"/>
      <c r="AM2096" s="39"/>
      <c r="AN2096" s="39"/>
      <c r="AO2096" s="39"/>
      <c r="AP2096" s="39"/>
      <c r="AQ2096" s="39"/>
      <c r="AR2096" s="39"/>
      <c r="AS2096" s="39"/>
      <c r="AT2096" s="39"/>
      <c r="AU2096" s="39"/>
      <c r="AV2096" s="39"/>
      <c r="AW2096" s="39"/>
      <c r="AX2096" s="39"/>
      <c r="AY2096" s="39"/>
      <c r="AZ2096" s="39"/>
      <c r="BA2096" s="39"/>
      <c r="BB2096" s="39"/>
      <c r="BC2096" s="39"/>
      <c r="BD2096" s="39"/>
      <c r="BE2096" s="39"/>
    </row>
    <row r="2097" spans="1:57" ht="15.75" customHeight="1">
      <c r="A2097" s="1" t="s">
        <v>2342</v>
      </c>
      <c r="B2097" s="1" t="s">
        <v>121</v>
      </c>
      <c r="C2097" s="1" t="s">
        <v>122</v>
      </c>
      <c r="D2097" s="1"/>
      <c r="E2097" s="1" t="s">
        <v>632</v>
      </c>
      <c r="F2097" s="41"/>
      <c r="G2097" s="42"/>
      <c r="H2097" s="42"/>
      <c r="I2097" s="42"/>
      <c r="J2097" s="42" t="s">
        <v>632</v>
      </c>
      <c r="K2097" s="130"/>
      <c r="L2097" s="126"/>
      <c r="M2097" s="127"/>
      <c r="N2097" s="127"/>
      <c r="O2097" s="127"/>
      <c r="P2097" s="45"/>
      <c r="Q2097" s="46"/>
      <c r="R2097" s="45">
        <f t="shared" ref="R2097:S2097" si="1110">SUM(R2098:R2101)</f>
        <v>3351600</v>
      </c>
      <c r="S2097" s="45">
        <f t="shared" si="1110"/>
        <v>5743505</v>
      </c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82"/>
      <c r="AE2097" s="82"/>
      <c r="AF2097" s="82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  <c r="AT2097" s="45"/>
      <c r="AU2097" s="45"/>
      <c r="AV2097" s="45"/>
      <c r="AW2097" s="45"/>
      <c r="AX2097" s="45"/>
      <c r="AY2097" s="45"/>
      <c r="AZ2097" s="45"/>
      <c r="BA2097" s="45"/>
      <c r="BB2097" s="45"/>
      <c r="BC2097" s="45"/>
      <c r="BD2097" s="45"/>
      <c r="BE2097" s="45"/>
    </row>
    <row r="2098" spans="1:57" ht="15.75" customHeight="1">
      <c r="A2098" s="1" t="s">
        <v>2342</v>
      </c>
      <c r="B2098" s="1" t="s">
        <v>121</v>
      </c>
      <c r="C2098" s="1" t="s">
        <v>122</v>
      </c>
      <c r="D2098" s="1" t="s">
        <v>123</v>
      </c>
      <c r="E2098" s="1" t="s">
        <v>632</v>
      </c>
      <c r="F2098" s="128"/>
      <c r="G2098" s="129"/>
      <c r="H2098" s="129"/>
      <c r="I2098" s="129"/>
      <c r="J2098" s="129"/>
      <c r="K2098" s="49" t="s">
        <v>674</v>
      </c>
      <c r="L2098" s="50" t="s">
        <v>2343</v>
      </c>
      <c r="M2098" s="51" t="s">
        <v>127</v>
      </c>
      <c r="N2098" s="51">
        <v>2</v>
      </c>
      <c r="O2098" s="56" t="e">
        <f t="shared" ref="O2098:O2101" si="1111">M2098-R2098</f>
        <v>#VALUE!</v>
      </c>
      <c r="P2098" s="53">
        <v>667500</v>
      </c>
      <c r="Q2098" s="54" t="s">
        <v>128</v>
      </c>
      <c r="R2098" s="53">
        <v>1975800</v>
      </c>
      <c r="S2098" s="53">
        <f t="shared" ref="S2098:S2101" si="1112">U2098+X2098+AA2098+AD2098+AG2098+AJ2098+AM2098+AP2098+AS2098+AV2098+AY2098+BB2098</f>
        <v>2959405</v>
      </c>
      <c r="T2098" s="53"/>
      <c r="U2098" s="53">
        <v>0</v>
      </c>
      <c r="V2098" s="53" t="s">
        <v>129</v>
      </c>
      <c r="W2098" s="55">
        <v>0.01</v>
      </c>
      <c r="X2098" s="160">
        <v>0</v>
      </c>
      <c r="Y2098" s="53" t="s">
        <v>130</v>
      </c>
      <c r="Z2098" s="175">
        <v>0.02</v>
      </c>
      <c r="AA2098" s="160">
        <v>330460</v>
      </c>
      <c r="AB2098" s="53" t="s">
        <v>130</v>
      </c>
      <c r="AC2098" s="176">
        <v>0.16719999999999999</v>
      </c>
      <c r="AD2098" s="53">
        <v>403245</v>
      </c>
      <c r="AE2098" s="53" t="s">
        <v>130</v>
      </c>
      <c r="AF2098" s="179">
        <v>0.17</v>
      </c>
      <c r="AG2098" s="88">
        <v>1112850</v>
      </c>
      <c r="AH2098" s="53" t="s">
        <v>130</v>
      </c>
      <c r="AI2098" s="55">
        <v>0.17</v>
      </c>
      <c r="AJ2098" s="53">
        <v>1112850</v>
      </c>
      <c r="AK2098" s="53" t="s">
        <v>130</v>
      </c>
      <c r="AL2098" s="55">
        <v>0.17</v>
      </c>
      <c r="AM2098" s="53"/>
      <c r="AN2098" s="53"/>
      <c r="AO2098" s="53"/>
      <c r="AP2098" s="53"/>
      <c r="AQ2098" s="53"/>
      <c r="AR2098" s="53"/>
      <c r="AS2098" s="53"/>
      <c r="AT2098" s="53"/>
      <c r="AU2098" s="53"/>
      <c r="AV2098" s="53"/>
      <c r="AW2098" s="53"/>
      <c r="AX2098" s="53"/>
      <c r="AY2098" s="53"/>
      <c r="AZ2098" s="53"/>
      <c r="BA2098" s="53"/>
      <c r="BB2098" s="53"/>
      <c r="BC2098" s="53"/>
      <c r="BD2098" s="53"/>
      <c r="BE2098" s="53"/>
    </row>
    <row r="2099" spans="1:57" ht="15.75" customHeight="1">
      <c r="A2099" s="1" t="s">
        <v>2342</v>
      </c>
      <c r="B2099" s="1" t="s">
        <v>121</v>
      </c>
      <c r="C2099" s="1" t="s">
        <v>122</v>
      </c>
      <c r="D2099" s="1" t="s">
        <v>123</v>
      </c>
      <c r="E2099" s="1" t="s">
        <v>632</v>
      </c>
      <c r="F2099" s="128"/>
      <c r="G2099" s="129"/>
      <c r="H2099" s="129"/>
      <c r="I2099" s="129"/>
      <c r="J2099" s="129"/>
      <c r="K2099" s="49" t="s">
        <v>148</v>
      </c>
      <c r="L2099" s="50" t="s">
        <v>149</v>
      </c>
      <c r="M2099" s="51" t="s">
        <v>127</v>
      </c>
      <c r="N2099" s="51">
        <v>3</v>
      </c>
      <c r="O2099" s="52" t="e">
        <f t="shared" si="1111"/>
        <v>#VALUE!</v>
      </c>
      <c r="P2099" s="53">
        <v>262500</v>
      </c>
      <c r="Q2099" s="54" t="s">
        <v>128</v>
      </c>
      <c r="R2099" s="53">
        <v>777000</v>
      </c>
      <c r="S2099" s="53">
        <f t="shared" si="1112"/>
        <v>1173030</v>
      </c>
      <c r="T2099" s="53"/>
      <c r="U2099" s="53">
        <v>0</v>
      </c>
      <c r="V2099" s="53" t="s">
        <v>129</v>
      </c>
      <c r="W2099" s="55">
        <v>0.01</v>
      </c>
      <c r="X2099" s="160">
        <v>0</v>
      </c>
      <c r="Y2099" s="53" t="s">
        <v>130</v>
      </c>
      <c r="Z2099" s="175">
        <v>0.02</v>
      </c>
      <c r="AA2099" s="160">
        <v>292925</v>
      </c>
      <c r="AB2099" s="53" t="s">
        <v>130</v>
      </c>
      <c r="AC2099" s="176">
        <v>0.17</v>
      </c>
      <c r="AD2099" s="53">
        <v>292925</v>
      </c>
      <c r="AE2099" s="53" t="s">
        <v>130</v>
      </c>
      <c r="AF2099" s="179">
        <v>0.17</v>
      </c>
      <c r="AG2099" s="88">
        <v>10950</v>
      </c>
      <c r="AH2099" s="53" t="s">
        <v>130</v>
      </c>
      <c r="AI2099" s="55">
        <v>0.17</v>
      </c>
      <c r="AJ2099" s="53">
        <v>576230</v>
      </c>
      <c r="AK2099" s="53" t="s">
        <v>130</v>
      </c>
      <c r="AL2099" s="55">
        <v>0.17</v>
      </c>
      <c r="AM2099" s="53"/>
      <c r="AN2099" s="53"/>
      <c r="AO2099" s="53"/>
      <c r="AP2099" s="53"/>
      <c r="AQ2099" s="53"/>
      <c r="AR2099" s="53"/>
      <c r="AS2099" s="53"/>
      <c r="AT2099" s="53"/>
      <c r="AU2099" s="53"/>
      <c r="AV2099" s="53"/>
      <c r="AW2099" s="53"/>
      <c r="AX2099" s="53"/>
      <c r="AY2099" s="53"/>
      <c r="AZ2099" s="53"/>
      <c r="BA2099" s="53"/>
      <c r="BB2099" s="53"/>
      <c r="BC2099" s="53"/>
      <c r="BD2099" s="53"/>
      <c r="BE2099" s="53"/>
    </row>
    <row r="2100" spans="1:57" ht="15.75" customHeight="1">
      <c r="A2100" s="1" t="s">
        <v>2342</v>
      </c>
      <c r="B2100" s="1" t="s">
        <v>121</v>
      </c>
      <c r="C2100" s="1" t="s">
        <v>122</v>
      </c>
      <c r="D2100" s="1" t="s">
        <v>123</v>
      </c>
      <c r="E2100" s="1" t="s">
        <v>632</v>
      </c>
      <c r="F2100" s="128"/>
      <c r="G2100" s="129"/>
      <c r="H2100" s="129"/>
      <c r="I2100" s="129"/>
      <c r="J2100" s="129"/>
      <c r="K2100" s="49" t="s">
        <v>2344</v>
      </c>
      <c r="L2100" s="61" t="s">
        <v>2345</v>
      </c>
      <c r="M2100" s="51" t="s">
        <v>127</v>
      </c>
      <c r="N2100" s="51"/>
      <c r="O2100" s="62" t="e">
        <f t="shared" si="1111"/>
        <v>#VALUE!</v>
      </c>
      <c r="P2100" s="53">
        <v>38000</v>
      </c>
      <c r="Q2100" s="54" t="s">
        <v>128</v>
      </c>
      <c r="R2100" s="53">
        <v>299400</v>
      </c>
      <c r="S2100" s="53">
        <f t="shared" si="1112"/>
        <v>866250</v>
      </c>
      <c r="T2100" s="53"/>
      <c r="U2100" s="53">
        <v>0</v>
      </c>
      <c r="V2100" s="53" t="s">
        <v>129</v>
      </c>
      <c r="W2100" s="55">
        <v>0.01</v>
      </c>
      <c r="X2100" s="160">
        <v>0</v>
      </c>
      <c r="Y2100" s="53" t="s">
        <v>130</v>
      </c>
      <c r="Z2100" s="175">
        <v>0.02</v>
      </c>
      <c r="AA2100" s="160">
        <v>158400</v>
      </c>
      <c r="AB2100" s="53" t="s">
        <v>130</v>
      </c>
      <c r="AC2100" s="176">
        <v>0.17</v>
      </c>
      <c r="AD2100" s="53">
        <v>179550</v>
      </c>
      <c r="AE2100" s="53" t="s">
        <v>130</v>
      </c>
      <c r="AF2100" s="179">
        <v>0.17</v>
      </c>
      <c r="AG2100" s="88">
        <v>264150</v>
      </c>
      <c r="AH2100" s="53" t="s">
        <v>130</v>
      </c>
      <c r="AI2100" s="55">
        <v>0.17</v>
      </c>
      <c r="AJ2100" s="53">
        <v>264150</v>
      </c>
      <c r="AK2100" s="53" t="s">
        <v>130</v>
      </c>
      <c r="AL2100" s="55">
        <v>0.17</v>
      </c>
      <c r="AM2100" s="53"/>
      <c r="AN2100" s="53"/>
      <c r="AO2100" s="53"/>
      <c r="AP2100" s="53"/>
      <c r="AQ2100" s="53"/>
      <c r="AR2100" s="53"/>
      <c r="AS2100" s="53"/>
      <c r="AT2100" s="53"/>
      <c r="AU2100" s="53"/>
      <c r="AV2100" s="53"/>
      <c r="AW2100" s="53"/>
      <c r="AX2100" s="53"/>
      <c r="AY2100" s="53"/>
      <c r="AZ2100" s="53"/>
      <c r="BA2100" s="53"/>
      <c r="BB2100" s="53"/>
      <c r="BC2100" s="53"/>
      <c r="BD2100" s="53"/>
      <c r="BE2100" s="53"/>
    </row>
    <row r="2101" spans="1:57" ht="15.75" customHeight="1">
      <c r="A2101" s="1" t="s">
        <v>2342</v>
      </c>
      <c r="B2101" s="1" t="s">
        <v>121</v>
      </c>
      <c r="C2101" s="1" t="s">
        <v>122</v>
      </c>
      <c r="D2101" s="1" t="s">
        <v>123</v>
      </c>
      <c r="E2101" s="1" t="s">
        <v>632</v>
      </c>
      <c r="F2101" s="128"/>
      <c r="G2101" s="129"/>
      <c r="H2101" s="129"/>
      <c r="I2101" s="129"/>
      <c r="J2101" s="129"/>
      <c r="K2101" s="49" t="s">
        <v>2346</v>
      </c>
      <c r="L2101" s="61" t="s">
        <v>2347</v>
      </c>
      <c r="M2101" s="51" t="s">
        <v>127</v>
      </c>
      <c r="N2101" s="51"/>
      <c r="O2101" s="62" t="e">
        <f t="shared" si="1111"/>
        <v>#VALUE!</v>
      </c>
      <c r="P2101" s="53">
        <v>38000</v>
      </c>
      <c r="Q2101" s="54" t="s">
        <v>128</v>
      </c>
      <c r="R2101" s="53">
        <v>299400</v>
      </c>
      <c r="S2101" s="53">
        <f t="shared" si="1112"/>
        <v>744820</v>
      </c>
      <c r="T2101" s="53"/>
      <c r="U2101" s="53">
        <v>0</v>
      </c>
      <c r="V2101" s="53" t="s">
        <v>129</v>
      </c>
      <c r="W2101" s="55">
        <v>0.01</v>
      </c>
      <c r="X2101" s="160">
        <v>0</v>
      </c>
      <c r="Y2101" s="53" t="s">
        <v>130</v>
      </c>
      <c r="Z2101" s="175">
        <v>0.02</v>
      </c>
      <c r="AA2101" s="160">
        <v>118290</v>
      </c>
      <c r="AB2101" s="53" t="s">
        <v>130</v>
      </c>
      <c r="AC2101" s="176">
        <v>0.17</v>
      </c>
      <c r="AD2101" s="53">
        <v>118290</v>
      </c>
      <c r="AE2101" s="53" t="s">
        <v>130</v>
      </c>
      <c r="AF2101" s="179">
        <v>0.17</v>
      </c>
      <c r="AG2101" s="88">
        <v>254120</v>
      </c>
      <c r="AH2101" s="53" t="s">
        <v>130</v>
      </c>
      <c r="AI2101" s="55">
        <v>0.17</v>
      </c>
      <c r="AJ2101" s="53">
        <v>254120</v>
      </c>
      <c r="AK2101" s="53" t="s">
        <v>130</v>
      </c>
      <c r="AL2101" s="55">
        <v>0.17</v>
      </c>
      <c r="AM2101" s="53"/>
      <c r="AN2101" s="53"/>
      <c r="AO2101" s="53"/>
      <c r="AP2101" s="53"/>
      <c r="AQ2101" s="53"/>
      <c r="AR2101" s="53"/>
      <c r="AS2101" s="53"/>
      <c r="AT2101" s="53"/>
      <c r="AU2101" s="53"/>
      <c r="AV2101" s="53"/>
      <c r="AW2101" s="53"/>
      <c r="AX2101" s="53"/>
      <c r="AY2101" s="53"/>
      <c r="AZ2101" s="53"/>
      <c r="BA2101" s="53"/>
      <c r="BB2101" s="53"/>
      <c r="BC2101" s="53"/>
      <c r="BD2101" s="53"/>
      <c r="BE2101" s="53"/>
    </row>
    <row r="2102" spans="1:57" ht="15.75" customHeight="1">
      <c r="A2102" s="1" t="s">
        <v>2342</v>
      </c>
      <c r="B2102" s="1" t="s">
        <v>121</v>
      </c>
      <c r="C2102" s="1" t="s">
        <v>122</v>
      </c>
      <c r="D2102" s="1"/>
      <c r="E2102" s="1" t="s">
        <v>822</v>
      </c>
      <c r="F2102" s="41"/>
      <c r="G2102" s="42"/>
      <c r="H2102" s="42"/>
      <c r="I2102" s="42"/>
      <c r="J2102" s="42" t="s">
        <v>822</v>
      </c>
      <c r="K2102" s="130"/>
      <c r="L2102" s="126"/>
      <c r="M2102" s="127"/>
      <c r="N2102" s="127"/>
      <c r="O2102" s="127"/>
      <c r="P2102" s="45"/>
      <c r="Q2102" s="46"/>
      <c r="R2102" s="45">
        <f t="shared" ref="R2102:S2102" si="1113">SUM(R2103:R2108)</f>
        <v>1173900</v>
      </c>
      <c r="S2102" s="45">
        <f t="shared" si="1113"/>
        <v>1364790</v>
      </c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91"/>
      <c r="AE2102" s="91"/>
      <c r="AF2102" s="91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  <c r="AT2102" s="45"/>
      <c r="AU2102" s="45"/>
      <c r="AV2102" s="45"/>
      <c r="AW2102" s="45"/>
      <c r="AX2102" s="45"/>
      <c r="AY2102" s="45"/>
      <c r="AZ2102" s="45"/>
      <c r="BA2102" s="45"/>
      <c r="BB2102" s="45"/>
      <c r="BC2102" s="45"/>
      <c r="BD2102" s="45"/>
      <c r="BE2102" s="45"/>
    </row>
    <row r="2103" spans="1:57" ht="15.75" customHeight="1">
      <c r="A2103" s="1" t="s">
        <v>2342</v>
      </c>
      <c r="B2103" s="1" t="s">
        <v>121</v>
      </c>
      <c r="C2103" s="1" t="s">
        <v>122</v>
      </c>
      <c r="D2103" s="1" t="s">
        <v>123</v>
      </c>
      <c r="E2103" s="1" t="s">
        <v>822</v>
      </c>
      <c r="F2103" s="128"/>
      <c r="G2103" s="129"/>
      <c r="H2103" s="129"/>
      <c r="I2103" s="129"/>
      <c r="J2103" s="129"/>
      <c r="K2103" s="49" t="s">
        <v>674</v>
      </c>
      <c r="L2103" s="50" t="s">
        <v>2343</v>
      </c>
      <c r="M2103" s="51" t="s">
        <v>127</v>
      </c>
      <c r="N2103" s="51">
        <v>2</v>
      </c>
      <c r="O2103" s="56" t="e">
        <f t="shared" ref="O2103:O2108" si="1114">M2103-R2103</f>
        <v>#VALUE!</v>
      </c>
      <c r="P2103" s="53">
        <v>50000</v>
      </c>
      <c r="Q2103" s="54" t="s">
        <v>128</v>
      </c>
      <c r="R2103" s="53">
        <v>148000</v>
      </c>
      <c r="S2103" s="53">
        <f t="shared" ref="S2103:S2108" si="1115">U2103+X2103+AA2103+AD2103+AG2103+AJ2103+AM2103+AP2103+AS2103+AV2103+AY2103+BB2103</f>
        <v>185400</v>
      </c>
      <c r="T2103" s="53"/>
      <c r="U2103" s="53">
        <v>0</v>
      </c>
      <c r="V2103" s="53" t="s">
        <v>129</v>
      </c>
      <c r="W2103" s="55">
        <v>0.01</v>
      </c>
      <c r="X2103" s="160">
        <v>0</v>
      </c>
      <c r="Y2103" s="53" t="s">
        <v>130</v>
      </c>
      <c r="Z2103" s="175">
        <v>0.02</v>
      </c>
      <c r="AA2103" s="53">
        <v>0</v>
      </c>
      <c r="AB2103" s="53" t="s">
        <v>130</v>
      </c>
      <c r="AC2103" s="85">
        <v>0.02</v>
      </c>
      <c r="AD2103" s="53">
        <v>18700</v>
      </c>
      <c r="AE2103" s="53" t="s">
        <v>130</v>
      </c>
      <c r="AF2103" s="55">
        <v>0.02</v>
      </c>
      <c r="AG2103" s="88">
        <v>63955</v>
      </c>
      <c r="AH2103" s="53" t="s">
        <v>130</v>
      </c>
      <c r="AI2103" s="55">
        <v>0.02</v>
      </c>
      <c r="AJ2103" s="53">
        <v>102745</v>
      </c>
      <c r="AK2103" s="53" t="s">
        <v>130</v>
      </c>
      <c r="AL2103" s="55">
        <v>0.02</v>
      </c>
      <c r="AM2103" s="53"/>
      <c r="AN2103" s="53"/>
      <c r="AO2103" s="53"/>
      <c r="AP2103" s="53"/>
      <c r="AQ2103" s="53"/>
      <c r="AR2103" s="53"/>
      <c r="AS2103" s="53"/>
      <c r="AT2103" s="53"/>
      <c r="AU2103" s="53"/>
      <c r="AV2103" s="53"/>
      <c r="AW2103" s="53"/>
      <c r="AX2103" s="53"/>
      <c r="AY2103" s="53"/>
      <c r="AZ2103" s="53"/>
      <c r="BA2103" s="53"/>
      <c r="BB2103" s="53"/>
      <c r="BC2103" s="53"/>
      <c r="BD2103" s="53"/>
      <c r="BE2103" s="53"/>
    </row>
    <row r="2104" spans="1:57" ht="15.75" customHeight="1">
      <c r="A2104" s="1" t="s">
        <v>2342</v>
      </c>
      <c r="B2104" s="1" t="s">
        <v>121</v>
      </c>
      <c r="C2104" s="1" t="s">
        <v>122</v>
      </c>
      <c r="D2104" s="1" t="s">
        <v>123</v>
      </c>
      <c r="E2104" s="1" t="s">
        <v>822</v>
      </c>
      <c r="F2104" s="128"/>
      <c r="G2104" s="129"/>
      <c r="H2104" s="129"/>
      <c r="I2104" s="129"/>
      <c r="J2104" s="129"/>
      <c r="K2104" s="49" t="s">
        <v>148</v>
      </c>
      <c r="L2104" s="50" t="s">
        <v>149</v>
      </c>
      <c r="M2104" s="51" t="s">
        <v>127</v>
      </c>
      <c r="N2104" s="51">
        <v>3</v>
      </c>
      <c r="O2104" s="52" t="e">
        <f t="shared" si="1114"/>
        <v>#VALUE!</v>
      </c>
      <c r="P2104" s="53">
        <v>50000</v>
      </c>
      <c r="Q2104" s="54" t="s">
        <v>128</v>
      </c>
      <c r="R2104" s="53">
        <v>148000</v>
      </c>
      <c r="S2104" s="53">
        <f t="shared" si="1115"/>
        <v>36230</v>
      </c>
      <c r="T2104" s="53"/>
      <c r="U2104" s="53">
        <v>0</v>
      </c>
      <c r="V2104" s="53" t="s">
        <v>129</v>
      </c>
      <c r="W2104" s="55">
        <v>0.01</v>
      </c>
      <c r="X2104" s="160">
        <v>0</v>
      </c>
      <c r="Y2104" s="53" t="s">
        <v>130</v>
      </c>
      <c r="Z2104" s="175">
        <v>0.02</v>
      </c>
      <c r="AA2104" s="53">
        <v>0</v>
      </c>
      <c r="AB2104" s="53" t="s">
        <v>130</v>
      </c>
      <c r="AC2104" s="85">
        <v>0.02</v>
      </c>
      <c r="AD2104" s="53">
        <v>4150</v>
      </c>
      <c r="AE2104" s="53" t="s">
        <v>130</v>
      </c>
      <c r="AF2104" s="55">
        <v>0.02</v>
      </c>
      <c r="AG2104" s="88">
        <v>10950</v>
      </c>
      <c r="AH2104" s="53" t="s">
        <v>130</v>
      </c>
      <c r="AI2104" s="55">
        <v>0.02</v>
      </c>
      <c r="AJ2104" s="53">
        <v>21130</v>
      </c>
      <c r="AK2104" s="53" t="s">
        <v>130</v>
      </c>
      <c r="AL2104" s="55">
        <v>0.02</v>
      </c>
      <c r="AM2104" s="53"/>
      <c r="AN2104" s="53"/>
      <c r="AO2104" s="53"/>
      <c r="AP2104" s="53"/>
      <c r="AQ2104" s="53"/>
      <c r="AR2104" s="53"/>
      <c r="AS2104" s="53"/>
      <c r="AT2104" s="53"/>
      <c r="AU2104" s="53"/>
      <c r="AV2104" s="53"/>
      <c r="AW2104" s="53"/>
      <c r="AX2104" s="53"/>
      <c r="AY2104" s="53"/>
      <c r="AZ2104" s="53"/>
      <c r="BA2104" s="53"/>
      <c r="BB2104" s="53"/>
      <c r="BC2104" s="53"/>
      <c r="BD2104" s="53"/>
      <c r="BE2104" s="53"/>
    </row>
    <row r="2105" spans="1:57" ht="15.75" customHeight="1">
      <c r="A2105" s="1" t="s">
        <v>2342</v>
      </c>
      <c r="B2105" s="1" t="s">
        <v>121</v>
      </c>
      <c r="C2105" s="1" t="s">
        <v>122</v>
      </c>
      <c r="D2105" s="1" t="s">
        <v>123</v>
      </c>
      <c r="E2105" s="1" t="s">
        <v>822</v>
      </c>
      <c r="F2105" s="128"/>
      <c r="G2105" s="129"/>
      <c r="H2105" s="129"/>
      <c r="I2105" s="129"/>
      <c r="J2105" s="129"/>
      <c r="K2105" s="49" t="s">
        <v>2348</v>
      </c>
      <c r="L2105" s="61" t="s">
        <v>2349</v>
      </c>
      <c r="M2105" s="51" t="s">
        <v>127</v>
      </c>
      <c r="N2105" s="51"/>
      <c r="O2105" s="62" t="e">
        <f t="shared" si="1114"/>
        <v>#VALUE!</v>
      </c>
      <c r="P2105" s="53">
        <v>20000</v>
      </c>
      <c r="Q2105" s="54" t="s">
        <v>128</v>
      </c>
      <c r="R2105" s="53">
        <v>157600</v>
      </c>
      <c r="S2105" s="53">
        <f t="shared" si="1115"/>
        <v>262600</v>
      </c>
      <c r="T2105" s="53"/>
      <c r="U2105" s="53">
        <v>0</v>
      </c>
      <c r="V2105" s="53" t="s">
        <v>129</v>
      </c>
      <c r="W2105" s="55">
        <v>0.01</v>
      </c>
      <c r="X2105" s="160">
        <v>0</v>
      </c>
      <c r="Y2105" s="53" t="s">
        <v>130</v>
      </c>
      <c r="Z2105" s="175">
        <v>0.02</v>
      </c>
      <c r="AA2105" s="53">
        <v>0</v>
      </c>
      <c r="AB2105" s="53" t="s">
        <v>130</v>
      </c>
      <c r="AC2105" s="85">
        <v>0.02</v>
      </c>
      <c r="AD2105" s="53">
        <v>18000</v>
      </c>
      <c r="AE2105" s="53" t="s">
        <v>130</v>
      </c>
      <c r="AF2105" s="55">
        <v>0.02</v>
      </c>
      <c r="AG2105" s="88">
        <v>122300</v>
      </c>
      <c r="AH2105" s="53" t="s">
        <v>130</v>
      </c>
      <c r="AI2105" s="55">
        <v>0.02</v>
      </c>
      <c r="AJ2105" s="53">
        <v>122300</v>
      </c>
      <c r="AK2105" s="53" t="s">
        <v>130</v>
      </c>
      <c r="AL2105" s="55">
        <v>0.02</v>
      </c>
      <c r="AM2105" s="53"/>
      <c r="AN2105" s="53"/>
      <c r="AO2105" s="53"/>
      <c r="AP2105" s="53"/>
      <c r="AQ2105" s="53"/>
      <c r="AR2105" s="53"/>
      <c r="AS2105" s="53"/>
      <c r="AT2105" s="53"/>
      <c r="AU2105" s="53"/>
      <c r="AV2105" s="53"/>
      <c r="AW2105" s="53"/>
      <c r="AX2105" s="53"/>
      <c r="AY2105" s="53"/>
      <c r="AZ2105" s="53"/>
      <c r="BA2105" s="53"/>
      <c r="BB2105" s="53"/>
      <c r="BC2105" s="53"/>
      <c r="BD2105" s="53"/>
      <c r="BE2105" s="53"/>
    </row>
    <row r="2106" spans="1:57" ht="15.75" customHeight="1">
      <c r="A2106" s="1" t="s">
        <v>2342</v>
      </c>
      <c r="B2106" s="1" t="s">
        <v>121</v>
      </c>
      <c r="C2106" s="1" t="s">
        <v>122</v>
      </c>
      <c r="D2106" s="1" t="s">
        <v>123</v>
      </c>
      <c r="E2106" s="1" t="s">
        <v>822</v>
      </c>
      <c r="F2106" s="128"/>
      <c r="G2106" s="129"/>
      <c r="H2106" s="129"/>
      <c r="I2106" s="129"/>
      <c r="J2106" s="129"/>
      <c r="K2106" s="49" t="s">
        <v>2350</v>
      </c>
      <c r="L2106" s="61" t="s">
        <v>2351</v>
      </c>
      <c r="M2106" s="51" t="s">
        <v>127</v>
      </c>
      <c r="N2106" s="51"/>
      <c r="O2106" s="62" t="e">
        <f t="shared" si="1114"/>
        <v>#VALUE!</v>
      </c>
      <c r="P2106" s="53">
        <v>60000</v>
      </c>
      <c r="Q2106" s="54" t="s">
        <v>128</v>
      </c>
      <c r="R2106" s="53">
        <v>472800</v>
      </c>
      <c r="S2106" s="53">
        <f t="shared" si="1115"/>
        <v>549100</v>
      </c>
      <c r="T2106" s="53"/>
      <c r="U2106" s="53">
        <v>0</v>
      </c>
      <c r="V2106" s="53" t="s">
        <v>129</v>
      </c>
      <c r="W2106" s="55">
        <v>0.01</v>
      </c>
      <c r="X2106" s="160">
        <v>0</v>
      </c>
      <c r="Y2106" s="53" t="s">
        <v>130</v>
      </c>
      <c r="Z2106" s="175">
        <v>0.02</v>
      </c>
      <c r="AA2106" s="53">
        <v>0</v>
      </c>
      <c r="AB2106" s="53" t="s">
        <v>130</v>
      </c>
      <c r="AC2106" s="85">
        <v>0.02</v>
      </c>
      <c r="AD2106" s="53">
        <v>87000</v>
      </c>
      <c r="AE2106" s="53" t="s">
        <v>130</v>
      </c>
      <c r="AF2106" s="55">
        <v>0.03</v>
      </c>
      <c r="AG2106" s="88">
        <v>151680</v>
      </c>
      <c r="AH2106" s="53" t="s">
        <v>130</v>
      </c>
      <c r="AI2106" s="55">
        <v>0.03</v>
      </c>
      <c r="AJ2106" s="53">
        <v>310420</v>
      </c>
      <c r="AK2106" s="53" t="s">
        <v>130</v>
      </c>
      <c r="AL2106" s="55">
        <v>0.03</v>
      </c>
      <c r="AM2106" s="53"/>
      <c r="AN2106" s="53"/>
      <c r="AO2106" s="53"/>
      <c r="AP2106" s="53"/>
      <c r="AQ2106" s="53"/>
      <c r="AR2106" s="53"/>
      <c r="AS2106" s="53"/>
      <c r="AT2106" s="53"/>
      <c r="AU2106" s="53"/>
      <c r="AV2106" s="53"/>
      <c r="AW2106" s="53"/>
      <c r="AX2106" s="53"/>
      <c r="AY2106" s="53"/>
      <c r="AZ2106" s="53"/>
      <c r="BA2106" s="53"/>
      <c r="BB2106" s="53"/>
      <c r="BC2106" s="53"/>
      <c r="BD2106" s="53"/>
      <c r="BE2106" s="53"/>
    </row>
    <row r="2107" spans="1:57" ht="15.75" customHeight="1">
      <c r="A2107" s="1" t="s">
        <v>2342</v>
      </c>
      <c r="B2107" s="1" t="s">
        <v>121</v>
      </c>
      <c r="C2107" s="1" t="s">
        <v>122</v>
      </c>
      <c r="D2107" s="1" t="s">
        <v>123</v>
      </c>
      <c r="E2107" s="1" t="s">
        <v>822</v>
      </c>
      <c r="F2107" s="128"/>
      <c r="G2107" s="129"/>
      <c r="H2107" s="129"/>
      <c r="I2107" s="129"/>
      <c r="J2107" s="129"/>
      <c r="K2107" s="49" t="s">
        <v>2352</v>
      </c>
      <c r="L2107" s="61" t="s">
        <v>2353</v>
      </c>
      <c r="M2107" s="51" t="s">
        <v>127</v>
      </c>
      <c r="N2107" s="51"/>
      <c r="O2107" s="62" t="e">
        <f t="shared" si="1114"/>
        <v>#VALUE!</v>
      </c>
      <c r="P2107" s="53">
        <v>50000</v>
      </c>
      <c r="Q2107" s="54" t="s">
        <v>128</v>
      </c>
      <c r="R2107" s="53">
        <v>82500</v>
      </c>
      <c r="S2107" s="53">
        <f t="shared" si="1115"/>
        <v>150700</v>
      </c>
      <c r="T2107" s="53"/>
      <c r="U2107" s="53">
        <v>0</v>
      </c>
      <c r="V2107" s="53" t="s">
        <v>129</v>
      </c>
      <c r="W2107" s="55">
        <v>0.01</v>
      </c>
      <c r="X2107" s="160">
        <v>0</v>
      </c>
      <c r="Y2107" s="53" t="s">
        <v>130</v>
      </c>
      <c r="Z2107" s="175">
        <v>0.02</v>
      </c>
      <c r="AA2107" s="53">
        <v>0</v>
      </c>
      <c r="AB2107" s="53" t="s">
        <v>130</v>
      </c>
      <c r="AC2107" s="85">
        <v>0.02</v>
      </c>
      <c r="AD2107" s="53">
        <v>38500</v>
      </c>
      <c r="AE2107" s="53" t="s">
        <v>130</v>
      </c>
      <c r="AF2107" s="55">
        <v>0.04</v>
      </c>
      <c r="AG2107" s="88">
        <v>56100</v>
      </c>
      <c r="AH2107" s="53" t="s">
        <v>130</v>
      </c>
      <c r="AI2107" s="55">
        <v>0.04</v>
      </c>
      <c r="AJ2107" s="53">
        <v>56100</v>
      </c>
      <c r="AK2107" s="53" t="s">
        <v>130</v>
      </c>
      <c r="AL2107" s="55">
        <v>0.04</v>
      </c>
      <c r="AM2107" s="53"/>
      <c r="AN2107" s="53"/>
      <c r="AO2107" s="53"/>
      <c r="AP2107" s="53"/>
      <c r="AQ2107" s="53"/>
      <c r="AR2107" s="53"/>
      <c r="AS2107" s="53"/>
      <c r="AT2107" s="53"/>
      <c r="AU2107" s="53"/>
      <c r="AV2107" s="53"/>
      <c r="AW2107" s="53"/>
      <c r="AX2107" s="53"/>
      <c r="AY2107" s="53"/>
      <c r="AZ2107" s="53"/>
      <c r="BA2107" s="53"/>
      <c r="BB2107" s="53"/>
      <c r="BC2107" s="53"/>
      <c r="BD2107" s="53"/>
      <c r="BE2107" s="53"/>
    </row>
    <row r="2108" spans="1:57" ht="15.75" customHeight="1">
      <c r="A2108" s="1" t="s">
        <v>2342</v>
      </c>
      <c r="B2108" s="1" t="s">
        <v>121</v>
      </c>
      <c r="C2108" s="1" t="s">
        <v>122</v>
      </c>
      <c r="D2108" s="1" t="s">
        <v>123</v>
      </c>
      <c r="E2108" s="1" t="s">
        <v>822</v>
      </c>
      <c r="F2108" s="128"/>
      <c r="G2108" s="129"/>
      <c r="H2108" s="129"/>
      <c r="I2108" s="129"/>
      <c r="J2108" s="129"/>
      <c r="K2108" s="49" t="s">
        <v>2354</v>
      </c>
      <c r="L2108" s="61" t="s">
        <v>2355</v>
      </c>
      <c r="M2108" s="51" t="s">
        <v>127</v>
      </c>
      <c r="N2108" s="51"/>
      <c r="O2108" s="62" t="e">
        <f t="shared" si="1114"/>
        <v>#VALUE!</v>
      </c>
      <c r="P2108" s="53">
        <v>100000</v>
      </c>
      <c r="Q2108" s="54" t="s">
        <v>128</v>
      </c>
      <c r="R2108" s="53">
        <v>165000</v>
      </c>
      <c r="S2108" s="53">
        <f t="shared" si="1115"/>
        <v>180760</v>
      </c>
      <c r="T2108" s="53"/>
      <c r="U2108" s="53">
        <v>0</v>
      </c>
      <c r="V2108" s="53" t="s">
        <v>129</v>
      </c>
      <c r="W2108" s="55">
        <v>0.01</v>
      </c>
      <c r="X2108" s="160">
        <v>0</v>
      </c>
      <c r="Y2108" s="53" t="s">
        <v>130</v>
      </c>
      <c r="Z2108" s="175">
        <v>0.02</v>
      </c>
      <c r="AA2108" s="53">
        <v>0</v>
      </c>
      <c r="AB2108" s="53" t="s">
        <v>130</v>
      </c>
      <c r="AC2108" s="85">
        <v>0.02</v>
      </c>
      <c r="AD2108" s="53">
        <v>38200</v>
      </c>
      <c r="AE2108" s="53" t="s">
        <v>130</v>
      </c>
      <c r="AF2108" s="55">
        <v>0.05</v>
      </c>
      <c r="AG2108" s="88">
        <v>61600</v>
      </c>
      <c r="AH2108" s="53" t="s">
        <v>130</v>
      </c>
      <c r="AI2108" s="55">
        <v>0.04</v>
      </c>
      <c r="AJ2108" s="53">
        <v>80960</v>
      </c>
      <c r="AK2108" s="53" t="s">
        <v>130</v>
      </c>
      <c r="AL2108" s="55">
        <v>0.04</v>
      </c>
      <c r="AM2108" s="53"/>
      <c r="AN2108" s="53"/>
      <c r="AO2108" s="53"/>
      <c r="AP2108" s="53"/>
      <c r="AQ2108" s="53"/>
      <c r="AR2108" s="53"/>
      <c r="AS2108" s="53"/>
      <c r="AT2108" s="53"/>
      <c r="AU2108" s="53"/>
      <c r="AV2108" s="53"/>
      <c r="AW2108" s="53"/>
      <c r="AX2108" s="53"/>
      <c r="AY2108" s="53"/>
      <c r="AZ2108" s="53"/>
      <c r="BA2108" s="53"/>
      <c r="BB2108" s="53"/>
      <c r="BC2108" s="53"/>
      <c r="BD2108" s="53"/>
      <c r="BE2108" s="53"/>
    </row>
    <row r="2109" spans="1:57" ht="15.75" customHeight="1">
      <c r="A2109" s="1" t="s">
        <v>2342</v>
      </c>
      <c r="B2109" s="1" t="s">
        <v>121</v>
      </c>
      <c r="C2109" s="1" t="s">
        <v>122</v>
      </c>
      <c r="D2109" s="1"/>
      <c r="E2109" s="1" t="s">
        <v>1018</v>
      </c>
      <c r="F2109" s="41"/>
      <c r="G2109" s="42"/>
      <c r="H2109" s="42"/>
      <c r="I2109" s="42"/>
      <c r="J2109" s="42" t="s">
        <v>1018</v>
      </c>
      <c r="K2109" s="130"/>
      <c r="L2109" s="126"/>
      <c r="M2109" s="127"/>
      <c r="N2109" s="127"/>
      <c r="O2109" s="127"/>
      <c r="P2109" s="45"/>
      <c r="Q2109" s="46"/>
      <c r="R2109" s="45">
        <f t="shared" ref="R2109:S2109" si="1116">R2110</f>
        <v>165400</v>
      </c>
      <c r="S2109" s="45">
        <f t="shared" si="1116"/>
        <v>0</v>
      </c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91"/>
      <c r="AE2109" s="91"/>
      <c r="AF2109" s="91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  <c r="AT2109" s="45"/>
      <c r="AU2109" s="45"/>
      <c r="AV2109" s="45"/>
      <c r="AW2109" s="45"/>
      <c r="AX2109" s="45"/>
      <c r="AY2109" s="45"/>
      <c r="AZ2109" s="45"/>
      <c r="BA2109" s="45"/>
      <c r="BB2109" s="45"/>
      <c r="BC2109" s="45"/>
      <c r="BD2109" s="45"/>
      <c r="BE2109" s="45"/>
    </row>
    <row r="2110" spans="1:57" ht="15.75" customHeight="1">
      <c r="A2110" s="1" t="s">
        <v>2342</v>
      </c>
      <c r="B2110" s="1" t="s">
        <v>121</v>
      </c>
      <c r="C2110" s="1" t="s">
        <v>122</v>
      </c>
      <c r="D2110" s="1" t="s">
        <v>123</v>
      </c>
      <c r="E2110" s="1" t="s">
        <v>1018</v>
      </c>
      <c r="F2110" s="128"/>
      <c r="G2110" s="129"/>
      <c r="H2110" s="129"/>
      <c r="I2110" s="129"/>
      <c r="J2110" s="129"/>
      <c r="K2110" s="49" t="s">
        <v>2356</v>
      </c>
      <c r="L2110" s="61" t="s">
        <v>2357</v>
      </c>
      <c r="M2110" s="51" t="s">
        <v>127</v>
      </c>
      <c r="N2110" s="51"/>
      <c r="O2110" s="62" t="e">
        <f>M2110-R2110</f>
        <v>#VALUE!</v>
      </c>
      <c r="P2110" s="53">
        <v>21000</v>
      </c>
      <c r="Q2110" s="54" t="s">
        <v>128</v>
      </c>
      <c r="R2110" s="53">
        <v>165400</v>
      </c>
      <c r="S2110" s="53">
        <f>U2110+X2110+AA2110+AD2110+AG2110+AJ2110+AM2110+AP2110+AS2110+AV2110+AY2110+BB2110</f>
        <v>0</v>
      </c>
      <c r="T2110" s="53"/>
      <c r="U2110" s="53">
        <v>0</v>
      </c>
      <c r="V2110" s="53" t="s">
        <v>129</v>
      </c>
      <c r="W2110" s="55">
        <v>0.01</v>
      </c>
      <c r="X2110" s="160">
        <v>0</v>
      </c>
      <c r="Y2110" s="53" t="s">
        <v>129</v>
      </c>
      <c r="Z2110" s="175">
        <v>0.01</v>
      </c>
      <c r="AA2110" s="53">
        <v>0</v>
      </c>
      <c r="AB2110" s="53" t="s">
        <v>130</v>
      </c>
      <c r="AC2110" s="85">
        <v>0.02</v>
      </c>
      <c r="AD2110" s="53">
        <v>0</v>
      </c>
      <c r="AE2110" s="53" t="s">
        <v>130</v>
      </c>
      <c r="AF2110" s="55">
        <v>0.02</v>
      </c>
      <c r="AG2110" s="88">
        <v>0</v>
      </c>
      <c r="AH2110" s="53" t="s">
        <v>130</v>
      </c>
      <c r="AI2110" s="55">
        <v>0.02</v>
      </c>
      <c r="AJ2110" s="53">
        <v>0</v>
      </c>
      <c r="AK2110" s="53" t="s">
        <v>130</v>
      </c>
      <c r="AL2110" s="55">
        <v>0.02</v>
      </c>
      <c r="AM2110" s="53"/>
      <c r="AN2110" s="53"/>
      <c r="AO2110" s="53"/>
      <c r="AP2110" s="53"/>
      <c r="AQ2110" s="53"/>
      <c r="AR2110" s="53"/>
      <c r="AS2110" s="53"/>
      <c r="AT2110" s="53"/>
      <c r="AU2110" s="53"/>
      <c r="AV2110" s="53"/>
      <c r="AW2110" s="53"/>
      <c r="AX2110" s="53"/>
      <c r="AY2110" s="53"/>
      <c r="AZ2110" s="53"/>
      <c r="BA2110" s="53"/>
      <c r="BB2110" s="53"/>
      <c r="BC2110" s="53"/>
      <c r="BD2110" s="53"/>
      <c r="BE2110" s="53"/>
    </row>
    <row r="2111" spans="1:57" ht="15.75" customHeight="1">
      <c r="A2111" s="1" t="s">
        <v>2342</v>
      </c>
      <c r="B2111" s="1" t="s">
        <v>121</v>
      </c>
      <c r="C2111" s="1" t="s">
        <v>122</v>
      </c>
      <c r="D2111" s="1"/>
      <c r="E2111" s="1" t="s">
        <v>831</v>
      </c>
      <c r="F2111" s="41"/>
      <c r="G2111" s="42"/>
      <c r="H2111" s="42"/>
      <c r="I2111" s="42"/>
      <c r="J2111" s="42" t="s">
        <v>831</v>
      </c>
      <c r="K2111" s="130"/>
      <c r="L2111" s="126"/>
      <c r="M2111" s="127"/>
      <c r="N2111" s="127"/>
      <c r="O2111" s="127"/>
      <c r="P2111" s="45"/>
      <c r="Q2111" s="46"/>
      <c r="R2111" s="45">
        <f t="shared" ref="R2111:S2111" si="1117">R2112</f>
        <v>49000</v>
      </c>
      <c r="S2111" s="45">
        <f t="shared" si="1117"/>
        <v>0</v>
      </c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91"/>
      <c r="AE2111" s="91"/>
      <c r="AF2111" s="91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  <c r="AT2111" s="45"/>
      <c r="AU2111" s="45"/>
      <c r="AV2111" s="45"/>
      <c r="AW2111" s="45"/>
      <c r="AX2111" s="45"/>
      <c r="AY2111" s="45"/>
      <c r="AZ2111" s="45"/>
      <c r="BA2111" s="45"/>
      <c r="BB2111" s="45"/>
      <c r="BC2111" s="45"/>
      <c r="BD2111" s="45"/>
      <c r="BE2111" s="45"/>
    </row>
    <row r="2112" spans="1:57" ht="15.75" customHeight="1">
      <c r="A2112" s="1" t="s">
        <v>2342</v>
      </c>
      <c r="B2112" s="1" t="s">
        <v>121</v>
      </c>
      <c r="C2112" s="1" t="s">
        <v>122</v>
      </c>
      <c r="D2112" s="1" t="s">
        <v>123</v>
      </c>
      <c r="E2112" s="1" t="s">
        <v>831</v>
      </c>
      <c r="F2112" s="128"/>
      <c r="G2112" s="129"/>
      <c r="H2112" s="129"/>
      <c r="I2112" s="129"/>
      <c r="J2112" s="129"/>
      <c r="K2112" s="49" t="s">
        <v>2358</v>
      </c>
      <c r="L2112" s="61" t="s">
        <v>2359</v>
      </c>
      <c r="M2112" s="51" t="s">
        <v>127</v>
      </c>
      <c r="N2112" s="51"/>
      <c r="O2112" s="62" t="e">
        <f>M2112-R2112</f>
        <v>#VALUE!</v>
      </c>
      <c r="P2112" s="53">
        <v>50</v>
      </c>
      <c r="Q2112" s="54" t="s">
        <v>159</v>
      </c>
      <c r="R2112" s="53">
        <v>49000</v>
      </c>
      <c r="S2112" s="53">
        <f>U2112+X2112+AA2112+AD2112+AG2112+AJ2112+AM2112+AP2112+AS2112+AV2112+AY2112+BB2112</f>
        <v>0</v>
      </c>
      <c r="T2112" s="53"/>
      <c r="U2112" s="53">
        <v>0</v>
      </c>
      <c r="V2112" s="53" t="s">
        <v>129</v>
      </c>
      <c r="W2112" s="55">
        <v>0.01</v>
      </c>
      <c r="X2112" s="160">
        <v>0</v>
      </c>
      <c r="Y2112" s="53" t="s">
        <v>130</v>
      </c>
      <c r="Z2112" s="175">
        <v>0.02</v>
      </c>
      <c r="AA2112" s="53">
        <v>0</v>
      </c>
      <c r="AB2112" s="53" t="s">
        <v>130</v>
      </c>
      <c r="AC2112" s="85">
        <v>0.02</v>
      </c>
      <c r="AD2112" s="53">
        <v>0</v>
      </c>
      <c r="AE2112" s="53" t="s">
        <v>130</v>
      </c>
      <c r="AF2112" s="55">
        <v>0.02</v>
      </c>
      <c r="AG2112" s="88">
        <v>0</v>
      </c>
      <c r="AH2112" s="53" t="s">
        <v>130</v>
      </c>
      <c r="AI2112" s="55">
        <v>0.02</v>
      </c>
      <c r="AJ2112" s="53">
        <v>0</v>
      </c>
      <c r="AK2112" s="53" t="s">
        <v>130</v>
      </c>
      <c r="AL2112" s="55">
        <v>0.02</v>
      </c>
      <c r="AM2112" s="53"/>
      <c r="AN2112" s="53"/>
      <c r="AO2112" s="53"/>
      <c r="AP2112" s="53"/>
      <c r="AQ2112" s="53"/>
      <c r="AR2112" s="53"/>
      <c r="AS2112" s="53"/>
      <c r="AT2112" s="53"/>
      <c r="AU2112" s="53"/>
      <c r="AV2112" s="53"/>
      <c r="AW2112" s="53"/>
      <c r="AX2112" s="53"/>
      <c r="AY2112" s="53"/>
      <c r="AZ2112" s="53"/>
      <c r="BA2112" s="53"/>
      <c r="BB2112" s="53"/>
      <c r="BC2112" s="53"/>
      <c r="BD2112" s="53"/>
      <c r="BE2112" s="53"/>
    </row>
    <row r="2113" spans="1:57" ht="15.75" customHeight="1">
      <c r="A2113" s="1" t="s">
        <v>2342</v>
      </c>
      <c r="B2113" s="1" t="s">
        <v>121</v>
      </c>
      <c r="C2113" s="1" t="s">
        <v>122</v>
      </c>
      <c r="D2113" s="1"/>
      <c r="E2113" s="1" t="s">
        <v>841</v>
      </c>
      <c r="F2113" s="41"/>
      <c r="G2113" s="42"/>
      <c r="H2113" s="42"/>
      <c r="I2113" s="42"/>
      <c r="J2113" s="42" t="s">
        <v>841</v>
      </c>
      <c r="K2113" s="130"/>
      <c r="L2113" s="126"/>
      <c r="M2113" s="127"/>
      <c r="N2113" s="127"/>
      <c r="O2113" s="127"/>
      <c r="P2113" s="45"/>
      <c r="Q2113" s="46"/>
      <c r="R2113" s="45">
        <f t="shared" ref="R2113:S2113" si="1118">SUM(R2114:R2119)</f>
        <v>5658300</v>
      </c>
      <c r="S2113" s="45">
        <f t="shared" si="1118"/>
        <v>3466048</v>
      </c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91"/>
      <c r="AE2113" s="91"/>
      <c r="AF2113" s="91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  <c r="AT2113" s="45"/>
      <c r="AU2113" s="45"/>
      <c r="AV2113" s="45"/>
      <c r="AW2113" s="45"/>
      <c r="AX2113" s="45"/>
      <c r="AY2113" s="45"/>
      <c r="AZ2113" s="45"/>
      <c r="BA2113" s="45"/>
      <c r="BB2113" s="45"/>
      <c r="BC2113" s="45"/>
      <c r="BD2113" s="45"/>
      <c r="BE2113" s="45"/>
    </row>
    <row r="2114" spans="1:57" ht="15.75" customHeight="1">
      <c r="A2114" s="1" t="s">
        <v>2342</v>
      </c>
      <c r="B2114" s="1" t="s">
        <v>121</v>
      </c>
      <c r="C2114" s="1" t="s">
        <v>122</v>
      </c>
      <c r="D2114" s="1" t="s">
        <v>123</v>
      </c>
      <c r="E2114" s="1" t="s">
        <v>841</v>
      </c>
      <c r="F2114" s="128"/>
      <c r="G2114" s="129"/>
      <c r="H2114" s="129"/>
      <c r="I2114" s="129"/>
      <c r="J2114" s="129"/>
      <c r="K2114" s="49" t="s">
        <v>2360</v>
      </c>
      <c r="L2114" s="61" t="s">
        <v>2361</v>
      </c>
      <c r="M2114" s="51" t="s">
        <v>127</v>
      </c>
      <c r="N2114" s="51"/>
      <c r="O2114" s="62" t="e">
        <f t="shared" ref="O2114:O2119" si="1119">M2114-R2114</f>
        <v>#VALUE!</v>
      </c>
      <c r="P2114" s="53">
        <v>6</v>
      </c>
      <c r="Q2114" s="54" t="s">
        <v>400</v>
      </c>
      <c r="R2114" s="53">
        <v>31900</v>
      </c>
      <c r="S2114" s="53">
        <f t="shared" ref="S2114:S2119" si="1120">U2114+X2114+AA2114+AD2114+AG2114+AJ2114+AM2114+AP2114+AS2114+AV2114+AY2114+BB2114</f>
        <v>0</v>
      </c>
      <c r="T2114" s="53"/>
      <c r="U2114" s="53">
        <v>0</v>
      </c>
      <c r="V2114" s="53" t="s">
        <v>129</v>
      </c>
      <c r="W2114" s="55">
        <v>0.01</v>
      </c>
      <c r="X2114" s="160">
        <v>0</v>
      </c>
      <c r="Y2114" s="53" t="s">
        <v>130</v>
      </c>
      <c r="Z2114" s="175">
        <v>0.02</v>
      </c>
      <c r="AA2114" s="53">
        <v>0</v>
      </c>
      <c r="AB2114" s="53" t="s">
        <v>130</v>
      </c>
      <c r="AC2114" s="85">
        <v>0.02</v>
      </c>
      <c r="AD2114" s="53">
        <v>0</v>
      </c>
      <c r="AE2114" s="53" t="s">
        <v>130</v>
      </c>
      <c r="AF2114" s="55">
        <v>0.02</v>
      </c>
      <c r="AG2114" s="88">
        <v>0</v>
      </c>
      <c r="AH2114" s="53" t="s">
        <v>130</v>
      </c>
      <c r="AI2114" s="55">
        <v>0.02</v>
      </c>
      <c r="AJ2114" s="53">
        <v>0</v>
      </c>
      <c r="AK2114" s="53" t="s">
        <v>130</v>
      </c>
      <c r="AL2114" s="55">
        <v>0.02</v>
      </c>
      <c r="AM2114" s="53"/>
      <c r="AN2114" s="53"/>
      <c r="AO2114" s="53"/>
      <c r="AP2114" s="53"/>
      <c r="AQ2114" s="53"/>
      <c r="AR2114" s="53"/>
      <c r="AS2114" s="53"/>
      <c r="AT2114" s="53"/>
      <c r="AU2114" s="53"/>
      <c r="AV2114" s="53"/>
      <c r="AW2114" s="53"/>
      <c r="AX2114" s="53"/>
      <c r="AY2114" s="53"/>
      <c r="AZ2114" s="53"/>
      <c r="BA2114" s="53"/>
      <c r="BB2114" s="53"/>
      <c r="BC2114" s="53"/>
      <c r="BD2114" s="53"/>
      <c r="BE2114" s="53"/>
    </row>
    <row r="2115" spans="1:57" ht="15.75" customHeight="1">
      <c r="A2115" s="1" t="s">
        <v>2342</v>
      </c>
      <c r="B2115" s="1" t="s">
        <v>121</v>
      </c>
      <c r="C2115" s="1" t="s">
        <v>122</v>
      </c>
      <c r="D2115" s="1" t="s">
        <v>123</v>
      </c>
      <c r="E2115" s="1" t="s">
        <v>841</v>
      </c>
      <c r="F2115" s="128"/>
      <c r="G2115" s="129"/>
      <c r="H2115" s="129"/>
      <c r="I2115" s="129"/>
      <c r="J2115" s="129"/>
      <c r="K2115" s="49" t="s">
        <v>2362</v>
      </c>
      <c r="L2115" s="61" t="s">
        <v>2363</v>
      </c>
      <c r="M2115" s="51" t="s">
        <v>127</v>
      </c>
      <c r="N2115" s="51"/>
      <c r="O2115" s="62" t="e">
        <f t="shared" si="1119"/>
        <v>#VALUE!</v>
      </c>
      <c r="P2115" s="53">
        <v>33</v>
      </c>
      <c r="Q2115" s="54" t="s">
        <v>400</v>
      </c>
      <c r="R2115" s="53">
        <v>175600</v>
      </c>
      <c r="S2115" s="53">
        <f t="shared" si="1120"/>
        <v>488980</v>
      </c>
      <c r="T2115" s="53"/>
      <c r="U2115" s="53">
        <v>0</v>
      </c>
      <c r="V2115" s="53" t="s">
        <v>129</v>
      </c>
      <c r="W2115" s="55">
        <v>0.01</v>
      </c>
      <c r="X2115" s="160">
        <v>0</v>
      </c>
      <c r="Y2115" s="53" t="s">
        <v>130</v>
      </c>
      <c r="Z2115" s="175">
        <v>0.02</v>
      </c>
      <c r="AA2115" s="53">
        <v>53150</v>
      </c>
      <c r="AB2115" s="53" t="s">
        <v>130</v>
      </c>
      <c r="AC2115" s="85">
        <v>0.08</v>
      </c>
      <c r="AD2115" s="53">
        <v>85040</v>
      </c>
      <c r="AE2115" s="53" t="s">
        <v>130</v>
      </c>
      <c r="AF2115" s="55">
        <v>0.1</v>
      </c>
      <c r="AG2115" s="88">
        <v>175395</v>
      </c>
      <c r="AH2115" s="53" t="s">
        <v>130</v>
      </c>
      <c r="AI2115" s="55">
        <v>0.1</v>
      </c>
      <c r="AJ2115" s="53">
        <v>175395</v>
      </c>
      <c r="AK2115" s="53" t="s">
        <v>130</v>
      </c>
      <c r="AL2115" s="55">
        <v>0.1</v>
      </c>
      <c r="AM2115" s="53"/>
      <c r="AN2115" s="53"/>
      <c r="AO2115" s="53"/>
      <c r="AP2115" s="53"/>
      <c r="AQ2115" s="53"/>
      <c r="AR2115" s="53"/>
      <c r="AS2115" s="53"/>
      <c r="AT2115" s="53"/>
      <c r="AU2115" s="53"/>
      <c r="AV2115" s="53"/>
      <c r="AW2115" s="53"/>
      <c r="AX2115" s="53"/>
      <c r="AY2115" s="53"/>
      <c r="AZ2115" s="53"/>
      <c r="BA2115" s="53"/>
      <c r="BB2115" s="53"/>
      <c r="BC2115" s="53"/>
      <c r="BD2115" s="53"/>
      <c r="BE2115" s="53"/>
    </row>
    <row r="2116" spans="1:57" ht="15.75" customHeight="1">
      <c r="A2116" s="1" t="s">
        <v>2342</v>
      </c>
      <c r="B2116" s="1" t="s">
        <v>121</v>
      </c>
      <c r="C2116" s="1" t="s">
        <v>122</v>
      </c>
      <c r="D2116" s="1" t="s">
        <v>123</v>
      </c>
      <c r="E2116" s="1" t="s">
        <v>841</v>
      </c>
      <c r="F2116" s="128"/>
      <c r="G2116" s="129"/>
      <c r="H2116" s="129"/>
      <c r="I2116" s="129"/>
      <c r="J2116" s="129"/>
      <c r="K2116" s="49" t="s">
        <v>2364</v>
      </c>
      <c r="L2116" s="61" t="s">
        <v>2365</v>
      </c>
      <c r="M2116" s="51" t="s">
        <v>127</v>
      </c>
      <c r="N2116" s="51"/>
      <c r="O2116" s="62" t="e">
        <f t="shared" si="1119"/>
        <v>#VALUE!</v>
      </c>
      <c r="P2116" s="53">
        <v>400</v>
      </c>
      <c r="Q2116" s="54" t="s">
        <v>159</v>
      </c>
      <c r="R2116" s="53">
        <v>424000</v>
      </c>
      <c r="S2116" s="53">
        <f t="shared" si="1120"/>
        <v>184336</v>
      </c>
      <c r="T2116" s="53"/>
      <c r="U2116" s="53">
        <v>0</v>
      </c>
      <c r="V2116" s="53" t="s">
        <v>129</v>
      </c>
      <c r="W2116" s="55">
        <v>0.01</v>
      </c>
      <c r="X2116" s="160">
        <v>0</v>
      </c>
      <c r="Y2116" s="53" t="s">
        <v>130</v>
      </c>
      <c r="Z2116" s="175">
        <v>0.02</v>
      </c>
      <c r="AA2116" s="53">
        <v>46084</v>
      </c>
      <c r="AB2116" s="53" t="s">
        <v>130</v>
      </c>
      <c r="AC2116" s="85">
        <v>7.0000000000000007E-2</v>
      </c>
      <c r="AD2116" s="53">
        <v>46084</v>
      </c>
      <c r="AE2116" s="53" t="s">
        <v>130</v>
      </c>
      <c r="AF2116" s="55">
        <v>7.0000000000000007E-2</v>
      </c>
      <c r="AG2116" s="88">
        <v>46084</v>
      </c>
      <c r="AH2116" s="53" t="s">
        <v>130</v>
      </c>
      <c r="AI2116" s="55">
        <v>7.0000000000000007E-2</v>
      </c>
      <c r="AJ2116" s="53">
        <v>46084</v>
      </c>
      <c r="AK2116" s="53" t="s">
        <v>130</v>
      </c>
      <c r="AL2116" s="55">
        <v>7.0000000000000007E-2</v>
      </c>
      <c r="AM2116" s="53"/>
      <c r="AN2116" s="53"/>
      <c r="AO2116" s="53"/>
      <c r="AP2116" s="53"/>
      <c r="AQ2116" s="53"/>
      <c r="AR2116" s="53"/>
      <c r="AS2116" s="53"/>
      <c r="AT2116" s="53"/>
      <c r="AU2116" s="53"/>
      <c r="AV2116" s="53"/>
      <c r="AW2116" s="53"/>
      <c r="AX2116" s="53"/>
      <c r="AY2116" s="53"/>
      <c r="AZ2116" s="53"/>
      <c r="BA2116" s="53"/>
      <c r="BB2116" s="53"/>
      <c r="BC2116" s="53"/>
      <c r="BD2116" s="53"/>
      <c r="BE2116" s="53"/>
    </row>
    <row r="2117" spans="1:57" ht="15.75" customHeight="1">
      <c r="A2117" s="1" t="s">
        <v>2342</v>
      </c>
      <c r="B2117" s="1" t="s">
        <v>121</v>
      </c>
      <c r="C2117" s="1" t="s">
        <v>122</v>
      </c>
      <c r="D2117" s="1" t="s">
        <v>123</v>
      </c>
      <c r="E2117" s="1" t="s">
        <v>841</v>
      </c>
      <c r="F2117" s="128"/>
      <c r="G2117" s="129"/>
      <c r="H2117" s="129"/>
      <c r="I2117" s="129"/>
      <c r="J2117" s="129"/>
      <c r="K2117" s="49" t="s">
        <v>223</v>
      </c>
      <c r="L2117" s="61" t="s">
        <v>224</v>
      </c>
      <c r="M2117" s="51" t="s">
        <v>127</v>
      </c>
      <c r="N2117" s="51">
        <v>2</v>
      </c>
      <c r="O2117" s="56" t="e">
        <f t="shared" si="1119"/>
        <v>#VALUE!</v>
      </c>
      <c r="P2117" s="53">
        <v>2900</v>
      </c>
      <c r="Q2117" s="54" t="s">
        <v>159</v>
      </c>
      <c r="R2117" s="53">
        <v>3074000</v>
      </c>
      <c r="S2117" s="53">
        <f t="shared" si="1120"/>
        <v>2010032</v>
      </c>
      <c r="T2117" s="53"/>
      <c r="U2117" s="53">
        <v>0</v>
      </c>
      <c r="V2117" s="53" t="s">
        <v>129</v>
      </c>
      <c r="W2117" s="55">
        <v>0.01</v>
      </c>
      <c r="X2117" s="160">
        <v>0</v>
      </c>
      <c r="Y2117" s="53" t="s">
        <v>130</v>
      </c>
      <c r="Z2117" s="175">
        <v>0.02</v>
      </c>
      <c r="AA2117" s="53">
        <v>326924</v>
      </c>
      <c r="AB2117" s="53" t="s">
        <v>130</v>
      </c>
      <c r="AC2117" s="85">
        <v>0.15</v>
      </c>
      <c r="AD2117" s="53">
        <v>326924</v>
      </c>
      <c r="AE2117" s="53" t="s">
        <v>130</v>
      </c>
      <c r="AF2117" s="55">
        <v>0.15</v>
      </c>
      <c r="AG2117" s="88">
        <v>660924</v>
      </c>
      <c r="AH2117" s="53" t="s">
        <v>130</v>
      </c>
      <c r="AI2117" s="55">
        <v>0.15</v>
      </c>
      <c r="AJ2117" s="53">
        <v>695260</v>
      </c>
      <c r="AK2117" s="53" t="s">
        <v>130</v>
      </c>
      <c r="AL2117" s="55">
        <v>0.15</v>
      </c>
      <c r="AM2117" s="53"/>
      <c r="AN2117" s="53"/>
      <c r="AO2117" s="53"/>
      <c r="AP2117" s="53"/>
      <c r="AQ2117" s="53"/>
      <c r="AR2117" s="53"/>
      <c r="AS2117" s="53"/>
      <c r="AT2117" s="53"/>
      <c r="AU2117" s="53"/>
      <c r="AV2117" s="53"/>
      <c r="AW2117" s="53"/>
      <c r="AX2117" s="53"/>
      <c r="AY2117" s="53"/>
      <c r="AZ2117" s="53"/>
      <c r="BA2117" s="53"/>
      <c r="BB2117" s="53"/>
      <c r="BC2117" s="53"/>
      <c r="BD2117" s="53"/>
      <c r="BE2117" s="53"/>
    </row>
    <row r="2118" spans="1:57" ht="15.75" customHeight="1">
      <c r="A2118" s="1" t="s">
        <v>2342</v>
      </c>
      <c r="B2118" s="1" t="s">
        <v>121</v>
      </c>
      <c r="C2118" s="1" t="s">
        <v>122</v>
      </c>
      <c r="D2118" s="1" t="s">
        <v>123</v>
      </c>
      <c r="E2118" s="1" t="s">
        <v>841</v>
      </c>
      <c r="F2118" s="128"/>
      <c r="G2118" s="129"/>
      <c r="H2118" s="129"/>
      <c r="I2118" s="129"/>
      <c r="J2118" s="129"/>
      <c r="K2118" s="49" t="s">
        <v>2366</v>
      </c>
      <c r="L2118" s="61" t="s">
        <v>2367</v>
      </c>
      <c r="M2118" s="51" t="s">
        <v>127</v>
      </c>
      <c r="N2118" s="51"/>
      <c r="O2118" s="62" t="e">
        <f t="shared" si="1119"/>
        <v>#VALUE!</v>
      </c>
      <c r="P2118" s="53">
        <v>698</v>
      </c>
      <c r="Q2118" s="54" t="s">
        <v>159</v>
      </c>
      <c r="R2118" s="53">
        <v>356000</v>
      </c>
      <c r="S2118" s="53">
        <f t="shared" si="1120"/>
        <v>16680</v>
      </c>
      <c r="T2118" s="53"/>
      <c r="U2118" s="53">
        <v>0</v>
      </c>
      <c r="V2118" s="53" t="s">
        <v>129</v>
      </c>
      <c r="W2118" s="55">
        <v>0.01</v>
      </c>
      <c r="X2118" s="160">
        <v>0</v>
      </c>
      <c r="Y2118" s="53" t="s">
        <v>130</v>
      </c>
      <c r="Z2118" s="175">
        <v>0.02</v>
      </c>
      <c r="AA2118" s="53">
        <v>4170</v>
      </c>
      <c r="AB2118" s="53" t="s">
        <v>130</v>
      </c>
      <c r="AC2118" s="85">
        <v>0.03</v>
      </c>
      <c r="AD2118" s="53">
        <v>4170</v>
      </c>
      <c r="AE2118" s="53" t="s">
        <v>130</v>
      </c>
      <c r="AF2118" s="55">
        <v>0.03</v>
      </c>
      <c r="AG2118" s="88">
        <v>4170</v>
      </c>
      <c r="AH2118" s="53" t="s">
        <v>130</v>
      </c>
      <c r="AI2118" s="55">
        <v>0.03</v>
      </c>
      <c r="AJ2118" s="53">
        <v>4170</v>
      </c>
      <c r="AK2118" s="53" t="s">
        <v>130</v>
      </c>
      <c r="AL2118" s="55">
        <v>0.03</v>
      </c>
      <c r="AM2118" s="53"/>
      <c r="AN2118" s="53"/>
      <c r="AO2118" s="53"/>
      <c r="AP2118" s="53"/>
      <c r="AQ2118" s="53"/>
      <c r="AR2118" s="53"/>
      <c r="AS2118" s="53"/>
      <c r="AT2118" s="53"/>
      <c r="AU2118" s="53"/>
      <c r="AV2118" s="53"/>
      <c r="AW2118" s="53"/>
      <c r="AX2118" s="53"/>
      <c r="AY2118" s="53"/>
      <c r="AZ2118" s="53"/>
      <c r="BA2118" s="53"/>
      <c r="BB2118" s="53"/>
      <c r="BC2118" s="53"/>
      <c r="BD2118" s="53"/>
      <c r="BE2118" s="53"/>
    </row>
    <row r="2119" spans="1:57" ht="15.75" customHeight="1">
      <c r="A2119" s="1" t="s">
        <v>2342</v>
      </c>
      <c r="B2119" s="1" t="s">
        <v>121</v>
      </c>
      <c r="C2119" s="1" t="s">
        <v>122</v>
      </c>
      <c r="D2119" s="1" t="s">
        <v>123</v>
      </c>
      <c r="E2119" s="1" t="s">
        <v>841</v>
      </c>
      <c r="F2119" s="128"/>
      <c r="G2119" s="129"/>
      <c r="H2119" s="129"/>
      <c r="I2119" s="129"/>
      <c r="J2119" s="129"/>
      <c r="K2119" s="49" t="s">
        <v>2368</v>
      </c>
      <c r="L2119" s="61" t="s">
        <v>2369</v>
      </c>
      <c r="M2119" s="51" t="s">
        <v>127</v>
      </c>
      <c r="N2119" s="51"/>
      <c r="O2119" s="62" t="e">
        <f t="shared" si="1119"/>
        <v>#VALUE!</v>
      </c>
      <c r="P2119" s="53">
        <v>3131</v>
      </c>
      <c r="Q2119" s="54" t="s">
        <v>159</v>
      </c>
      <c r="R2119" s="53">
        <v>1596800</v>
      </c>
      <c r="S2119" s="53">
        <f t="shared" si="1120"/>
        <v>766020</v>
      </c>
      <c r="T2119" s="53"/>
      <c r="U2119" s="53">
        <v>0</v>
      </c>
      <c r="V2119" s="53" t="s">
        <v>129</v>
      </c>
      <c r="W2119" s="55">
        <v>0.01</v>
      </c>
      <c r="X2119" s="160">
        <v>0</v>
      </c>
      <c r="Y2119" s="53" t="s">
        <v>130</v>
      </c>
      <c r="Z2119" s="175">
        <v>0.02</v>
      </c>
      <c r="AA2119" s="53">
        <v>18780</v>
      </c>
      <c r="AB2119" s="53" t="s">
        <v>130</v>
      </c>
      <c r="AC2119" s="85">
        <v>0.05</v>
      </c>
      <c r="AD2119" s="53">
        <v>18780</v>
      </c>
      <c r="AE2119" s="53" t="s">
        <v>130</v>
      </c>
      <c r="AF2119" s="55">
        <v>0.05</v>
      </c>
      <c r="AG2119" s="88">
        <v>342180</v>
      </c>
      <c r="AH2119" s="53" t="s">
        <v>130</v>
      </c>
      <c r="AI2119" s="55">
        <v>7.0000000000000007E-2</v>
      </c>
      <c r="AJ2119" s="53">
        <v>386280</v>
      </c>
      <c r="AK2119" s="53" t="s">
        <v>130</v>
      </c>
      <c r="AL2119" s="55">
        <v>7.0000000000000007E-2</v>
      </c>
      <c r="AM2119" s="53"/>
      <c r="AN2119" s="53"/>
      <c r="AO2119" s="53"/>
      <c r="AP2119" s="53"/>
      <c r="AQ2119" s="53"/>
      <c r="AR2119" s="53"/>
      <c r="AS2119" s="53"/>
      <c r="AT2119" s="53"/>
      <c r="AU2119" s="53"/>
      <c r="AV2119" s="53"/>
      <c r="AW2119" s="53"/>
      <c r="AX2119" s="53"/>
      <c r="AY2119" s="53"/>
      <c r="AZ2119" s="53"/>
      <c r="BA2119" s="53"/>
      <c r="BB2119" s="53"/>
      <c r="BC2119" s="53"/>
      <c r="BD2119" s="53"/>
      <c r="BE2119" s="53"/>
    </row>
    <row r="2120" spans="1:57" ht="15.75" customHeight="1">
      <c r="A2120" s="1" t="s">
        <v>2342</v>
      </c>
      <c r="B2120" s="1" t="s">
        <v>280</v>
      </c>
      <c r="C2120" s="1" t="s">
        <v>122</v>
      </c>
      <c r="D2120" s="1"/>
      <c r="E2120" s="1"/>
      <c r="F2120" s="23"/>
      <c r="G2120" s="24" t="s">
        <v>280</v>
      </c>
      <c r="H2120" s="24"/>
      <c r="I2120" s="24"/>
      <c r="J2120" s="24"/>
      <c r="K2120" s="132"/>
      <c r="L2120" s="133"/>
      <c r="M2120" s="134"/>
      <c r="N2120" s="134"/>
      <c r="O2120" s="134"/>
      <c r="P2120" s="27"/>
      <c r="Q2120" s="28"/>
      <c r="R2120" s="27">
        <f t="shared" ref="R2120:S2120" si="1121">R2121+R2125</f>
        <v>23681600</v>
      </c>
      <c r="S2120" s="27">
        <f t="shared" si="1121"/>
        <v>8399623</v>
      </c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106"/>
      <c r="AE2120" s="106"/>
      <c r="AF2120" s="106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27"/>
      <c r="AZ2120" s="27"/>
      <c r="BA2120" s="27"/>
      <c r="BB2120" s="27"/>
      <c r="BC2120" s="27"/>
      <c r="BD2120" s="27"/>
      <c r="BE2120" s="27"/>
    </row>
    <row r="2121" spans="1:57" ht="15.75" customHeight="1">
      <c r="A2121" s="1" t="s">
        <v>2342</v>
      </c>
      <c r="B2121" s="1" t="s">
        <v>280</v>
      </c>
      <c r="C2121" s="1" t="s">
        <v>713</v>
      </c>
      <c r="D2121" s="1"/>
      <c r="E2121" s="1"/>
      <c r="F2121" s="29"/>
      <c r="G2121" s="30"/>
      <c r="H2121" s="30" t="s">
        <v>713</v>
      </c>
      <c r="I2121" s="30"/>
      <c r="J2121" s="30"/>
      <c r="K2121" s="135"/>
      <c r="L2121" s="136"/>
      <c r="M2121" s="119"/>
      <c r="N2121" s="119"/>
      <c r="O2121" s="119"/>
      <c r="P2121" s="33"/>
      <c r="Q2121" s="34"/>
      <c r="R2121" s="33">
        <f t="shared" ref="R2121:S2121" si="1122">R2122</f>
        <v>3570100</v>
      </c>
      <c r="S2121" s="33">
        <f t="shared" si="1122"/>
        <v>539800</v>
      </c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  <c r="BC2121" s="33"/>
      <c r="BD2121" s="33"/>
      <c r="BE2121" s="33"/>
    </row>
    <row r="2122" spans="1:57" ht="15.75" customHeight="1">
      <c r="A2122" s="1" t="s">
        <v>2342</v>
      </c>
      <c r="B2122" s="1" t="s">
        <v>280</v>
      </c>
      <c r="C2122" s="1" t="s">
        <v>713</v>
      </c>
      <c r="D2122" s="1" t="s">
        <v>714</v>
      </c>
      <c r="E2122" s="1"/>
      <c r="F2122" s="35"/>
      <c r="G2122" s="36"/>
      <c r="H2122" s="36"/>
      <c r="I2122" s="36" t="s">
        <v>714</v>
      </c>
      <c r="J2122" s="36"/>
      <c r="K2122" s="137"/>
      <c r="L2122" s="138"/>
      <c r="M2122" s="122"/>
      <c r="N2122" s="122"/>
      <c r="O2122" s="122"/>
      <c r="P2122" s="39"/>
      <c r="Q2122" s="40"/>
      <c r="R2122" s="39">
        <f t="shared" ref="R2122:S2122" si="1123">R2123</f>
        <v>3570100</v>
      </c>
      <c r="S2122" s="39">
        <f t="shared" si="1123"/>
        <v>539800</v>
      </c>
      <c r="T2122" s="39"/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F2122" s="39"/>
      <c r="AG2122" s="39"/>
      <c r="AH2122" s="39"/>
      <c r="AI2122" s="39"/>
      <c r="AJ2122" s="39"/>
      <c r="AK2122" s="39"/>
      <c r="AL2122" s="39"/>
      <c r="AM2122" s="39"/>
      <c r="AN2122" s="39"/>
      <c r="AO2122" s="39"/>
      <c r="AP2122" s="39"/>
      <c r="AQ2122" s="39"/>
      <c r="AR2122" s="39"/>
      <c r="AS2122" s="39"/>
      <c r="AT2122" s="39"/>
      <c r="AU2122" s="39"/>
      <c r="AV2122" s="39"/>
      <c r="AW2122" s="39"/>
      <c r="AX2122" s="39"/>
      <c r="AY2122" s="39"/>
      <c r="AZ2122" s="39"/>
      <c r="BA2122" s="39"/>
      <c r="BB2122" s="39"/>
      <c r="BC2122" s="39"/>
      <c r="BD2122" s="39"/>
      <c r="BE2122" s="39"/>
    </row>
    <row r="2123" spans="1:57" ht="15.75" customHeight="1">
      <c r="A2123" s="1" t="s">
        <v>2342</v>
      </c>
      <c r="B2123" s="1" t="s">
        <v>280</v>
      </c>
      <c r="C2123" s="1" t="s">
        <v>713</v>
      </c>
      <c r="D2123" s="1"/>
      <c r="E2123" s="1" t="s">
        <v>715</v>
      </c>
      <c r="F2123" s="41"/>
      <c r="G2123" s="42"/>
      <c r="H2123" s="42"/>
      <c r="I2123" s="42"/>
      <c r="J2123" s="42" t="s">
        <v>715</v>
      </c>
      <c r="K2123" s="139"/>
      <c r="L2123" s="140"/>
      <c r="M2123" s="127"/>
      <c r="N2123" s="127"/>
      <c r="O2123" s="127"/>
      <c r="P2123" s="45"/>
      <c r="Q2123" s="46"/>
      <c r="R2123" s="45">
        <f t="shared" ref="R2123:S2123" si="1124">R2124</f>
        <v>3570100</v>
      </c>
      <c r="S2123" s="45">
        <f t="shared" si="1124"/>
        <v>539800</v>
      </c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82"/>
      <c r="AE2123" s="82"/>
      <c r="AF2123" s="82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  <c r="AT2123" s="45"/>
      <c r="AU2123" s="45"/>
      <c r="AV2123" s="45"/>
      <c r="AW2123" s="45"/>
      <c r="AX2123" s="45"/>
      <c r="AY2123" s="45"/>
      <c r="AZ2123" s="45"/>
      <c r="BA2123" s="45"/>
      <c r="BB2123" s="45"/>
      <c r="BC2123" s="45"/>
      <c r="BD2123" s="45"/>
      <c r="BE2123" s="45"/>
    </row>
    <row r="2124" spans="1:57" ht="15.75" customHeight="1">
      <c r="A2124" s="1" t="s">
        <v>2342</v>
      </c>
      <c r="B2124" s="1" t="s">
        <v>280</v>
      </c>
      <c r="C2124" s="1" t="s">
        <v>713</v>
      </c>
      <c r="D2124" s="1" t="s">
        <v>714</v>
      </c>
      <c r="E2124" s="1" t="s">
        <v>715</v>
      </c>
      <c r="F2124" s="128"/>
      <c r="G2124" s="129"/>
      <c r="H2124" s="129"/>
      <c r="I2124" s="129"/>
      <c r="J2124" s="129"/>
      <c r="K2124" s="83" t="s">
        <v>735</v>
      </c>
      <c r="L2124" s="84" t="s">
        <v>736</v>
      </c>
      <c r="M2124" s="51" t="s">
        <v>127</v>
      </c>
      <c r="N2124" s="51">
        <v>2</v>
      </c>
      <c r="O2124" s="56" t="e">
        <f>M2124-R2124</f>
        <v>#VALUE!</v>
      </c>
      <c r="P2124" s="53">
        <v>95</v>
      </c>
      <c r="Q2124" s="54" t="s">
        <v>718</v>
      </c>
      <c r="R2124" s="53">
        <v>3570100</v>
      </c>
      <c r="S2124" s="53">
        <f>U2124+X2124+AA2124+AD2124+AG2124+AJ2124+AM2124+AP2124+AS2124+AV2124+AY2124+BB2124</f>
        <v>539800</v>
      </c>
      <c r="T2124" s="53"/>
      <c r="U2124" s="53">
        <v>0</v>
      </c>
      <c r="V2124" s="53" t="s">
        <v>129</v>
      </c>
      <c r="W2124" s="55">
        <v>0.01</v>
      </c>
      <c r="X2124" s="160">
        <v>0</v>
      </c>
      <c r="Y2124" s="53" t="s">
        <v>130</v>
      </c>
      <c r="Z2124" s="175">
        <v>0.02</v>
      </c>
      <c r="AA2124" s="53">
        <v>0</v>
      </c>
      <c r="AB2124" s="53" t="s">
        <v>130</v>
      </c>
      <c r="AC2124" s="85">
        <v>0.02</v>
      </c>
      <c r="AD2124" s="53">
        <v>0</v>
      </c>
      <c r="AE2124" s="53" t="s">
        <v>130</v>
      </c>
      <c r="AF2124" s="55">
        <v>0.02</v>
      </c>
      <c r="AG2124" s="88">
        <v>0</v>
      </c>
      <c r="AH2124" s="53" t="s">
        <v>130</v>
      </c>
      <c r="AI2124" s="55">
        <v>0.02</v>
      </c>
      <c r="AJ2124" s="53">
        <v>539800</v>
      </c>
      <c r="AK2124" s="53" t="s">
        <v>130</v>
      </c>
      <c r="AL2124" s="55">
        <v>0.02</v>
      </c>
      <c r="AM2124" s="53"/>
      <c r="AN2124" s="53"/>
      <c r="AO2124" s="53"/>
      <c r="AP2124" s="53"/>
      <c r="AQ2124" s="53"/>
      <c r="AR2124" s="53"/>
      <c r="AS2124" s="53"/>
      <c r="AT2124" s="53"/>
      <c r="AU2124" s="53"/>
      <c r="AV2124" s="53"/>
      <c r="AW2124" s="53"/>
      <c r="AX2124" s="53"/>
      <c r="AY2124" s="53"/>
      <c r="AZ2124" s="53"/>
      <c r="BA2124" s="53"/>
      <c r="BB2124" s="53"/>
      <c r="BC2124" s="53"/>
      <c r="BD2124" s="53"/>
      <c r="BE2124" s="199" t="s">
        <v>2370</v>
      </c>
    </row>
    <row r="2125" spans="1:57" ht="15.75" customHeight="1">
      <c r="A2125" s="1" t="s">
        <v>2342</v>
      </c>
      <c r="B2125" s="1" t="s">
        <v>280</v>
      </c>
      <c r="C2125" s="1" t="s">
        <v>281</v>
      </c>
      <c r="D2125" s="1"/>
      <c r="E2125" s="1"/>
      <c r="F2125" s="29"/>
      <c r="G2125" s="30"/>
      <c r="H2125" s="30" t="s">
        <v>281</v>
      </c>
      <c r="I2125" s="30"/>
      <c r="J2125" s="30"/>
      <c r="K2125" s="135"/>
      <c r="L2125" s="136"/>
      <c r="M2125" s="119"/>
      <c r="N2125" s="119"/>
      <c r="O2125" s="119"/>
      <c r="P2125" s="33"/>
      <c r="Q2125" s="34"/>
      <c r="R2125" s="33">
        <f t="shared" ref="R2125:S2125" si="1125">R2126+R2131+R2134+R2143+R2154+R2168</f>
        <v>20111500</v>
      </c>
      <c r="S2125" s="33">
        <f t="shared" si="1125"/>
        <v>7859823</v>
      </c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  <c r="AD2125" s="149"/>
      <c r="AE2125" s="149"/>
      <c r="AF2125" s="149"/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  <c r="BC2125" s="33"/>
      <c r="BD2125" s="33"/>
      <c r="BE2125" s="33"/>
    </row>
    <row r="2126" spans="1:57" ht="15.75" customHeight="1">
      <c r="A2126" s="1" t="s">
        <v>2342</v>
      </c>
      <c r="B2126" s="1" t="s">
        <v>280</v>
      </c>
      <c r="C2126" s="1" t="s">
        <v>281</v>
      </c>
      <c r="D2126" s="1" t="s">
        <v>851</v>
      </c>
      <c r="E2126" s="1"/>
      <c r="F2126" s="35"/>
      <c r="G2126" s="36"/>
      <c r="H2126" s="36"/>
      <c r="I2126" s="36" t="s">
        <v>851</v>
      </c>
      <c r="J2126" s="36"/>
      <c r="K2126" s="137"/>
      <c r="L2126" s="138"/>
      <c r="M2126" s="122"/>
      <c r="N2126" s="122"/>
      <c r="O2126" s="122"/>
      <c r="P2126" s="39"/>
      <c r="Q2126" s="40"/>
      <c r="R2126" s="39">
        <f t="shared" ref="R2126:S2126" si="1126">R2127</f>
        <v>1301200</v>
      </c>
      <c r="S2126" s="39">
        <f t="shared" si="1126"/>
        <v>2325734</v>
      </c>
      <c r="T2126" s="39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F2126" s="39"/>
      <c r="AG2126" s="39"/>
      <c r="AH2126" s="39"/>
      <c r="AI2126" s="39"/>
      <c r="AJ2126" s="39"/>
      <c r="AK2126" s="39"/>
      <c r="AL2126" s="39"/>
      <c r="AM2126" s="39"/>
      <c r="AN2126" s="39"/>
      <c r="AO2126" s="39"/>
      <c r="AP2126" s="39"/>
      <c r="AQ2126" s="39"/>
      <c r="AR2126" s="39"/>
      <c r="AS2126" s="39"/>
      <c r="AT2126" s="39"/>
      <c r="AU2126" s="39"/>
      <c r="AV2126" s="39"/>
      <c r="AW2126" s="39"/>
      <c r="AX2126" s="39"/>
      <c r="AY2126" s="39"/>
      <c r="AZ2126" s="39"/>
      <c r="BA2126" s="39"/>
      <c r="BB2126" s="39"/>
      <c r="BC2126" s="39"/>
      <c r="BD2126" s="39"/>
      <c r="BE2126" s="39"/>
    </row>
    <row r="2127" spans="1:57" ht="15.75" customHeight="1">
      <c r="A2127" s="1" t="s">
        <v>2342</v>
      </c>
      <c r="B2127" s="1" t="s">
        <v>280</v>
      </c>
      <c r="C2127" s="1" t="s">
        <v>281</v>
      </c>
      <c r="D2127" s="1"/>
      <c r="E2127" s="1" t="s">
        <v>852</v>
      </c>
      <c r="F2127" s="41"/>
      <c r="G2127" s="42"/>
      <c r="H2127" s="42"/>
      <c r="I2127" s="42"/>
      <c r="J2127" s="42" t="s">
        <v>852</v>
      </c>
      <c r="K2127" s="139"/>
      <c r="L2127" s="140"/>
      <c r="M2127" s="127"/>
      <c r="N2127" s="127"/>
      <c r="O2127" s="127"/>
      <c r="P2127" s="45"/>
      <c r="Q2127" s="46"/>
      <c r="R2127" s="45">
        <f t="shared" ref="R2127:S2127" si="1127">R2128+R2129+R2130</f>
        <v>1301200</v>
      </c>
      <c r="S2127" s="45">
        <f t="shared" si="1127"/>
        <v>2325734</v>
      </c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82"/>
      <c r="AE2127" s="82"/>
      <c r="AF2127" s="82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  <c r="AT2127" s="45"/>
      <c r="AU2127" s="45"/>
      <c r="AV2127" s="45"/>
      <c r="AW2127" s="45"/>
      <c r="AX2127" s="45"/>
      <c r="AY2127" s="45"/>
      <c r="AZ2127" s="45"/>
      <c r="BA2127" s="45"/>
      <c r="BB2127" s="45"/>
      <c r="BC2127" s="45"/>
      <c r="BD2127" s="45"/>
      <c r="BE2127" s="45"/>
    </row>
    <row r="2128" spans="1:57" ht="15.75" customHeight="1">
      <c r="A2128" s="1" t="s">
        <v>2342</v>
      </c>
      <c r="B2128" s="1" t="s">
        <v>280</v>
      </c>
      <c r="C2128" s="1" t="s">
        <v>281</v>
      </c>
      <c r="D2128" s="1" t="s">
        <v>851</v>
      </c>
      <c r="E2128" s="1" t="s">
        <v>852</v>
      </c>
      <c r="F2128" s="128"/>
      <c r="G2128" s="129"/>
      <c r="H2128" s="129"/>
      <c r="I2128" s="129"/>
      <c r="J2128" s="129"/>
      <c r="K2128" s="83" t="s">
        <v>2371</v>
      </c>
      <c r="L2128" s="84" t="s">
        <v>2372</v>
      </c>
      <c r="M2128" s="51" t="s">
        <v>127</v>
      </c>
      <c r="N2128" s="51"/>
      <c r="O2128" s="62" t="e">
        <f t="shared" ref="O2128:O2130" si="1128">M2128-R2128</f>
        <v>#VALUE!</v>
      </c>
      <c r="P2128" s="53">
        <v>15</v>
      </c>
      <c r="Q2128" s="54" t="s">
        <v>718</v>
      </c>
      <c r="R2128" s="53">
        <v>450000</v>
      </c>
      <c r="S2128" s="53">
        <f t="shared" ref="S2128:S2130" si="1129">U2128+X2128+AA2128+AD2128+AG2128+AJ2128+AM2128+AP2128+AS2128+AV2128+AY2128+BB2128</f>
        <v>1050000</v>
      </c>
      <c r="T2128" s="53"/>
      <c r="U2128" s="53">
        <v>0</v>
      </c>
      <c r="V2128" s="53" t="s">
        <v>129</v>
      </c>
      <c r="W2128" s="55">
        <v>0.01</v>
      </c>
      <c r="X2128" s="160">
        <v>0</v>
      </c>
      <c r="Y2128" s="53" t="s">
        <v>130</v>
      </c>
      <c r="Z2128" s="175">
        <v>0.02</v>
      </c>
      <c r="AA2128" s="53">
        <v>0</v>
      </c>
      <c r="AB2128" s="53" t="s">
        <v>130</v>
      </c>
      <c r="AC2128" s="85">
        <v>0.02</v>
      </c>
      <c r="AD2128" s="53">
        <v>150000</v>
      </c>
      <c r="AE2128" s="53" t="s">
        <v>130</v>
      </c>
      <c r="AF2128" s="179">
        <v>0.33329999999999999</v>
      </c>
      <c r="AG2128" s="88">
        <v>450000</v>
      </c>
      <c r="AH2128" s="53" t="s">
        <v>130</v>
      </c>
      <c r="AI2128" s="55">
        <v>0.33</v>
      </c>
      <c r="AJ2128" s="53">
        <v>450000</v>
      </c>
      <c r="AK2128" s="53" t="s">
        <v>130</v>
      </c>
      <c r="AL2128" s="55">
        <v>1</v>
      </c>
      <c r="AM2128" s="53"/>
      <c r="AN2128" s="53"/>
      <c r="AO2128" s="53"/>
      <c r="AP2128" s="53"/>
      <c r="AQ2128" s="53"/>
      <c r="AR2128" s="53"/>
      <c r="AS2128" s="53"/>
      <c r="AT2128" s="53"/>
      <c r="AU2128" s="53"/>
      <c r="AV2128" s="53"/>
      <c r="AW2128" s="53"/>
      <c r="AX2128" s="53"/>
      <c r="AY2128" s="53"/>
      <c r="AZ2128" s="53"/>
      <c r="BA2128" s="53"/>
      <c r="BB2128" s="53"/>
      <c r="BC2128" s="53"/>
      <c r="BD2128" s="53"/>
      <c r="BE2128" s="53"/>
    </row>
    <row r="2129" spans="1:57" ht="15.75" customHeight="1">
      <c r="A2129" s="1" t="s">
        <v>2342</v>
      </c>
      <c r="B2129" s="1" t="s">
        <v>280</v>
      </c>
      <c r="C2129" s="1" t="s">
        <v>281</v>
      </c>
      <c r="D2129" s="1" t="s">
        <v>851</v>
      </c>
      <c r="E2129" s="1" t="s">
        <v>852</v>
      </c>
      <c r="F2129" s="128"/>
      <c r="G2129" s="129"/>
      <c r="H2129" s="129"/>
      <c r="I2129" s="129"/>
      <c r="J2129" s="129"/>
      <c r="K2129" s="83" t="s">
        <v>2360</v>
      </c>
      <c r="L2129" s="84" t="s">
        <v>2373</v>
      </c>
      <c r="M2129" s="51" t="s">
        <v>127</v>
      </c>
      <c r="N2129" s="51"/>
      <c r="O2129" s="62" t="e">
        <f t="shared" si="1128"/>
        <v>#VALUE!</v>
      </c>
      <c r="P2129" s="53">
        <v>80</v>
      </c>
      <c r="Q2129" s="54" t="s">
        <v>400</v>
      </c>
      <c r="R2129" s="53">
        <v>425600</v>
      </c>
      <c r="S2129" s="53">
        <f t="shared" si="1129"/>
        <v>850488</v>
      </c>
      <c r="T2129" s="53"/>
      <c r="U2129" s="53">
        <v>0</v>
      </c>
      <c r="V2129" s="53" t="s">
        <v>129</v>
      </c>
      <c r="W2129" s="55">
        <v>0.01</v>
      </c>
      <c r="X2129" s="160">
        <v>0</v>
      </c>
      <c r="Y2129" s="53" t="s">
        <v>130</v>
      </c>
      <c r="Z2129" s="175">
        <v>0.02</v>
      </c>
      <c r="AA2129" s="53">
        <v>0</v>
      </c>
      <c r="AB2129" s="53" t="s">
        <v>130</v>
      </c>
      <c r="AC2129" s="85">
        <v>0.02</v>
      </c>
      <c r="AD2129" s="53">
        <v>0</v>
      </c>
      <c r="AE2129" s="53" t="s">
        <v>130</v>
      </c>
      <c r="AF2129" s="55">
        <v>0.02</v>
      </c>
      <c r="AG2129" s="88">
        <v>425244</v>
      </c>
      <c r="AH2129" s="53" t="s">
        <v>130</v>
      </c>
      <c r="AI2129" s="55">
        <v>0.3</v>
      </c>
      <c r="AJ2129" s="53">
        <v>425244</v>
      </c>
      <c r="AK2129" s="53" t="s">
        <v>130</v>
      </c>
      <c r="AL2129" s="55">
        <v>0.3</v>
      </c>
      <c r="AM2129" s="53"/>
      <c r="AN2129" s="53"/>
      <c r="AO2129" s="53"/>
      <c r="AP2129" s="53"/>
      <c r="AQ2129" s="53"/>
      <c r="AR2129" s="53"/>
      <c r="AS2129" s="53"/>
      <c r="AT2129" s="53"/>
      <c r="AU2129" s="53"/>
      <c r="AV2129" s="53"/>
      <c r="AW2129" s="53"/>
      <c r="AX2129" s="53"/>
      <c r="AY2129" s="53"/>
      <c r="AZ2129" s="53"/>
      <c r="BA2129" s="53"/>
      <c r="BB2129" s="53"/>
      <c r="BC2129" s="53"/>
      <c r="BD2129" s="53"/>
      <c r="BE2129" s="53"/>
    </row>
    <row r="2130" spans="1:57" ht="15.75" customHeight="1">
      <c r="A2130" s="1" t="s">
        <v>2342</v>
      </c>
      <c r="B2130" s="1" t="s">
        <v>280</v>
      </c>
      <c r="C2130" s="1" t="s">
        <v>281</v>
      </c>
      <c r="D2130" s="1" t="s">
        <v>851</v>
      </c>
      <c r="E2130" s="1" t="s">
        <v>852</v>
      </c>
      <c r="F2130" s="128"/>
      <c r="G2130" s="129"/>
      <c r="H2130" s="129"/>
      <c r="I2130" s="129"/>
      <c r="J2130" s="129"/>
      <c r="K2130" s="83" t="s">
        <v>2362</v>
      </c>
      <c r="L2130" s="84" t="s">
        <v>2374</v>
      </c>
      <c r="M2130" s="51" t="s">
        <v>127</v>
      </c>
      <c r="N2130" s="51"/>
      <c r="O2130" s="62" t="e">
        <f t="shared" si="1128"/>
        <v>#VALUE!</v>
      </c>
      <c r="P2130" s="53">
        <v>80</v>
      </c>
      <c r="Q2130" s="54" t="s">
        <v>400</v>
      </c>
      <c r="R2130" s="53">
        <v>425600</v>
      </c>
      <c r="S2130" s="53">
        <f t="shared" si="1129"/>
        <v>425246</v>
      </c>
      <c r="T2130" s="53"/>
      <c r="U2130" s="53">
        <v>0</v>
      </c>
      <c r="V2130" s="53" t="s">
        <v>129</v>
      </c>
      <c r="W2130" s="55">
        <v>0.01</v>
      </c>
      <c r="X2130" s="160">
        <v>0</v>
      </c>
      <c r="Y2130" s="53" t="s">
        <v>130</v>
      </c>
      <c r="Z2130" s="175">
        <v>0.02</v>
      </c>
      <c r="AA2130" s="53">
        <v>0</v>
      </c>
      <c r="AB2130" s="53" t="s">
        <v>130</v>
      </c>
      <c r="AC2130" s="85">
        <v>0.02</v>
      </c>
      <c r="AD2130" s="53">
        <v>0</v>
      </c>
      <c r="AE2130" s="53" t="s">
        <v>130</v>
      </c>
      <c r="AF2130" s="55">
        <v>0.02</v>
      </c>
      <c r="AG2130" s="88">
        <v>0</v>
      </c>
      <c r="AH2130" s="53" t="s">
        <v>130</v>
      </c>
      <c r="AI2130" s="55">
        <v>0.02</v>
      </c>
      <c r="AJ2130" s="53">
        <v>425246</v>
      </c>
      <c r="AK2130" s="53" t="s">
        <v>130</v>
      </c>
      <c r="AL2130" s="55">
        <v>0.02</v>
      </c>
      <c r="AM2130" s="53"/>
      <c r="AN2130" s="53"/>
      <c r="AO2130" s="53"/>
      <c r="AP2130" s="53"/>
      <c r="AQ2130" s="53"/>
      <c r="AR2130" s="53"/>
      <c r="AS2130" s="53"/>
      <c r="AT2130" s="53"/>
      <c r="AU2130" s="53"/>
      <c r="AV2130" s="53"/>
      <c r="AW2130" s="53"/>
      <c r="AX2130" s="53"/>
      <c r="AY2130" s="53"/>
      <c r="AZ2130" s="53"/>
      <c r="BA2130" s="53"/>
      <c r="BB2130" s="53"/>
      <c r="BC2130" s="53"/>
      <c r="BD2130" s="53"/>
      <c r="BE2130" s="53"/>
    </row>
    <row r="2131" spans="1:57" ht="15.75" customHeight="1">
      <c r="A2131" s="1" t="s">
        <v>2342</v>
      </c>
      <c r="B2131" s="1" t="s">
        <v>280</v>
      </c>
      <c r="C2131" s="1" t="s">
        <v>281</v>
      </c>
      <c r="D2131" s="1" t="s">
        <v>859</v>
      </c>
      <c r="E2131" s="1"/>
      <c r="F2131" s="35"/>
      <c r="G2131" s="36"/>
      <c r="H2131" s="36"/>
      <c r="I2131" s="36" t="s">
        <v>859</v>
      </c>
      <c r="J2131" s="36"/>
      <c r="K2131" s="137"/>
      <c r="L2131" s="138"/>
      <c r="M2131" s="122"/>
      <c r="N2131" s="122"/>
      <c r="O2131" s="122"/>
      <c r="P2131" s="39"/>
      <c r="Q2131" s="40"/>
      <c r="R2131" s="39">
        <f t="shared" ref="R2131:S2131" si="1130">R2132</f>
        <v>8250000</v>
      </c>
      <c r="S2131" s="39">
        <f t="shared" si="1130"/>
        <v>0</v>
      </c>
      <c r="T2131" s="39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86"/>
      <c r="AE2131" s="86"/>
      <c r="AF2131" s="86"/>
      <c r="AG2131" s="39"/>
      <c r="AH2131" s="39"/>
      <c r="AI2131" s="39"/>
      <c r="AJ2131" s="39"/>
      <c r="AK2131" s="39"/>
      <c r="AL2131" s="39"/>
      <c r="AM2131" s="39"/>
      <c r="AN2131" s="39"/>
      <c r="AO2131" s="39"/>
      <c r="AP2131" s="39"/>
      <c r="AQ2131" s="39"/>
      <c r="AR2131" s="39"/>
      <c r="AS2131" s="39"/>
      <c r="AT2131" s="39"/>
      <c r="AU2131" s="39"/>
      <c r="AV2131" s="39"/>
      <c r="AW2131" s="39"/>
      <c r="AX2131" s="39"/>
      <c r="AY2131" s="39"/>
      <c r="AZ2131" s="39"/>
      <c r="BA2131" s="39"/>
      <c r="BB2131" s="39"/>
      <c r="BC2131" s="39"/>
      <c r="BD2131" s="39"/>
      <c r="BE2131" s="39"/>
    </row>
    <row r="2132" spans="1:57" ht="15.75" customHeight="1">
      <c r="A2132" s="1" t="s">
        <v>2342</v>
      </c>
      <c r="B2132" s="1" t="s">
        <v>280</v>
      </c>
      <c r="C2132" s="1" t="s">
        <v>281</v>
      </c>
      <c r="D2132" s="1"/>
      <c r="E2132" s="1" t="s">
        <v>863</v>
      </c>
      <c r="F2132" s="41"/>
      <c r="G2132" s="42"/>
      <c r="H2132" s="42"/>
      <c r="I2132" s="42"/>
      <c r="J2132" s="42" t="s">
        <v>863</v>
      </c>
      <c r="K2132" s="139"/>
      <c r="L2132" s="140"/>
      <c r="M2132" s="127"/>
      <c r="N2132" s="127"/>
      <c r="O2132" s="127"/>
      <c r="P2132" s="45"/>
      <c r="Q2132" s="46"/>
      <c r="R2132" s="45">
        <f t="shared" ref="R2132:S2132" si="1131">R2133</f>
        <v>8250000</v>
      </c>
      <c r="S2132" s="45">
        <f t="shared" si="1131"/>
        <v>0</v>
      </c>
      <c r="T2132" s="45"/>
      <c r="U2132" s="45"/>
      <c r="V2132" s="45"/>
      <c r="W2132" s="45"/>
      <c r="X2132" s="45"/>
      <c r="Y2132" s="45"/>
      <c r="Z2132" s="200"/>
      <c r="AA2132" s="45"/>
      <c r="AB2132" s="45"/>
      <c r="AC2132" s="45"/>
      <c r="AD2132" s="82"/>
      <c r="AE2132" s="82"/>
      <c r="AF2132" s="82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  <c r="AT2132" s="45"/>
      <c r="AU2132" s="45"/>
      <c r="AV2132" s="45"/>
      <c r="AW2132" s="45"/>
      <c r="AX2132" s="45"/>
      <c r="AY2132" s="45"/>
      <c r="AZ2132" s="45"/>
      <c r="BA2132" s="45"/>
      <c r="BB2132" s="45"/>
      <c r="BC2132" s="45"/>
      <c r="BD2132" s="45"/>
      <c r="BE2132" s="45"/>
    </row>
    <row r="2133" spans="1:57" ht="15.75" customHeight="1">
      <c r="A2133" s="1" t="s">
        <v>2342</v>
      </c>
      <c r="B2133" s="1" t="s">
        <v>280</v>
      </c>
      <c r="C2133" s="1" t="s">
        <v>281</v>
      </c>
      <c r="D2133" s="1" t="s">
        <v>859</v>
      </c>
      <c r="E2133" s="1" t="s">
        <v>863</v>
      </c>
      <c r="F2133" s="128"/>
      <c r="G2133" s="129"/>
      <c r="H2133" s="129"/>
      <c r="I2133" s="129"/>
      <c r="J2133" s="129"/>
      <c r="K2133" s="83" t="s">
        <v>2375</v>
      </c>
      <c r="L2133" s="84" t="s">
        <v>2376</v>
      </c>
      <c r="M2133" s="51" t="s">
        <v>127</v>
      </c>
      <c r="N2133" s="51"/>
      <c r="O2133" s="62" t="e">
        <f>M2133-R2133</f>
        <v>#VALUE!</v>
      </c>
      <c r="P2133" s="53">
        <v>1500</v>
      </c>
      <c r="Q2133" s="54" t="s">
        <v>159</v>
      </c>
      <c r="R2133" s="53">
        <v>8250000</v>
      </c>
      <c r="S2133" s="53">
        <f>U2133+X2133+AA2133+AD2133+AG2133+AJ2133+AM2133+AP2133+AS2133+AV2133+AY2133+BB2133</f>
        <v>0</v>
      </c>
      <c r="T2133" s="53"/>
      <c r="U2133" s="53">
        <v>0</v>
      </c>
      <c r="V2133" s="53" t="s">
        <v>129</v>
      </c>
      <c r="W2133" s="55">
        <v>0.01</v>
      </c>
      <c r="X2133" s="160">
        <v>0</v>
      </c>
      <c r="Y2133" s="53" t="s">
        <v>130</v>
      </c>
      <c r="Z2133" s="175">
        <v>0.02</v>
      </c>
      <c r="AA2133" s="53">
        <v>0</v>
      </c>
      <c r="AB2133" s="53" t="s">
        <v>130</v>
      </c>
      <c r="AC2133" s="85">
        <v>0.02</v>
      </c>
      <c r="AD2133" s="53">
        <v>0</v>
      </c>
      <c r="AE2133" s="53" t="s">
        <v>130</v>
      </c>
      <c r="AF2133" s="55">
        <v>0.02</v>
      </c>
      <c r="AG2133" s="88">
        <v>0</v>
      </c>
      <c r="AH2133" s="53" t="s">
        <v>130</v>
      </c>
      <c r="AI2133" s="55">
        <v>0.02</v>
      </c>
      <c r="AJ2133" s="53">
        <v>0</v>
      </c>
      <c r="AK2133" s="53" t="s">
        <v>130</v>
      </c>
      <c r="AL2133" s="55">
        <v>0.02</v>
      </c>
      <c r="AM2133" s="53"/>
      <c r="AN2133" s="53"/>
      <c r="AO2133" s="53"/>
      <c r="AP2133" s="53"/>
      <c r="AQ2133" s="53"/>
      <c r="AR2133" s="53"/>
      <c r="AS2133" s="53"/>
      <c r="AT2133" s="53"/>
      <c r="AU2133" s="53"/>
      <c r="AV2133" s="53"/>
      <c r="AW2133" s="53"/>
      <c r="AX2133" s="53"/>
      <c r="AY2133" s="53"/>
      <c r="AZ2133" s="53"/>
      <c r="BA2133" s="53"/>
      <c r="BB2133" s="53"/>
      <c r="BC2133" s="53"/>
      <c r="BD2133" s="53"/>
      <c r="BE2133" s="53"/>
    </row>
    <row r="2134" spans="1:57" ht="15.75" customHeight="1">
      <c r="A2134" s="1" t="s">
        <v>2342</v>
      </c>
      <c r="B2134" s="1" t="s">
        <v>280</v>
      </c>
      <c r="C2134" s="1" t="s">
        <v>281</v>
      </c>
      <c r="D2134" s="1" t="s">
        <v>658</v>
      </c>
      <c r="E2134" s="1"/>
      <c r="F2134" s="35"/>
      <c r="G2134" s="36"/>
      <c r="H2134" s="36"/>
      <c r="I2134" s="36" t="s">
        <v>658</v>
      </c>
      <c r="J2134" s="36"/>
      <c r="K2134" s="137"/>
      <c r="L2134" s="138"/>
      <c r="M2134" s="122"/>
      <c r="N2134" s="122"/>
      <c r="O2134" s="122"/>
      <c r="P2134" s="39"/>
      <c r="Q2134" s="40"/>
      <c r="R2134" s="39">
        <f t="shared" ref="R2134:S2134" si="1132">R2135+R2138+R2141</f>
        <v>3660300</v>
      </c>
      <c r="S2134" s="39">
        <f t="shared" si="1132"/>
        <v>4722165</v>
      </c>
      <c r="T2134" s="39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86"/>
      <c r="AE2134" s="86"/>
      <c r="AF2134" s="86"/>
      <c r="AG2134" s="39"/>
      <c r="AH2134" s="39"/>
      <c r="AI2134" s="39"/>
      <c r="AJ2134" s="39"/>
      <c r="AK2134" s="39"/>
      <c r="AL2134" s="39"/>
      <c r="AM2134" s="39"/>
      <c r="AN2134" s="39"/>
      <c r="AO2134" s="39"/>
      <c r="AP2134" s="39"/>
      <c r="AQ2134" s="39"/>
      <c r="AR2134" s="39"/>
      <c r="AS2134" s="39"/>
      <c r="AT2134" s="39"/>
      <c r="AU2134" s="39"/>
      <c r="AV2134" s="39"/>
      <c r="AW2134" s="39"/>
      <c r="AX2134" s="39"/>
      <c r="AY2134" s="39"/>
      <c r="AZ2134" s="39"/>
      <c r="BA2134" s="39"/>
      <c r="BB2134" s="39"/>
      <c r="BC2134" s="39"/>
      <c r="BD2134" s="39"/>
      <c r="BE2134" s="39"/>
    </row>
    <row r="2135" spans="1:57" ht="15.75" customHeight="1">
      <c r="A2135" s="1" t="s">
        <v>2342</v>
      </c>
      <c r="B2135" s="1" t="s">
        <v>280</v>
      </c>
      <c r="C2135" s="1" t="s">
        <v>281</v>
      </c>
      <c r="D2135" s="1"/>
      <c r="E2135" s="1" t="s">
        <v>868</v>
      </c>
      <c r="F2135" s="41"/>
      <c r="G2135" s="42"/>
      <c r="H2135" s="42"/>
      <c r="I2135" s="42"/>
      <c r="J2135" s="42" t="s">
        <v>868</v>
      </c>
      <c r="K2135" s="139"/>
      <c r="L2135" s="140"/>
      <c r="M2135" s="127"/>
      <c r="N2135" s="127"/>
      <c r="O2135" s="127"/>
      <c r="P2135" s="45"/>
      <c r="Q2135" s="46"/>
      <c r="R2135" s="45">
        <f t="shared" ref="R2135:S2135" si="1133">R2136+R2137</f>
        <v>907500</v>
      </c>
      <c r="S2135" s="45">
        <f t="shared" si="1133"/>
        <v>1804000</v>
      </c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82"/>
      <c r="AE2135" s="82"/>
      <c r="AF2135" s="82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  <c r="AT2135" s="45"/>
      <c r="AU2135" s="45"/>
      <c r="AV2135" s="45"/>
      <c r="AW2135" s="45"/>
      <c r="AX2135" s="45"/>
      <c r="AY2135" s="45"/>
      <c r="AZ2135" s="45"/>
      <c r="BA2135" s="45"/>
      <c r="BB2135" s="45"/>
      <c r="BC2135" s="45"/>
      <c r="BD2135" s="45"/>
      <c r="BE2135" s="45"/>
    </row>
    <row r="2136" spans="1:57" ht="15.75" customHeight="1">
      <c r="A2136" s="1" t="s">
        <v>2342</v>
      </c>
      <c r="B2136" s="1" t="s">
        <v>280</v>
      </c>
      <c r="C2136" s="1" t="s">
        <v>281</v>
      </c>
      <c r="D2136" s="1" t="s">
        <v>658</v>
      </c>
      <c r="E2136" s="1" t="s">
        <v>868</v>
      </c>
      <c r="F2136" s="128"/>
      <c r="G2136" s="129"/>
      <c r="H2136" s="129"/>
      <c r="I2136" s="129"/>
      <c r="J2136" s="129"/>
      <c r="K2136" s="83" t="s">
        <v>2352</v>
      </c>
      <c r="L2136" s="84" t="s">
        <v>2377</v>
      </c>
      <c r="M2136" s="51" t="s">
        <v>127</v>
      </c>
      <c r="N2136" s="51"/>
      <c r="O2136" s="62" t="e">
        <f t="shared" ref="O2136:O2137" si="1134">M2136-R2136</f>
        <v>#VALUE!</v>
      </c>
      <c r="P2136" s="53">
        <v>200000</v>
      </c>
      <c r="Q2136" s="54" t="s">
        <v>128</v>
      </c>
      <c r="R2136" s="53">
        <v>330000</v>
      </c>
      <c r="S2136" s="53">
        <f t="shared" ref="S2136:S2137" si="1135">U2136+X2136+AA2136+AD2136+AG2136+AJ2136+AM2136+AP2136+AS2136+AV2136+AY2136+BB2136</f>
        <v>602800</v>
      </c>
      <c r="T2136" s="53"/>
      <c r="U2136" s="53">
        <v>0</v>
      </c>
      <c r="V2136" s="53" t="s">
        <v>129</v>
      </c>
      <c r="W2136" s="55">
        <v>0.01</v>
      </c>
      <c r="X2136" s="160">
        <v>0</v>
      </c>
      <c r="Y2136" s="53" t="s">
        <v>130</v>
      </c>
      <c r="Z2136" s="175">
        <v>0.02</v>
      </c>
      <c r="AA2136" s="53">
        <v>0</v>
      </c>
      <c r="AB2136" s="53" t="s">
        <v>130</v>
      </c>
      <c r="AC2136" s="85">
        <v>0.02</v>
      </c>
      <c r="AD2136" s="53">
        <v>154000</v>
      </c>
      <c r="AE2136" s="53" t="s">
        <v>130</v>
      </c>
      <c r="AF2136" s="55">
        <v>0.05</v>
      </c>
      <c r="AG2136" s="88">
        <v>224400</v>
      </c>
      <c r="AH2136" s="53" t="s">
        <v>130</v>
      </c>
      <c r="AI2136" s="55">
        <v>0.1</v>
      </c>
      <c r="AJ2136" s="53">
        <v>224400</v>
      </c>
      <c r="AK2136" s="53" t="s">
        <v>130</v>
      </c>
      <c r="AL2136" s="55">
        <v>0.1</v>
      </c>
      <c r="AM2136" s="53"/>
      <c r="AN2136" s="53"/>
      <c r="AO2136" s="53"/>
      <c r="AP2136" s="53"/>
      <c r="AQ2136" s="53"/>
      <c r="AR2136" s="53"/>
      <c r="AS2136" s="53"/>
      <c r="AT2136" s="53"/>
      <c r="AU2136" s="53"/>
      <c r="AV2136" s="53"/>
      <c r="AW2136" s="53"/>
      <c r="AX2136" s="53"/>
      <c r="AY2136" s="53"/>
      <c r="AZ2136" s="53"/>
      <c r="BA2136" s="53"/>
      <c r="BB2136" s="53"/>
      <c r="BC2136" s="53"/>
      <c r="BD2136" s="53"/>
      <c r="BE2136" s="53"/>
    </row>
    <row r="2137" spans="1:57" ht="15.75" customHeight="1">
      <c r="A2137" s="1" t="s">
        <v>2342</v>
      </c>
      <c r="B2137" s="1" t="s">
        <v>280</v>
      </c>
      <c r="C2137" s="1" t="s">
        <v>281</v>
      </c>
      <c r="D2137" s="1" t="s">
        <v>658</v>
      </c>
      <c r="E2137" s="1" t="s">
        <v>868</v>
      </c>
      <c r="F2137" s="128"/>
      <c r="G2137" s="129"/>
      <c r="H2137" s="129"/>
      <c r="I2137" s="129"/>
      <c r="J2137" s="129"/>
      <c r="K2137" s="83" t="s">
        <v>2354</v>
      </c>
      <c r="L2137" s="84" t="s">
        <v>2378</v>
      </c>
      <c r="M2137" s="51" t="s">
        <v>127</v>
      </c>
      <c r="N2137" s="51"/>
      <c r="O2137" s="62" t="e">
        <f t="shared" si="1134"/>
        <v>#VALUE!</v>
      </c>
      <c r="P2137" s="53">
        <v>350000</v>
      </c>
      <c r="Q2137" s="54" t="s">
        <v>128</v>
      </c>
      <c r="R2137" s="53">
        <v>577500</v>
      </c>
      <c r="S2137" s="53">
        <f t="shared" si="1135"/>
        <v>1201200</v>
      </c>
      <c r="T2137" s="53"/>
      <c r="U2137" s="53">
        <v>0</v>
      </c>
      <c r="V2137" s="53" t="s">
        <v>129</v>
      </c>
      <c r="W2137" s="55">
        <v>0.01</v>
      </c>
      <c r="X2137" s="160">
        <v>0</v>
      </c>
      <c r="Y2137" s="53" t="s">
        <v>130</v>
      </c>
      <c r="Z2137" s="175">
        <v>0.02</v>
      </c>
      <c r="AA2137" s="53">
        <v>269500</v>
      </c>
      <c r="AB2137" s="53" t="s">
        <v>130</v>
      </c>
      <c r="AC2137" s="85">
        <v>0.17</v>
      </c>
      <c r="AD2137" s="53">
        <v>269500</v>
      </c>
      <c r="AE2137" s="53" t="s">
        <v>130</v>
      </c>
      <c r="AF2137" s="55">
        <v>0.17</v>
      </c>
      <c r="AG2137" s="88">
        <v>269500</v>
      </c>
      <c r="AH2137" s="53" t="s">
        <v>130</v>
      </c>
      <c r="AI2137" s="55">
        <v>0.15</v>
      </c>
      <c r="AJ2137" s="53">
        <v>392700</v>
      </c>
      <c r="AK2137" s="53" t="s">
        <v>130</v>
      </c>
      <c r="AL2137" s="55">
        <v>0.15</v>
      </c>
      <c r="AM2137" s="53"/>
      <c r="AN2137" s="53"/>
      <c r="AO2137" s="53"/>
      <c r="AP2137" s="53"/>
      <c r="AQ2137" s="53"/>
      <c r="AR2137" s="53"/>
      <c r="AS2137" s="53"/>
      <c r="AT2137" s="53"/>
      <c r="AU2137" s="53"/>
      <c r="AV2137" s="53"/>
      <c r="AW2137" s="53"/>
      <c r="AX2137" s="53"/>
      <c r="AY2137" s="53"/>
      <c r="AZ2137" s="53"/>
      <c r="BA2137" s="53"/>
      <c r="BB2137" s="53"/>
      <c r="BC2137" s="53"/>
      <c r="BD2137" s="53"/>
      <c r="BE2137" s="53"/>
    </row>
    <row r="2138" spans="1:57" ht="15.75" customHeight="1">
      <c r="A2138" s="1" t="s">
        <v>2342</v>
      </c>
      <c r="B2138" s="1" t="s">
        <v>280</v>
      </c>
      <c r="C2138" s="1" t="s">
        <v>281</v>
      </c>
      <c r="D2138" s="1"/>
      <c r="E2138" s="1" t="s">
        <v>659</v>
      </c>
      <c r="F2138" s="41"/>
      <c r="G2138" s="42"/>
      <c r="H2138" s="42"/>
      <c r="I2138" s="42"/>
      <c r="J2138" s="42" t="s">
        <v>659</v>
      </c>
      <c r="K2138" s="139"/>
      <c r="L2138" s="140"/>
      <c r="M2138" s="127"/>
      <c r="N2138" s="127"/>
      <c r="O2138" s="127"/>
      <c r="P2138" s="45"/>
      <c r="Q2138" s="46"/>
      <c r="R2138" s="45">
        <f t="shared" ref="R2138:S2138" si="1136">R2139+R2140</f>
        <v>1480000</v>
      </c>
      <c r="S2138" s="45">
        <f t="shared" si="1136"/>
        <v>2183085</v>
      </c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91"/>
      <c r="AE2138" s="91"/>
      <c r="AF2138" s="91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  <c r="AT2138" s="45"/>
      <c r="AU2138" s="45"/>
      <c r="AV2138" s="45"/>
      <c r="AW2138" s="45"/>
      <c r="AX2138" s="45"/>
      <c r="AY2138" s="45"/>
      <c r="AZ2138" s="45"/>
      <c r="BA2138" s="45"/>
      <c r="BB2138" s="45"/>
      <c r="BC2138" s="45"/>
      <c r="BD2138" s="45"/>
      <c r="BE2138" s="45"/>
    </row>
    <row r="2139" spans="1:57" ht="15.75" customHeight="1">
      <c r="A2139" s="1" t="s">
        <v>2342</v>
      </c>
      <c r="B2139" s="1" t="s">
        <v>280</v>
      </c>
      <c r="C2139" s="1" t="s">
        <v>281</v>
      </c>
      <c r="D2139" s="1" t="s">
        <v>658</v>
      </c>
      <c r="E2139" s="1" t="s">
        <v>659</v>
      </c>
      <c r="F2139" s="128"/>
      <c r="G2139" s="129"/>
      <c r="H2139" s="129"/>
      <c r="I2139" s="129"/>
      <c r="J2139" s="129"/>
      <c r="K2139" s="83" t="s">
        <v>674</v>
      </c>
      <c r="L2139" s="84" t="s">
        <v>675</v>
      </c>
      <c r="M2139" s="51" t="s">
        <v>127</v>
      </c>
      <c r="N2139" s="51">
        <v>2</v>
      </c>
      <c r="O2139" s="56" t="e">
        <f t="shared" ref="O2139:O2140" si="1137">M2139-R2139</f>
        <v>#VALUE!</v>
      </c>
      <c r="P2139" s="53">
        <v>500000</v>
      </c>
      <c r="Q2139" s="54" t="s">
        <v>128</v>
      </c>
      <c r="R2139" s="53">
        <v>888000</v>
      </c>
      <c r="S2139" s="53">
        <f t="shared" ref="S2139:S2140" si="1138">U2139+X2139+AA2139+AD2139+AG2139+AJ2139+AM2139+AP2139+AS2139+AV2139+AY2139+BB2139</f>
        <v>876925</v>
      </c>
      <c r="T2139" s="53"/>
      <c r="U2139" s="53">
        <v>0</v>
      </c>
      <c r="V2139" s="53" t="s">
        <v>129</v>
      </c>
      <c r="W2139" s="55">
        <v>0.01</v>
      </c>
      <c r="X2139" s="160">
        <v>0</v>
      </c>
      <c r="Y2139" s="53" t="s">
        <v>130</v>
      </c>
      <c r="Z2139" s="175">
        <v>0.02</v>
      </c>
      <c r="AA2139" s="53">
        <v>55200</v>
      </c>
      <c r="AB2139" s="53" t="s">
        <v>130</v>
      </c>
      <c r="AC2139" s="85">
        <v>0.03</v>
      </c>
      <c r="AD2139" s="53">
        <v>107715</v>
      </c>
      <c r="AE2139" s="53" t="s">
        <v>130</v>
      </c>
      <c r="AF2139" s="55">
        <v>7.0000000000000007E-2</v>
      </c>
      <c r="AG2139" s="88">
        <v>357005</v>
      </c>
      <c r="AH2139" s="53" t="s">
        <v>130</v>
      </c>
      <c r="AI2139" s="55">
        <v>7.0000000000000007E-2</v>
      </c>
      <c r="AJ2139" s="53">
        <v>357005</v>
      </c>
      <c r="AK2139" s="53" t="s">
        <v>130</v>
      </c>
      <c r="AL2139" s="55">
        <v>7.0000000000000007E-2</v>
      </c>
      <c r="AM2139" s="53"/>
      <c r="AN2139" s="53"/>
      <c r="AO2139" s="53"/>
      <c r="AP2139" s="53"/>
      <c r="AQ2139" s="53"/>
      <c r="AR2139" s="53"/>
      <c r="AS2139" s="53"/>
      <c r="AT2139" s="53"/>
      <c r="AU2139" s="53"/>
      <c r="AV2139" s="53"/>
      <c r="AW2139" s="53"/>
      <c r="AX2139" s="53"/>
      <c r="AY2139" s="53"/>
      <c r="AZ2139" s="53"/>
      <c r="BA2139" s="53"/>
      <c r="BB2139" s="53"/>
      <c r="BC2139" s="53"/>
      <c r="BD2139" s="53"/>
      <c r="BE2139" s="53"/>
    </row>
    <row r="2140" spans="1:57" ht="15.75" customHeight="1">
      <c r="A2140" s="1" t="s">
        <v>2342</v>
      </c>
      <c r="B2140" s="1" t="s">
        <v>280</v>
      </c>
      <c r="C2140" s="1" t="s">
        <v>281</v>
      </c>
      <c r="D2140" s="1" t="s">
        <v>658</v>
      </c>
      <c r="E2140" s="1" t="s">
        <v>659</v>
      </c>
      <c r="F2140" s="128"/>
      <c r="G2140" s="129"/>
      <c r="H2140" s="129"/>
      <c r="I2140" s="129"/>
      <c r="J2140" s="129"/>
      <c r="K2140" s="83" t="s">
        <v>148</v>
      </c>
      <c r="L2140" s="84" t="s">
        <v>691</v>
      </c>
      <c r="M2140" s="51" t="s">
        <v>127</v>
      </c>
      <c r="N2140" s="51">
        <v>2</v>
      </c>
      <c r="O2140" s="56" t="e">
        <f t="shared" si="1137"/>
        <v>#VALUE!</v>
      </c>
      <c r="P2140" s="53">
        <v>250000</v>
      </c>
      <c r="Q2140" s="54" t="s">
        <v>128</v>
      </c>
      <c r="R2140" s="53">
        <v>592000</v>
      </c>
      <c r="S2140" s="53">
        <f t="shared" si="1138"/>
        <v>1306160</v>
      </c>
      <c r="T2140" s="53"/>
      <c r="U2140" s="53">
        <v>0</v>
      </c>
      <c r="V2140" s="53" t="s">
        <v>129</v>
      </c>
      <c r="W2140" s="55">
        <v>0.01</v>
      </c>
      <c r="X2140" s="160">
        <v>0</v>
      </c>
      <c r="Y2140" s="53" t="s">
        <v>130</v>
      </c>
      <c r="Z2140" s="175">
        <v>0.02</v>
      </c>
      <c r="AA2140" s="53">
        <v>225850</v>
      </c>
      <c r="AB2140" s="53" t="s">
        <v>130</v>
      </c>
      <c r="AC2140" s="85">
        <v>0.05</v>
      </c>
      <c r="AD2140" s="53">
        <v>225850</v>
      </c>
      <c r="AE2140" s="53" t="s">
        <v>130</v>
      </c>
      <c r="AF2140" s="55">
        <v>0.05</v>
      </c>
      <c r="AG2140" s="88">
        <v>427230</v>
      </c>
      <c r="AH2140" s="53" t="s">
        <v>130</v>
      </c>
      <c r="AI2140" s="55">
        <v>0.05</v>
      </c>
      <c r="AJ2140" s="53">
        <v>427230</v>
      </c>
      <c r="AK2140" s="53" t="s">
        <v>130</v>
      </c>
      <c r="AL2140" s="55">
        <v>0.05</v>
      </c>
      <c r="AM2140" s="53"/>
      <c r="AN2140" s="53"/>
      <c r="AO2140" s="53"/>
      <c r="AP2140" s="53"/>
      <c r="AQ2140" s="53"/>
      <c r="AR2140" s="53"/>
      <c r="AS2140" s="53"/>
      <c r="AT2140" s="53"/>
      <c r="AU2140" s="53"/>
      <c r="AV2140" s="53"/>
      <c r="AW2140" s="53"/>
      <c r="AX2140" s="53"/>
      <c r="AY2140" s="53"/>
      <c r="AZ2140" s="53"/>
      <c r="BA2140" s="53"/>
      <c r="BB2140" s="53"/>
      <c r="BC2140" s="53"/>
      <c r="BD2140" s="53"/>
      <c r="BE2140" s="53"/>
    </row>
    <row r="2141" spans="1:57" ht="15.75" customHeight="1">
      <c r="A2141" s="1" t="s">
        <v>2342</v>
      </c>
      <c r="B2141" s="1" t="s">
        <v>280</v>
      </c>
      <c r="C2141" s="1" t="s">
        <v>281</v>
      </c>
      <c r="D2141" s="1"/>
      <c r="E2141" s="1" t="s">
        <v>873</v>
      </c>
      <c r="F2141" s="41"/>
      <c r="G2141" s="42"/>
      <c r="H2141" s="42"/>
      <c r="I2141" s="42"/>
      <c r="J2141" s="42" t="s">
        <v>873</v>
      </c>
      <c r="K2141" s="139"/>
      <c r="L2141" s="140"/>
      <c r="M2141" s="127"/>
      <c r="N2141" s="127"/>
      <c r="O2141" s="127"/>
      <c r="P2141" s="45"/>
      <c r="Q2141" s="46"/>
      <c r="R2141" s="45">
        <f t="shared" ref="R2141:S2141" si="1139">R2142</f>
        <v>1272800</v>
      </c>
      <c r="S2141" s="45">
        <f t="shared" si="1139"/>
        <v>735080</v>
      </c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91"/>
      <c r="AE2141" s="91"/>
      <c r="AF2141" s="91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  <c r="AT2141" s="45"/>
      <c r="AU2141" s="45"/>
      <c r="AV2141" s="45"/>
      <c r="AW2141" s="45"/>
      <c r="AX2141" s="45"/>
      <c r="AY2141" s="45"/>
      <c r="AZ2141" s="45"/>
      <c r="BA2141" s="45"/>
      <c r="BB2141" s="45"/>
      <c r="BC2141" s="45"/>
      <c r="BD2141" s="45"/>
      <c r="BE2141" s="45"/>
    </row>
    <row r="2142" spans="1:57" ht="15.75" customHeight="1">
      <c r="A2142" s="1" t="s">
        <v>2342</v>
      </c>
      <c r="B2142" s="1" t="s">
        <v>280</v>
      </c>
      <c r="C2142" s="1" t="s">
        <v>281</v>
      </c>
      <c r="D2142" s="1" t="s">
        <v>658</v>
      </c>
      <c r="E2142" s="1" t="s">
        <v>873</v>
      </c>
      <c r="F2142" s="128"/>
      <c r="G2142" s="129"/>
      <c r="H2142" s="129"/>
      <c r="I2142" s="129"/>
      <c r="J2142" s="129"/>
      <c r="K2142" s="83" t="s">
        <v>674</v>
      </c>
      <c r="L2142" s="84" t="s">
        <v>675</v>
      </c>
      <c r="M2142" s="51" t="s">
        <v>127</v>
      </c>
      <c r="N2142" s="51">
        <v>2</v>
      </c>
      <c r="O2142" s="56" t="e">
        <f>M2142-R2142</f>
        <v>#VALUE!</v>
      </c>
      <c r="P2142" s="53">
        <v>430000</v>
      </c>
      <c r="Q2142" s="54" t="s">
        <v>128</v>
      </c>
      <c r="R2142" s="53">
        <v>1272800</v>
      </c>
      <c r="S2142" s="53">
        <f>U2142+X2142+AA2142+AD2142+AG2142+AJ2142+AM2142+AP2142+AS2142+AV2142+AY2142+BB2142</f>
        <v>735080</v>
      </c>
      <c r="T2142" s="53"/>
      <c r="U2142" s="53">
        <v>0</v>
      </c>
      <c r="V2142" s="53" t="s">
        <v>129</v>
      </c>
      <c r="W2142" s="55">
        <v>0.01</v>
      </c>
      <c r="X2142" s="160">
        <v>0</v>
      </c>
      <c r="Y2142" s="53" t="s">
        <v>130</v>
      </c>
      <c r="Z2142" s="175">
        <v>0.02</v>
      </c>
      <c r="AA2142" s="53">
        <v>0</v>
      </c>
      <c r="AB2142" s="53" t="s">
        <v>130</v>
      </c>
      <c r="AC2142" s="85">
        <v>0.02</v>
      </c>
      <c r="AD2142" s="53">
        <v>0</v>
      </c>
      <c r="AE2142" s="53" t="s">
        <v>130</v>
      </c>
      <c r="AF2142" s="55">
        <v>0.02</v>
      </c>
      <c r="AG2142" s="88">
        <v>367540</v>
      </c>
      <c r="AH2142" s="53" t="s">
        <v>130</v>
      </c>
      <c r="AI2142" s="55">
        <v>0.02</v>
      </c>
      <c r="AJ2142" s="53">
        <v>367540</v>
      </c>
      <c r="AK2142" s="53" t="s">
        <v>130</v>
      </c>
      <c r="AL2142" s="55">
        <v>0.04</v>
      </c>
      <c r="AM2142" s="53"/>
      <c r="AN2142" s="53"/>
      <c r="AO2142" s="53"/>
      <c r="AP2142" s="53"/>
      <c r="AQ2142" s="53"/>
      <c r="AR2142" s="53"/>
      <c r="AS2142" s="53"/>
      <c r="AT2142" s="53"/>
      <c r="AU2142" s="53"/>
      <c r="AV2142" s="53"/>
      <c r="AW2142" s="53"/>
      <c r="AX2142" s="53"/>
      <c r="AY2142" s="53"/>
      <c r="AZ2142" s="53"/>
      <c r="BA2142" s="53"/>
      <c r="BB2142" s="53"/>
      <c r="BC2142" s="53"/>
      <c r="BD2142" s="53"/>
      <c r="BE2142" s="53"/>
    </row>
    <row r="2143" spans="1:57" ht="15.75" customHeight="1">
      <c r="A2143" s="1" t="s">
        <v>2342</v>
      </c>
      <c r="B2143" s="1" t="s">
        <v>280</v>
      </c>
      <c r="C2143" s="1" t="s">
        <v>281</v>
      </c>
      <c r="D2143" s="1" t="s">
        <v>286</v>
      </c>
      <c r="E2143" s="1"/>
      <c r="F2143" s="35"/>
      <c r="G2143" s="36"/>
      <c r="H2143" s="36"/>
      <c r="I2143" s="36" t="s">
        <v>286</v>
      </c>
      <c r="J2143" s="36"/>
      <c r="K2143" s="137"/>
      <c r="L2143" s="138"/>
      <c r="M2143" s="122"/>
      <c r="N2143" s="122"/>
      <c r="O2143" s="122"/>
      <c r="P2143" s="39"/>
      <c r="Q2143" s="40"/>
      <c r="R2143" s="39">
        <f t="shared" ref="R2143:S2143" si="1140">R2144+R2147</f>
        <v>1887900</v>
      </c>
      <c r="S2143" s="39">
        <f t="shared" si="1140"/>
        <v>611924</v>
      </c>
      <c r="T2143" s="39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86"/>
      <c r="AE2143" s="86"/>
      <c r="AF2143" s="86"/>
      <c r="AG2143" s="39"/>
      <c r="AH2143" s="39"/>
      <c r="AI2143" s="39"/>
      <c r="AJ2143" s="39"/>
      <c r="AK2143" s="39"/>
      <c r="AL2143" s="39"/>
      <c r="AM2143" s="39"/>
      <c r="AN2143" s="39"/>
      <c r="AO2143" s="39"/>
      <c r="AP2143" s="39"/>
      <c r="AQ2143" s="39"/>
      <c r="AR2143" s="39"/>
      <c r="AS2143" s="39"/>
      <c r="AT2143" s="39"/>
      <c r="AU2143" s="39"/>
      <c r="AV2143" s="39"/>
      <c r="AW2143" s="39"/>
      <c r="AX2143" s="39"/>
      <c r="AY2143" s="39"/>
      <c r="AZ2143" s="39"/>
      <c r="BA2143" s="39"/>
      <c r="BB2143" s="39"/>
      <c r="BC2143" s="39"/>
      <c r="BD2143" s="39"/>
      <c r="BE2143" s="39"/>
    </row>
    <row r="2144" spans="1:57" ht="15.75" customHeight="1">
      <c r="A2144" s="1" t="s">
        <v>2342</v>
      </c>
      <c r="B2144" s="1" t="s">
        <v>280</v>
      </c>
      <c r="C2144" s="1" t="s">
        <v>281</v>
      </c>
      <c r="D2144" s="1"/>
      <c r="E2144" s="1" t="s">
        <v>874</v>
      </c>
      <c r="F2144" s="41"/>
      <c r="G2144" s="42"/>
      <c r="H2144" s="42"/>
      <c r="I2144" s="42"/>
      <c r="J2144" s="42" t="s">
        <v>874</v>
      </c>
      <c r="K2144" s="139"/>
      <c r="L2144" s="140"/>
      <c r="M2144" s="127"/>
      <c r="N2144" s="127"/>
      <c r="O2144" s="127"/>
      <c r="P2144" s="45"/>
      <c r="Q2144" s="46"/>
      <c r="R2144" s="45">
        <f t="shared" ref="R2144:S2144" si="1141">R2145+R2146</f>
        <v>560000</v>
      </c>
      <c r="S2144" s="45">
        <f t="shared" si="1141"/>
        <v>0</v>
      </c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82"/>
      <c r="AE2144" s="82"/>
      <c r="AF2144" s="82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  <c r="AT2144" s="45"/>
      <c r="AU2144" s="45"/>
      <c r="AV2144" s="45"/>
      <c r="AW2144" s="45"/>
      <c r="AX2144" s="45"/>
      <c r="AY2144" s="45"/>
      <c r="AZ2144" s="45"/>
      <c r="BA2144" s="45"/>
      <c r="BB2144" s="45"/>
      <c r="BC2144" s="45"/>
      <c r="BD2144" s="45"/>
      <c r="BE2144" s="45"/>
    </row>
    <row r="2145" spans="1:57" ht="15.75" customHeight="1">
      <c r="A2145" s="1" t="s">
        <v>2342</v>
      </c>
      <c r="B2145" s="1" t="s">
        <v>280</v>
      </c>
      <c r="C2145" s="1" t="s">
        <v>281</v>
      </c>
      <c r="D2145" s="1" t="s">
        <v>286</v>
      </c>
      <c r="E2145" s="1" t="s">
        <v>874</v>
      </c>
      <c r="F2145" s="128"/>
      <c r="G2145" s="129"/>
      <c r="H2145" s="129"/>
      <c r="I2145" s="129"/>
      <c r="J2145" s="129"/>
      <c r="K2145" s="83" t="s">
        <v>2379</v>
      </c>
      <c r="L2145" s="84" t="s">
        <v>2380</v>
      </c>
      <c r="M2145" s="51" t="s">
        <v>127</v>
      </c>
      <c r="N2145" s="51"/>
      <c r="O2145" s="62" t="e">
        <f t="shared" ref="O2145:O2146" si="1142">M2145-R2145</f>
        <v>#VALUE!</v>
      </c>
      <c r="P2145" s="53">
        <v>4</v>
      </c>
      <c r="Q2145" s="54" t="s">
        <v>299</v>
      </c>
      <c r="R2145" s="53">
        <v>280000</v>
      </c>
      <c r="S2145" s="53">
        <f t="shared" ref="S2145:S2146" si="1143">U2145+X2145+AA2145+AD2145+AG2145+AJ2145+AM2145+AP2145+AS2145+AV2145+AY2145+BB2145</f>
        <v>0</v>
      </c>
      <c r="T2145" s="53"/>
      <c r="U2145" s="53">
        <v>0</v>
      </c>
      <c r="V2145" s="53" t="s">
        <v>129</v>
      </c>
      <c r="W2145" s="55">
        <v>0.01</v>
      </c>
      <c r="X2145" s="160">
        <v>0</v>
      </c>
      <c r="Y2145" s="53" t="s">
        <v>130</v>
      </c>
      <c r="Z2145" s="175">
        <v>0.02</v>
      </c>
      <c r="AA2145" s="53">
        <v>0</v>
      </c>
      <c r="AB2145" s="53" t="s">
        <v>130</v>
      </c>
      <c r="AC2145" s="85">
        <v>0.02</v>
      </c>
      <c r="AD2145" s="53">
        <v>0</v>
      </c>
      <c r="AE2145" s="53" t="s">
        <v>130</v>
      </c>
      <c r="AF2145" s="55">
        <v>0.02</v>
      </c>
      <c r="AG2145" s="88">
        <v>0</v>
      </c>
      <c r="AH2145" s="53" t="s">
        <v>130</v>
      </c>
      <c r="AI2145" s="55">
        <v>0.02</v>
      </c>
      <c r="AJ2145" s="53">
        <v>0</v>
      </c>
      <c r="AK2145" s="53" t="s">
        <v>130</v>
      </c>
      <c r="AL2145" s="55">
        <v>0.02</v>
      </c>
      <c r="AM2145" s="53"/>
      <c r="AN2145" s="53"/>
      <c r="AO2145" s="53"/>
      <c r="AP2145" s="53"/>
      <c r="AQ2145" s="53"/>
      <c r="AR2145" s="53"/>
      <c r="AS2145" s="53"/>
      <c r="AT2145" s="53"/>
      <c r="AU2145" s="53"/>
      <c r="AV2145" s="53"/>
      <c r="AW2145" s="53"/>
      <c r="AX2145" s="53"/>
      <c r="AY2145" s="53"/>
      <c r="AZ2145" s="53"/>
      <c r="BA2145" s="53"/>
      <c r="BB2145" s="53"/>
      <c r="BC2145" s="53"/>
      <c r="BD2145" s="53"/>
      <c r="BE2145" s="53"/>
    </row>
    <row r="2146" spans="1:57" ht="15.75" customHeight="1">
      <c r="A2146" s="1" t="s">
        <v>2342</v>
      </c>
      <c r="B2146" s="1" t="s">
        <v>280</v>
      </c>
      <c r="C2146" s="1" t="s">
        <v>281</v>
      </c>
      <c r="D2146" s="1" t="s">
        <v>286</v>
      </c>
      <c r="E2146" s="1" t="s">
        <v>874</v>
      </c>
      <c r="F2146" s="128"/>
      <c r="G2146" s="129"/>
      <c r="H2146" s="129"/>
      <c r="I2146" s="129"/>
      <c r="J2146" s="129"/>
      <c r="K2146" s="83" t="s">
        <v>2381</v>
      </c>
      <c r="L2146" s="84" t="s">
        <v>2382</v>
      </c>
      <c r="M2146" s="51" t="s">
        <v>127</v>
      </c>
      <c r="N2146" s="51"/>
      <c r="O2146" s="62" t="e">
        <f t="shared" si="1142"/>
        <v>#VALUE!</v>
      </c>
      <c r="P2146" s="53">
        <v>4</v>
      </c>
      <c r="Q2146" s="54" t="s">
        <v>299</v>
      </c>
      <c r="R2146" s="53">
        <v>280000</v>
      </c>
      <c r="S2146" s="53">
        <f t="shared" si="1143"/>
        <v>0</v>
      </c>
      <c r="T2146" s="53"/>
      <c r="U2146" s="53">
        <v>0</v>
      </c>
      <c r="V2146" s="53" t="s">
        <v>129</v>
      </c>
      <c r="W2146" s="55">
        <v>0.01</v>
      </c>
      <c r="X2146" s="160">
        <v>0</v>
      </c>
      <c r="Y2146" s="53" t="s">
        <v>130</v>
      </c>
      <c r="Z2146" s="175">
        <v>0.02</v>
      </c>
      <c r="AA2146" s="53">
        <v>0</v>
      </c>
      <c r="AB2146" s="53" t="s">
        <v>130</v>
      </c>
      <c r="AC2146" s="85">
        <v>0.02</v>
      </c>
      <c r="AD2146" s="53">
        <v>0</v>
      </c>
      <c r="AE2146" s="53" t="s">
        <v>130</v>
      </c>
      <c r="AF2146" s="55">
        <v>0.02</v>
      </c>
      <c r="AG2146" s="88">
        <v>0</v>
      </c>
      <c r="AH2146" s="53" t="s">
        <v>130</v>
      </c>
      <c r="AI2146" s="55">
        <v>0.02</v>
      </c>
      <c r="AJ2146" s="53">
        <v>0</v>
      </c>
      <c r="AK2146" s="53"/>
      <c r="AL2146" s="55">
        <v>0.02</v>
      </c>
      <c r="AM2146" s="53"/>
      <c r="AN2146" s="53"/>
      <c r="AO2146" s="53"/>
      <c r="AP2146" s="53"/>
      <c r="AQ2146" s="53"/>
      <c r="AR2146" s="53"/>
      <c r="AS2146" s="53"/>
      <c r="AT2146" s="53"/>
      <c r="AU2146" s="53"/>
      <c r="AV2146" s="53"/>
      <c r="AW2146" s="53"/>
      <c r="AX2146" s="53"/>
      <c r="AY2146" s="53"/>
      <c r="AZ2146" s="53"/>
      <c r="BA2146" s="53"/>
      <c r="BB2146" s="53"/>
      <c r="BC2146" s="53"/>
      <c r="BD2146" s="53"/>
      <c r="BE2146" s="53"/>
    </row>
    <row r="2147" spans="1:57" ht="15.75" customHeight="1">
      <c r="A2147" s="1" t="s">
        <v>2342</v>
      </c>
      <c r="B2147" s="1" t="s">
        <v>280</v>
      </c>
      <c r="C2147" s="1" t="s">
        <v>281</v>
      </c>
      <c r="D2147" s="1"/>
      <c r="E2147" s="1" t="s">
        <v>296</v>
      </c>
      <c r="F2147" s="41"/>
      <c r="G2147" s="42"/>
      <c r="H2147" s="42"/>
      <c r="I2147" s="42"/>
      <c r="J2147" s="42" t="s">
        <v>296</v>
      </c>
      <c r="K2147" s="139"/>
      <c r="L2147" s="140"/>
      <c r="M2147" s="127"/>
      <c r="N2147" s="127"/>
      <c r="O2147" s="127"/>
      <c r="P2147" s="45"/>
      <c r="Q2147" s="46"/>
      <c r="R2147" s="45">
        <f t="shared" ref="R2147:S2147" si="1144">SUM(R2148:R2153)</f>
        <v>1327900</v>
      </c>
      <c r="S2147" s="45">
        <f t="shared" si="1144"/>
        <v>611924</v>
      </c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91"/>
      <c r="AE2147" s="91"/>
      <c r="AF2147" s="91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  <c r="AT2147" s="45"/>
      <c r="AU2147" s="45"/>
      <c r="AV2147" s="45"/>
      <c r="AW2147" s="45"/>
      <c r="AX2147" s="45"/>
      <c r="AY2147" s="45"/>
      <c r="AZ2147" s="45"/>
      <c r="BA2147" s="45"/>
      <c r="BB2147" s="45"/>
      <c r="BC2147" s="45"/>
      <c r="BD2147" s="45"/>
      <c r="BE2147" s="45"/>
    </row>
    <row r="2148" spans="1:57" ht="15.75" customHeight="1">
      <c r="A2148" s="1" t="s">
        <v>2342</v>
      </c>
      <c r="B2148" s="1" t="s">
        <v>280</v>
      </c>
      <c r="C2148" s="1" t="s">
        <v>281</v>
      </c>
      <c r="D2148" s="1" t="s">
        <v>286</v>
      </c>
      <c r="E2148" s="1" t="s">
        <v>296</v>
      </c>
      <c r="F2148" s="128"/>
      <c r="G2148" s="129"/>
      <c r="H2148" s="129"/>
      <c r="I2148" s="129"/>
      <c r="J2148" s="129"/>
      <c r="K2148" s="83" t="s">
        <v>330</v>
      </c>
      <c r="L2148" s="84" t="s">
        <v>331</v>
      </c>
      <c r="M2148" s="51" t="s">
        <v>127</v>
      </c>
      <c r="N2148" s="51">
        <v>2</v>
      </c>
      <c r="O2148" s="56" t="e">
        <f t="shared" ref="O2148:O2153" si="1145">M2148-R2148</f>
        <v>#VALUE!</v>
      </c>
      <c r="P2148" s="53">
        <v>16</v>
      </c>
      <c r="Q2148" s="54" t="s">
        <v>299</v>
      </c>
      <c r="R2148" s="53">
        <v>248000</v>
      </c>
      <c r="S2148" s="53">
        <f t="shared" ref="S2148:S2153" si="1146">U2148+X2148+AA2148+AD2148+AG2148+AJ2148+AM2148+AP2148+AS2148+AV2148+AY2148+BB2148</f>
        <v>196240</v>
      </c>
      <c r="T2148" s="53"/>
      <c r="U2148" s="53">
        <v>0</v>
      </c>
      <c r="V2148" s="53" t="s">
        <v>129</v>
      </c>
      <c r="W2148" s="55">
        <v>0.01</v>
      </c>
      <c r="X2148" s="160">
        <v>0</v>
      </c>
      <c r="Y2148" s="53" t="s">
        <v>130</v>
      </c>
      <c r="Z2148" s="175">
        <v>0.02</v>
      </c>
      <c r="AA2148" s="53">
        <v>25960</v>
      </c>
      <c r="AB2148" s="53" t="s">
        <v>130</v>
      </c>
      <c r="AC2148" s="85">
        <v>0.03</v>
      </c>
      <c r="AD2148" s="53">
        <v>47760</v>
      </c>
      <c r="AE2148" s="53" t="s">
        <v>130</v>
      </c>
      <c r="AF2148" s="55">
        <v>0.03</v>
      </c>
      <c r="AG2148" s="88">
        <v>56760</v>
      </c>
      <c r="AH2148" s="53" t="s">
        <v>130</v>
      </c>
      <c r="AI2148" s="55">
        <v>0.03</v>
      </c>
      <c r="AJ2148" s="53">
        <v>65760</v>
      </c>
      <c r="AK2148" s="53" t="s">
        <v>130</v>
      </c>
      <c r="AL2148" s="55">
        <v>0.03</v>
      </c>
      <c r="AM2148" s="53"/>
      <c r="AN2148" s="53"/>
      <c r="AO2148" s="53"/>
      <c r="AP2148" s="53"/>
      <c r="AQ2148" s="53"/>
      <c r="AR2148" s="53"/>
      <c r="AS2148" s="53"/>
      <c r="AT2148" s="53"/>
      <c r="AU2148" s="53"/>
      <c r="AV2148" s="53"/>
      <c r="AW2148" s="53"/>
      <c r="AX2148" s="53"/>
      <c r="AY2148" s="53"/>
      <c r="AZ2148" s="53"/>
      <c r="BA2148" s="53"/>
      <c r="BB2148" s="53"/>
      <c r="BC2148" s="53"/>
      <c r="BD2148" s="53"/>
      <c r="BE2148" s="53"/>
    </row>
    <row r="2149" spans="1:57" ht="15.75" customHeight="1">
      <c r="A2149" s="1" t="s">
        <v>2342</v>
      </c>
      <c r="B2149" s="1" t="s">
        <v>280</v>
      </c>
      <c r="C2149" s="1" t="s">
        <v>281</v>
      </c>
      <c r="D2149" s="1" t="s">
        <v>286</v>
      </c>
      <c r="E2149" s="1" t="s">
        <v>296</v>
      </c>
      <c r="F2149" s="128"/>
      <c r="G2149" s="129"/>
      <c r="H2149" s="129"/>
      <c r="I2149" s="129"/>
      <c r="J2149" s="129"/>
      <c r="K2149" s="83" t="s">
        <v>376</v>
      </c>
      <c r="L2149" s="84" t="s">
        <v>377</v>
      </c>
      <c r="M2149" s="51" t="s">
        <v>127</v>
      </c>
      <c r="N2149" s="51">
        <v>2</v>
      </c>
      <c r="O2149" s="56" t="e">
        <f t="shared" si="1145"/>
        <v>#VALUE!</v>
      </c>
      <c r="P2149" s="53">
        <v>15</v>
      </c>
      <c r="Q2149" s="54" t="s">
        <v>299</v>
      </c>
      <c r="R2149" s="53">
        <v>232500</v>
      </c>
      <c r="S2149" s="53">
        <f t="shared" si="1146"/>
        <v>236964</v>
      </c>
      <c r="T2149" s="53"/>
      <c r="U2149" s="53">
        <v>0</v>
      </c>
      <c r="V2149" s="53" t="s">
        <v>129</v>
      </c>
      <c r="W2149" s="55">
        <v>0.01</v>
      </c>
      <c r="X2149" s="160">
        <v>0</v>
      </c>
      <c r="Y2149" s="53" t="s">
        <v>130</v>
      </c>
      <c r="Z2149" s="175">
        <v>0.02</v>
      </c>
      <c r="AA2149" s="53">
        <v>9000</v>
      </c>
      <c r="AB2149" s="53" t="s">
        <v>130</v>
      </c>
      <c r="AC2149" s="85">
        <v>0.03</v>
      </c>
      <c r="AD2149" s="53">
        <v>50040</v>
      </c>
      <c r="AE2149" s="53" t="s">
        <v>130</v>
      </c>
      <c r="AF2149" s="55">
        <v>0.03</v>
      </c>
      <c r="AG2149" s="88">
        <v>59040</v>
      </c>
      <c r="AH2149" s="53" t="s">
        <v>130</v>
      </c>
      <c r="AI2149" s="55">
        <v>0.03</v>
      </c>
      <c r="AJ2149" s="53">
        <v>118884</v>
      </c>
      <c r="AK2149" s="53" t="s">
        <v>130</v>
      </c>
      <c r="AL2149" s="55">
        <v>0.03</v>
      </c>
      <c r="AM2149" s="53"/>
      <c r="AN2149" s="53"/>
      <c r="AO2149" s="53"/>
      <c r="AP2149" s="53"/>
      <c r="AQ2149" s="53"/>
      <c r="AR2149" s="53"/>
      <c r="AS2149" s="53"/>
      <c r="AT2149" s="53"/>
      <c r="AU2149" s="53"/>
      <c r="AV2149" s="53"/>
      <c r="AW2149" s="53"/>
      <c r="AX2149" s="53"/>
      <c r="AY2149" s="53"/>
      <c r="AZ2149" s="53"/>
      <c r="BA2149" s="53"/>
      <c r="BB2149" s="53"/>
      <c r="BC2149" s="53"/>
      <c r="BD2149" s="53"/>
      <c r="BE2149" s="53"/>
    </row>
    <row r="2150" spans="1:57" ht="15.75" customHeight="1">
      <c r="A2150" s="1" t="s">
        <v>2342</v>
      </c>
      <c r="B2150" s="1" t="s">
        <v>280</v>
      </c>
      <c r="C2150" s="1" t="s">
        <v>281</v>
      </c>
      <c r="D2150" s="1" t="s">
        <v>286</v>
      </c>
      <c r="E2150" s="1" t="s">
        <v>296</v>
      </c>
      <c r="F2150" s="128"/>
      <c r="G2150" s="129"/>
      <c r="H2150" s="129"/>
      <c r="I2150" s="129"/>
      <c r="J2150" s="129"/>
      <c r="K2150" s="83" t="s">
        <v>431</v>
      </c>
      <c r="L2150" s="84" t="s">
        <v>432</v>
      </c>
      <c r="M2150" s="51" t="s">
        <v>127</v>
      </c>
      <c r="N2150" s="51">
        <v>2</v>
      </c>
      <c r="O2150" s="56" t="e">
        <f t="shared" si="1145"/>
        <v>#VALUE!</v>
      </c>
      <c r="P2150" s="53">
        <v>19</v>
      </c>
      <c r="Q2150" s="54" t="s">
        <v>400</v>
      </c>
      <c r="R2150" s="53">
        <v>125400</v>
      </c>
      <c r="S2150" s="53">
        <f t="shared" si="1146"/>
        <v>0</v>
      </c>
      <c r="T2150" s="53"/>
      <c r="U2150" s="53">
        <v>0</v>
      </c>
      <c r="V2150" s="53" t="s">
        <v>129</v>
      </c>
      <c r="W2150" s="55">
        <v>0.01</v>
      </c>
      <c r="X2150" s="160">
        <v>0</v>
      </c>
      <c r="Y2150" s="53" t="s">
        <v>130</v>
      </c>
      <c r="Z2150" s="175">
        <v>0.02</v>
      </c>
      <c r="AA2150" s="53">
        <v>0</v>
      </c>
      <c r="AB2150" s="53" t="s">
        <v>130</v>
      </c>
      <c r="AC2150" s="85">
        <v>0.02</v>
      </c>
      <c r="AD2150" s="53">
        <v>0</v>
      </c>
      <c r="AE2150" s="53" t="s">
        <v>130</v>
      </c>
      <c r="AF2150" s="55">
        <v>0.02</v>
      </c>
      <c r="AG2150" s="88">
        <v>0</v>
      </c>
      <c r="AH2150" s="53" t="s">
        <v>130</v>
      </c>
      <c r="AI2150" s="55">
        <v>0.02</v>
      </c>
      <c r="AJ2150" s="53">
        <v>0</v>
      </c>
      <c r="AK2150" s="53" t="s">
        <v>130</v>
      </c>
      <c r="AL2150" s="55">
        <v>0.02</v>
      </c>
      <c r="AM2150" s="53"/>
      <c r="AN2150" s="53"/>
      <c r="AO2150" s="53"/>
      <c r="AP2150" s="53"/>
      <c r="AQ2150" s="53"/>
      <c r="AR2150" s="53"/>
      <c r="AS2150" s="53"/>
      <c r="AT2150" s="53"/>
      <c r="AU2150" s="53"/>
      <c r="AV2150" s="53"/>
      <c r="AW2150" s="53"/>
      <c r="AX2150" s="53"/>
      <c r="AY2150" s="53"/>
      <c r="AZ2150" s="53"/>
      <c r="BA2150" s="53"/>
      <c r="BB2150" s="53"/>
      <c r="BC2150" s="53"/>
      <c r="BD2150" s="53"/>
      <c r="BE2150" s="53"/>
    </row>
    <row r="2151" spans="1:57" ht="15.75" customHeight="1">
      <c r="A2151" s="1" t="s">
        <v>2342</v>
      </c>
      <c r="B2151" s="1" t="s">
        <v>280</v>
      </c>
      <c r="C2151" s="1" t="s">
        <v>281</v>
      </c>
      <c r="D2151" s="1" t="s">
        <v>286</v>
      </c>
      <c r="E2151" s="1" t="s">
        <v>296</v>
      </c>
      <c r="F2151" s="128"/>
      <c r="G2151" s="129"/>
      <c r="H2151" s="129"/>
      <c r="I2151" s="129"/>
      <c r="J2151" s="129"/>
      <c r="K2151" s="83" t="s">
        <v>477</v>
      </c>
      <c r="L2151" s="84" t="s">
        <v>478</v>
      </c>
      <c r="M2151" s="51" t="s">
        <v>127</v>
      </c>
      <c r="N2151" s="51">
        <v>2</v>
      </c>
      <c r="O2151" s="56" t="e">
        <f t="shared" si="1145"/>
        <v>#VALUE!</v>
      </c>
      <c r="P2151" s="53">
        <v>42</v>
      </c>
      <c r="Q2151" s="54" t="s">
        <v>400</v>
      </c>
      <c r="R2151" s="53">
        <v>277200</v>
      </c>
      <c r="S2151" s="53">
        <f t="shared" si="1146"/>
        <v>33520</v>
      </c>
      <c r="T2151" s="53"/>
      <c r="U2151" s="53">
        <v>0</v>
      </c>
      <c r="V2151" s="53" t="s">
        <v>129</v>
      </c>
      <c r="W2151" s="55">
        <v>0.01</v>
      </c>
      <c r="X2151" s="160">
        <v>0</v>
      </c>
      <c r="Y2151" s="53" t="s">
        <v>130</v>
      </c>
      <c r="Z2151" s="175">
        <v>0.02</v>
      </c>
      <c r="AA2151" s="53">
        <v>0</v>
      </c>
      <c r="AB2151" s="53" t="s">
        <v>130</v>
      </c>
      <c r="AC2151" s="85">
        <v>0.02</v>
      </c>
      <c r="AD2151" s="53">
        <v>0</v>
      </c>
      <c r="AE2151" s="53" t="s">
        <v>130</v>
      </c>
      <c r="AF2151" s="55">
        <v>0.02</v>
      </c>
      <c r="AG2151" s="88">
        <v>0</v>
      </c>
      <c r="AH2151" s="53" t="s">
        <v>130</v>
      </c>
      <c r="AI2151" s="55">
        <v>0.02</v>
      </c>
      <c r="AJ2151" s="53">
        <v>33520</v>
      </c>
      <c r="AK2151" s="53" t="s">
        <v>130</v>
      </c>
      <c r="AL2151" s="55">
        <v>0.02</v>
      </c>
      <c r="AM2151" s="53"/>
      <c r="AN2151" s="53"/>
      <c r="AO2151" s="53"/>
      <c r="AP2151" s="53"/>
      <c r="AQ2151" s="53"/>
      <c r="AR2151" s="53"/>
      <c r="AS2151" s="53"/>
      <c r="AT2151" s="53"/>
      <c r="AU2151" s="53"/>
      <c r="AV2151" s="53"/>
      <c r="AW2151" s="53"/>
      <c r="AX2151" s="53"/>
      <c r="AY2151" s="53"/>
      <c r="AZ2151" s="53"/>
      <c r="BA2151" s="53"/>
      <c r="BB2151" s="53"/>
      <c r="BC2151" s="53"/>
      <c r="BD2151" s="53"/>
      <c r="BE2151" s="53"/>
    </row>
    <row r="2152" spans="1:57" ht="15.75" customHeight="1">
      <c r="A2152" s="1" t="s">
        <v>2342</v>
      </c>
      <c r="B2152" s="1" t="s">
        <v>280</v>
      </c>
      <c r="C2152" s="1" t="s">
        <v>281</v>
      </c>
      <c r="D2152" s="1" t="s">
        <v>286</v>
      </c>
      <c r="E2152" s="1" t="s">
        <v>296</v>
      </c>
      <c r="F2152" s="128"/>
      <c r="G2152" s="129"/>
      <c r="H2152" s="129"/>
      <c r="I2152" s="129"/>
      <c r="J2152" s="129"/>
      <c r="K2152" s="83" t="s">
        <v>543</v>
      </c>
      <c r="L2152" s="84" t="s">
        <v>544</v>
      </c>
      <c r="M2152" s="51" t="s">
        <v>127</v>
      </c>
      <c r="N2152" s="51">
        <v>2</v>
      </c>
      <c r="O2152" s="56" t="e">
        <f t="shared" si="1145"/>
        <v>#VALUE!</v>
      </c>
      <c r="P2152" s="53">
        <v>25</v>
      </c>
      <c r="Q2152" s="54" t="s">
        <v>400</v>
      </c>
      <c r="R2152" s="53">
        <v>347500</v>
      </c>
      <c r="S2152" s="53">
        <f t="shared" si="1146"/>
        <v>90000</v>
      </c>
      <c r="T2152" s="53"/>
      <c r="U2152" s="53">
        <v>0</v>
      </c>
      <c r="V2152" s="53" t="s">
        <v>129</v>
      </c>
      <c r="W2152" s="55">
        <v>0.01</v>
      </c>
      <c r="X2152" s="160">
        <v>0</v>
      </c>
      <c r="Y2152" s="53" t="s">
        <v>130</v>
      </c>
      <c r="Z2152" s="175">
        <v>0.02</v>
      </c>
      <c r="AA2152" s="53">
        <v>9000</v>
      </c>
      <c r="AB2152" s="53" t="s">
        <v>130</v>
      </c>
      <c r="AC2152" s="85">
        <v>0.03</v>
      </c>
      <c r="AD2152" s="53">
        <v>18000</v>
      </c>
      <c r="AE2152" s="53" t="s">
        <v>130</v>
      </c>
      <c r="AF2152" s="55">
        <v>0.03</v>
      </c>
      <c r="AG2152" s="88">
        <v>27000</v>
      </c>
      <c r="AH2152" s="53" t="s">
        <v>130</v>
      </c>
      <c r="AI2152" s="55">
        <v>0.03</v>
      </c>
      <c r="AJ2152" s="53">
        <v>36000</v>
      </c>
      <c r="AK2152" s="53" t="s">
        <v>130</v>
      </c>
      <c r="AL2152" s="55">
        <v>0.03</v>
      </c>
      <c r="AM2152" s="53"/>
      <c r="AN2152" s="53"/>
      <c r="AO2152" s="53"/>
      <c r="AP2152" s="53"/>
      <c r="AQ2152" s="53"/>
      <c r="AR2152" s="53"/>
      <c r="AS2152" s="53"/>
      <c r="AT2152" s="53"/>
      <c r="AU2152" s="53"/>
      <c r="AV2152" s="53"/>
      <c r="AW2152" s="53"/>
      <c r="AX2152" s="53"/>
      <c r="AY2152" s="53"/>
      <c r="AZ2152" s="53"/>
      <c r="BA2152" s="53"/>
      <c r="BB2152" s="53"/>
      <c r="BC2152" s="53"/>
      <c r="BD2152" s="53"/>
      <c r="BE2152" s="53"/>
    </row>
    <row r="2153" spans="1:57" ht="15.75" customHeight="1">
      <c r="A2153" s="1" t="s">
        <v>2342</v>
      </c>
      <c r="B2153" s="1" t="s">
        <v>280</v>
      </c>
      <c r="C2153" s="1" t="s">
        <v>281</v>
      </c>
      <c r="D2153" s="1" t="s">
        <v>286</v>
      </c>
      <c r="E2153" s="1" t="s">
        <v>296</v>
      </c>
      <c r="F2153" s="128"/>
      <c r="G2153" s="129"/>
      <c r="H2153" s="129"/>
      <c r="I2153" s="129"/>
      <c r="J2153" s="129"/>
      <c r="K2153" s="83" t="s">
        <v>599</v>
      </c>
      <c r="L2153" s="84" t="s">
        <v>600</v>
      </c>
      <c r="M2153" s="51" t="s">
        <v>127</v>
      </c>
      <c r="N2153" s="51">
        <v>2</v>
      </c>
      <c r="O2153" s="56" t="e">
        <f t="shared" si="1145"/>
        <v>#VALUE!</v>
      </c>
      <c r="P2153" s="53">
        <v>7</v>
      </c>
      <c r="Q2153" s="54" t="s">
        <v>400</v>
      </c>
      <c r="R2153" s="53">
        <v>97300</v>
      </c>
      <c r="S2153" s="53">
        <f t="shared" si="1146"/>
        <v>55200</v>
      </c>
      <c r="T2153" s="53"/>
      <c r="U2153" s="53">
        <v>0</v>
      </c>
      <c r="V2153" s="53" t="s">
        <v>129</v>
      </c>
      <c r="W2153" s="55">
        <v>0.01</v>
      </c>
      <c r="X2153" s="160">
        <v>0</v>
      </c>
      <c r="Y2153" s="53" t="s">
        <v>130</v>
      </c>
      <c r="Z2153" s="175">
        <v>0.02</v>
      </c>
      <c r="AA2153" s="53">
        <v>0</v>
      </c>
      <c r="AB2153" s="53" t="s">
        <v>130</v>
      </c>
      <c r="AC2153" s="85">
        <v>0.02</v>
      </c>
      <c r="AD2153" s="53">
        <v>0</v>
      </c>
      <c r="AE2153" s="53" t="s">
        <v>130</v>
      </c>
      <c r="AF2153" s="55">
        <v>0.02</v>
      </c>
      <c r="AG2153" s="88">
        <v>27600</v>
      </c>
      <c r="AH2153" s="53" t="s">
        <v>130</v>
      </c>
      <c r="AI2153" s="55">
        <v>0.03</v>
      </c>
      <c r="AJ2153" s="53">
        <v>27600</v>
      </c>
      <c r="AK2153" s="53" t="s">
        <v>130</v>
      </c>
      <c r="AL2153" s="55">
        <v>0.03</v>
      </c>
      <c r="AM2153" s="53"/>
      <c r="AN2153" s="53"/>
      <c r="AO2153" s="53"/>
      <c r="AP2153" s="53"/>
      <c r="AQ2153" s="53"/>
      <c r="AR2153" s="53"/>
      <c r="AS2153" s="53"/>
      <c r="AT2153" s="53"/>
      <c r="AU2153" s="53"/>
      <c r="AV2153" s="53"/>
      <c r="AW2153" s="53"/>
      <c r="AX2153" s="53"/>
      <c r="AY2153" s="53"/>
      <c r="AZ2153" s="53"/>
      <c r="BA2153" s="53"/>
      <c r="BB2153" s="53"/>
      <c r="BC2153" s="53"/>
      <c r="BD2153" s="53"/>
      <c r="BE2153" s="53"/>
    </row>
    <row r="2154" spans="1:57" ht="15.75" customHeight="1">
      <c r="A2154" s="1" t="s">
        <v>2342</v>
      </c>
      <c r="B2154" s="1" t="s">
        <v>280</v>
      </c>
      <c r="C2154" s="1" t="s">
        <v>281</v>
      </c>
      <c r="D2154" s="1" t="s">
        <v>697</v>
      </c>
      <c r="E2154" s="1"/>
      <c r="F2154" s="35"/>
      <c r="G2154" s="36"/>
      <c r="H2154" s="36"/>
      <c r="I2154" s="36" t="s">
        <v>697</v>
      </c>
      <c r="J2154" s="36"/>
      <c r="K2154" s="137"/>
      <c r="L2154" s="138"/>
      <c r="M2154" s="122"/>
      <c r="N2154" s="122"/>
      <c r="O2154" s="122"/>
      <c r="P2154" s="39"/>
      <c r="Q2154" s="40"/>
      <c r="R2154" s="39">
        <f t="shared" ref="R2154:S2154" si="1147">R2155+R2161</f>
        <v>4912100</v>
      </c>
      <c r="S2154" s="39">
        <f t="shared" si="1147"/>
        <v>0</v>
      </c>
      <c r="T2154" s="39"/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86"/>
      <c r="AE2154" s="86"/>
      <c r="AF2154" s="86"/>
      <c r="AG2154" s="39"/>
      <c r="AH2154" s="39"/>
      <c r="AI2154" s="39"/>
      <c r="AJ2154" s="39"/>
      <c r="AK2154" s="39"/>
      <c r="AL2154" s="39"/>
      <c r="AM2154" s="39"/>
      <c r="AN2154" s="39"/>
      <c r="AO2154" s="39"/>
      <c r="AP2154" s="39"/>
      <c r="AQ2154" s="39"/>
      <c r="AR2154" s="39"/>
      <c r="AS2154" s="39"/>
      <c r="AT2154" s="39"/>
      <c r="AU2154" s="39"/>
      <c r="AV2154" s="39"/>
      <c r="AW2154" s="39"/>
      <c r="AX2154" s="39"/>
      <c r="AY2154" s="39"/>
      <c r="AZ2154" s="39"/>
      <c r="BA2154" s="39"/>
      <c r="BB2154" s="39"/>
      <c r="BC2154" s="39"/>
      <c r="BD2154" s="39"/>
      <c r="BE2154" s="39"/>
    </row>
    <row r="2155" spans="1:57" ht="15.75" customHeight="1">
      <c r="A2155" s="1" t="s">
        <v>2342</v>
      </c>
      <c r="B2155" s="1" t="s">
        <v>280</v>
      </c>
      <c r="C2155" s="1" t="s">
        <v>281</v>
      </c>
      <c r="D2155" s="1"/>
      <c r="E2155" s="1" t="s">
        <v>698</v>
      </c>
      <c r="F2155" s="41"/>
      <c r="G2155" s="42"/>
      <c r="H2155" s="42"/>
      <c r="I2155" s="42"/>
      <c r="J2155" s="42" t="s">
        <v>698</v>
      </c>
      <c r="K2155" s="139"/>
      <c r="L2155" s="140"/>
      <c r="M2155" s="127"/>
      <c r="N2155" s="127"/>
      <c r="O2155" s="127"/>
      <c r="P2155" s="45"/>
      <c r="Q2155" s="46"/>
      <c r="R2155" s="45">
        <f t="shared" ref="R2155:S2155" si="1148">SUM(R2156:R2160)</f>
        <v>2653500</v>
      </c>
      <c r="S2155" s="45">
        <f t="shared" si="1148"/>
        <v>0</v>
      </c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82"/>
      <c r="AE2155" s="82"/>
      <c r="AF2155" s="82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  <c r="AT2155" s="45"/>
      <c r="AU2155" s="45"/>
      <c r="AV2155" s="45"/>
      <c r="AW2155" s="45"/>
      <c r="AX2155" s="45"/>
      <c r="AY2155" s="45"/>
      <c r="AZ2155" s="45"/>
      <c r="BA2155" s="45"/>
      <c r="BB2155" s="45"/>
      <c r="BC2155" s="45"/>
      <c r="BD2155" s="45"/>
      <c r="BE2155" s="45"/>
    </row>
    <row r="2156" spans="1:57" ht="15.75" customHeight="1">
      <c r="A2156" s="1" t="s">
        <v>2342</v>
      </c>
      <c r="B2156" s="1" t="s">
        <v>280</v>
      </c>
      <c r="C2156" s="1" t="s">
        <v>281</v>
      </c>
      <c r="D2156" s="1" t="s">
        <v>275</v>
      </c>
      <c r="E2156" s="1" t="s">
        <v>698</v>
      </c>
      <c r="F2156" s="128"/>
      <c r="G2156" s="129"/>
      <c r="H2156" s="129"/>
      <c r="I2156" s="129"/>
      <c r="J2156" s="129"/>
      <c r="K2156" s="83" t="s">
        <v>2383</v>
      </c>
      <c r="L2156" s="84" t="s">
        <v>2384</v>
      </c>
      <c r="M2156" s="51" t="s">
        <v>127</v>
      </c>
      <c r="N2156" s="51"/>
      <c r="O2156" s="62" t="e">
        <f t="shared" ref="O2156:O2160" si="1149">M2156-R2156</f>
        <v>#VALUE!</v>
      </c>
      <c r="P2156" s="53">
        <v>400</v>
      </c>
      <c r="Q2156" s="54" t="s">
        <v>159</v>
      </c>
      <c r="R2156" s="53">
        <v>600000</v>
      </c>
      <c r="S2156" s="53">
        <f t="shared" ref="S2156:S2160" si="1150">U2156+X2156+AA2156+AD2156+AG2156+AJ2156+AM2156+AP2156+AS2156+AV2156+AY2156+BB2156</f>
        <v>0</v>
      </c>
      <c r="T2156" s="53"/>
      <c r="U2156" s="53">
        <v>0</v>
      </c>
      <c r="V2156" s="53" t="s">
        <v>129</v>
      </c>
      <c r="W2156" s="55">
        <v>0.01</v>
      </c>
      <c r="X2156" s="160">
        <v>0</v>
      </c>
      <c r="Y2156" s="53" t="s">
        <v>130</v>
      </c>
      <c r="Z2156" s="175">
        <v>0.02</v>
      </c>
      <c r="AA2156" s="53">
        <v>0</v>
      </c>
      <c r="AB2156" s="53" t="s">
        <v>130</v>
      </c>
      <c r="AC2156" s="85">
        <v>0.02</v>
      </c>
      <c r="AD2156" s="53">
        <v>0</v>
      </c>
      <c r="AE2156" s="53" t="s">
        <v>130</v>
      </c>
      <c r="AF2156" s="55">
        <v>0.02</v>
      </c>
      <c r="AG2156" s="88">
        <v>0</v>
      </c>
      <c r="AH2156" s="53" t="s">
        <v>130</v>
      </c>
      <c r="AI2156" s="55">
        <v>0.02</v>
      </c>
      <c r="AJ2156" s="53">
        <v>0</v>
      </c>
      <c r="AK2156" s="53" t="s">
        <v>130</v>
      </c>
      <c r="AL2156" s="55">
        <v>0.02</v>
      </c>
      <c r="AM2156" s="53"/>
      <c r="AN2156" s="53"/>
      <c r="AO2156" s="53"/>
      <c r="AP2156" s="53"/>
      <c r="AQ2156" s="53"/>
      <c r="AR2156" s="53"/>
      <c r="AS2156" s="53"/>
      <c r="AT2156" s="53"/>
      <c r="AU2156" s="53"/>
      <c r="AV2156" s="53"/>
      <c r="AW2156" s="53"/>
      <c r="AX2156" s="53"/>
      <c r="AY2156" s="53"/>
      <c r="AZ2156" s="53"/>
      <c r="BA2156" s="53"/>
      <c r="BB2156" s="53"/>
      <c r="BC2156" s="53"/>
      <c r="BD2156" s="53"/>
      <c r="BE2156" s="53"/>
    </row>
    <row r="2157" spans="1:57" ht="15.75" customHeight="1">
      <c r="A2157" s="1" t="s">
        <v>2342</v>
      </c>
      <c r="B2157" s="1" t="s">
        <v>280</v>
      </c>
      <c r="C2157" s="1" t="s">
        <v>281</v>
      </c>
      <c r="D2157" s="1" t="s">
        <v>275</v>
      </c>
      <c r="E2157" s="1" t="s">
        <v>698</v>
      </c>
      <c r="F2157" s="128"/>
      <c r="G2157" s="129"/>
      <c r="H2157" s="129"/>
      <c r="I2157" s="129"/>
      <c r="J2157" s="129"/>
      <c r="K2157" s="83" t="s">
        <v>2385</v>
      </c>
      <c r="L2157" s="84" t="s">
        <v>2386</v>
      </c>
      <c r="M2157" s="51" t="s">
        <v>127</v>
      </c>
      <c r="N2157" s="51"/>
      <c r="O2157" s="62" t="e">
        <f t="shared" si="1149"/>
        <v>#VALUE!</v>
      </c>
      <c r="P2157" s="53">
        <v>400</v>
      </c>
      <c r="Q2157" s="54" t="s">
        <v>159</v>
      </c>
      <c r="R2157" s="53">
        <v>600000</v>
      </c>
      <c r="S2157" s="53">
        <f t="shared" si="1150"/>
        <v>0</v>
      </c>
      <c r="T2157" s="53"/>
      <c r="U2157" s="53">
        <v>0</v>
      </c>
      <c r="V2157" s="53" t="s">
        <v>129</v>
      </c>
      <c r="W2157" s="55">
        <v>0.01</v>
      </c>
      <c r="X2157" s="160">
        <v>0</v>
      </c>
      <c r="Y2157" s="53" t="s">
        <v>130</v>
      </c>
      <c r="Z2157" s="175">
        <v>0.02</v>
      </c>
      <c r="AA2157" s="53">
        <v>0</v>
      </c>
      <c r="AB2157" s="53" t="s">
        <v>130</v>
      </c>
      <c r="AC2157" s="85">
        <v>0.02</v>
      </c>
      <c r="AD2157" s="53">
        <v>0</v>
      </c>
      <c r="AE2157" s="53" t="s">
        <v>130</v>
      </c>
      <c r="AF2157" s="55">
        <v>0.02</v>
      </c>
      <c r="AG2157" s="88">
        <v>0</v>
      </c>
      <c r="AH2157" s="53" t="s">
        <v>130</v>
      </c>
      <c r="AI2157" s="55">
        <v>0.02</v>
      </c>
      <c r="AJ2157" s="53">
        <v>0</v>
      </c>
      <c r="AK2157" s="53" t="s">
        <v>130</v>
      </c>
      <c r="AL2157" s="55">
        <v>0.02</v>
      </c>
      <c r="AM2157" s="53"/>
      <c r="AN2157" s="53"/>
      <c r="AO2157" s="53"/>
      <c r="AP2157" s="53"/>
      <c r="AQ2157" s="53"/>
      <c r="AR2157" s="53"/>
      <c r="AS2157" s="53"/>
      <c r="AT2157" s="53"/>
      <c r="AU2157" s="53"/>
      <c r="AV2157" s="53"/>
      <c r="AW2157" s="53"/>
      <c r="AX2157" s="53"/>
      <c r="AY2157" s="53"/>
      <c r="AZ2157" s="53"/>
      <c r="BA2157" s="53"/>
      <c r="BB2157" s="53"/>
      <c r="BC2157" s="53"/>
      <c r="BD2157" s="53"/>
      <c r="BE2157" s="53"/>
    </row>
    <row r="2158" spans="1:57" ht="15.75" customHeight="1">
      <c r="A2158" s="1" t="s">
        <v>2342</v>
      </c>
      <c r="B2158" s="1" t="s">
        <v>280</v>
      </c>
      <c r="C2158" s="1" t="s">
        <v>281</v>
      </c>
      <c r="D2158" s="1" t="s">
        <v>275</v>
      </c>
      <c r="E2158" s="1" t="s">
        <v>698</v>
      </c>
      <c r="F2158" s="128"/>
      <c r="G2158" s="129"/>
      <c r="H2158" s="129"/>
      <c r="I2158" s="129"/>
      <c r="J2158" s="129"/>
      <c r="K2158" s="83" t="s">
        <v>2387</v>
      </c>
      <c r="L2158" s="84" t="s">
        <v>2388</v>
      </c>
      <c r="M2158" s="51" t="s">
        <v>127</v>
      </c>
      <c r="N2158" s="51"/>
      <c r="O2158" s="62" t="e">
        <f t="shared" si="1149"/>
        <v>#VALUE!</v>
      </c>
      <c r="P2158" s="53">
        <v>40</v>
      </c>
      <c r="Q2158" s="54" t="s">
        <v>159</v>
      </c>
      <c r="R2158" s="53">
        <v>32000</v>
      </c>
      <c r="S2158" s="53">
        <f t="shared" si="1150"/>
        <v>0</v>
      </c>
      <c r="T2158" s="53"/>
      <c r="U2158" s="53">
        <v>0</v>
      </c>
      <c r="V2158" s="53" t="s">
        <v>129</v>
      </c>
      <c r="W2158" s="55">
        <v>0.01</v>
      </c>
      <c r="X2158" s="160">
        <v>0</v>
      </c>
      <c r="Y2158" s="53" t="s">
        <v>130</v>
      </c>
      <c r="Z2158" s="175">
        <v>0.02</v>
      </c>
      <c r="AA2158" s="53">
        <v>0</v>
      </c>
      <c r="AB2158" s="53" t="s">
        <v>130</v>
      </c>
      <c r="AC2158" s="85">
        <v>0.02</v>
      </c>
      <c r="AD2158" s="53">
        <v>0</v>
      </c>
      <c r="AE2158" s="53" t="s">
        <v>130</v>
      </c>
      <c r="AF2158" s="55">
        <v>0.02</v>
      </c>
      <c r="AG2158" s="88">
        <v>0</v>
      </c>
      <c r="AH2158" s="53" t="s">
        <v>130</v>
      </c>
      <c r="AI2158" s="55">
        <v>0.02</v>
      </c>
      <c r="AJ2158" s="53">
        <v>0</v>
      </c>
      <c r="AK2158" s="53" t="s">
        <v>130</v>
      </c>
      <c r="AL2158" s="55">
        <v>0.02</v>
      </c>
      <c r="AM2158" s="53"/>
      <c r="AN2158" s="53"/>
      <c r="AO2158" s="53"/>
      <c r="AP2158" s="53"/>
      <c r="AQ2158" s="53"/>
      <c r="AR2158" s="53"/>
      <c r="AS2158" s="53"/>
      <c r="AT2158" s="53"/>
      <c r="AU2158" s="53"/>
      <c r="AV2158" s="53"/>
      <c r="AW2158" s="53"/>
      <c r="AX2158" s="53"/>
      <c r="AY2158" s="53"/>
      <c r="AZ2158" s="53"/>
      <c r="BA2158" s="53"/>
      <c r="BB2158" s="53"/>
      <c r="BC2158" s="53"/>
      <c r="BD2158" s="53"/>
      <c r="BE2158" s="53"/>
    </row>
    <row r="2159" spans="1:57" ht="15.75" customHeight="1">
      <c r="A2159" s="1" t="s">
        <v>2342</v>
      </c>
      <c r="B2159" s="1" t="s">
        <v>280</v>
      </c>
      <c r="C2159" s="1" t="s">
        <v>281</v>
      </c>
      <c r="D2159" s="1" t="s">
        <v>275</v>
      </c>
      <c r="E2159" s="1" t="s">
        <v>698</v>
      </c>
      <c r="F2159" s="128"/>
      <c r="G2159" s="129"/>
      <c r="H2159" s="129"/>
      <c r="I2159" s="129"/>
      <c r="J2159" s="129"/>
      <c r="K2159" s="83" t="s">
        <v>2389</v>
      </c>
      <c r="L2159" s="84" t="s">
        <v>2390</v>
      </c>
      <c r="M2159" s="51" t="s">
        <v>127</v>
      </c>
      <c r="N2159" s="51"/>
      <c r="O2159" s="62" t="e">
        <f t="shared" si="1149"/>
        <v>#VALUE!</v>
      </c>
      <c r="P2159" s="53">
        <v>40</v>
      </c>
      <c r="Q2159" s="54" t="s">
        <v>159</v>
      </c>
      <c r="R2159" s="53">
        <v>32000</v>
      </c>
      <c r="S2159" s="53">
        <f t="shared" si="1150"/>
        <v>0</v>
      </c>
      <c r="T2159" s="53"/>
      <c r="U2159" s="53">
        <v>0</v>
      </c>
      <c r="V2159" s="53" t="s">
        <v>129</v>
      </c>
      <c r="W2159" s="175">
        <v>0.01</v>
      </c>
      <c r="X2159" s="160">
        <v>0</v>
      </c>
      <c r="Y2159" s="53" t="s">
        <v>130</v>
      </c>
      <c r="Z2159" s="175">
        <v>0.02</v>
      </c>
      <c r="AA2159" s="53">
        <v>0</v>
      </c>
      <c r="AB2159" s="53" t="s">
        <v>130</v>
      </c>
      <c r="AC2159" s="85">
        <v>0.02</v>
      </c>
      <c r="AD2159" s="53">
        <v>0</v>
      </c>
      <c r="AE2159" s="53" t="s">
        <v>130</v>
      </c>
      <c r="AF2159" s="55">
        <v>0.02</v>
      </c>
      <c r="AG2159" s="88">
        <v>0</v>
      </c>
      <c r="AH2159" s="53" t="s">
        <v>130</v>
      </c>
      <c r="AI2159" s="55">
        <v>0.02</v>
      </c>
      <c r="AJ2159" s="53">
        <v>0</v>
      </c>
      <c r="AK2159" s="53" t="s">
        <v>130</v>
      </c>
      <c r="AL2159" s="55">
        <v>0.02</v>
      </c>
      <c r="AM2159" s="53"/>
      <c r="AN2159" s="53"/>
      <c r="AO2159" s="53"/>
      <c r="AP2159" s="53"/>
      <c r="AQ2159" s="53"/>
      <c r="AR2159" s="53"/>
      <c r="AS2159" s="53"/>
      <c r="AT2159" s="53"/>
      <c r="AU2159" s="53"/>
      <c r="AV2159" s="53"/>
      <c r="AW2159" s="53"/>
      <c r="AX2159" s="53"/>
      <c r="AY2159" s="53"/>
      <c r="AZ2159" s="53"/>
      <c r="BA2159" s="53"/>
      <c r="BB2159" s="53"/>
      <c r="BC2159" s="53"/>
      <c r="BD2159" s="53"/>
      <c r="BE2159" s="53"/>
    </row>
    <row r="2160" spans="1:57" ht="15.75" customHeight="1">
      <c r="A2160" s="1" t="s">
        <v>2342</v>
      </c>
      <c r="B2160" s="1" t="s">
        <v>280</v>
      </c>
      <c r="C2160" s="1" t="s">
        <v>281</v>
      </c>
      <c r="D2160" s="1" t="s">
        <v>275</v>
      </c>
      <c r="E2160" s="1" t="s">
        <v>698</v>
      </c>
      <c r="F2160" s="128"/>
      <c r="G2160" s="129"/>
      <c r="H2160" s="129"/>
      <c r="I2160" s="129"/>
      <c r="J2160" s="129"/>
      <c r="K2160" s="83" t="s">
        <v>699</v>
      </c>
      <c r="L2160" s="84" t="s">
        <v>700</v>
      </c>
      <c r="M2160" s="51" t="s">
        <v>127</v>
      </c>
      <c r="N2160" s="51">
        <v>2</v>
      </c>
      <c r="O2160" s="56" t="e">
        <f t="shared" si="1149"/>
        <v>#VALUE!</v>
      </c>
      <c r="P2160" s="53">
        <v>2000</v>
      </c>
      <c r="Q2160" s="54" t="s">
        <v>159</v>
      </c>
      <c r="R2160" s="53">
        <v>1389500</v>
      </c>
      <c r="S2160" s="53">
        <f t="shared" si="1150"/>
        <v>0</v>
      </c>
      <c r="T2160" s="53"/>
      <c r="U2160" s="53">
        <v>0</v>
      </c>
      <c r="V2160" s="53" t="s">
        <v>129</v>
      </c>
      <c r="W2160" s="175">
        <v>0.01</v>
      </c>
      <c r="X2160" s="160">
        <v>0</v>
      </c>
      <c r="Y2160" s="53" t="s">
        <v>130</v>
      </c>
      <c r="Z2160" s="175">
        <v>0.02</v>
      </c>
      <c r="AA2160" s="53">
        <v>0</v>
      </c>
      <c r="AB2160" s="53" t="s">
        <v>130</v>
      </c>
      <c r="AC2160" s="85">
        <v>0.02</v>
      </c>
      <c r="AD2160" s="53">
        <v>0</v>
      </c>
      <c r="AE2160" s="53" t="s">
        <v>130</v>
      </c>
      <c r="AF2160" s="55">
        <v>0.02</v>
      </c>
      <c r="AG2160" s="88">
        <v>0</v>
      </c>
      <c r="AH2160" s="53" t="s">
        <v>130</v>
      </c>
      <c r="AI2160" s="55">
        <v>0.02</v>
      </c>
      <c r="AJ2160" s="53">
        <v>0</v>
      </c>
      <c r="AK2160" s="53" t="s">
        <v>130</v>
      </c>
      <c r="AL2160" s="55">
        <v>0.02</v>
      </c>
      <c r="AM2160" s="53"/>
      <c r="AN2160" s="53"/>
      <c r="AO2160" s="53"/>
      <c r="AP2160" s="53"/>
      <c r="AQ2160" s="53"/>
      <c r="AR2160" s="53"/>
      <c r="AS2160" s="53"/>
      <c r="AT2160" s="53"/>
      <c r="AU2160" s="53"/>
      <c r="AV2160" s="53"/>
      <c r="AW2160" s="53"/>
      <c r="AX2160" s="53"/>
      <c r="AY2160" s="53"/>
      <c r="AZ2160" s="53"/>
      <c r="BA2160" s="53"/>
      <c r="BB2160" s="53"/>
      <c r="BC2160" s="53"/>
      <c r="BD2160" s="53"/>
      <c r="BE2160" s="53"/>
    </row>
    <row r="2161" spans="1:57" ht="15.75" customHeight="1">
      <c r="A2161" s="1" t="s">
        <v>2342</v>
      </c>
      <c r="B2161" s="1" t="s">
        <v>280</v>
      </c>
      <c r="C2161" s="1" t="s">
        <v>281</v>
      </c>
      <c r="D2161" s="1"/>
      <c r="E2161" s="1" t="s">
        <v>701</v>
      </c>
      <c r="F2161" s="41"/>
      <c r="G2161" s="42"/>
      <c r="H2161" s="42"/>
      <c r="I2161" s="42"/>
      <c r="J2161" s="42" t="s">
        <v>701</v>
      </c>
      <c r="K2161" s="139"/>
      <c r="L2161" s="140"/>
      <c r="M2161" s="127"/>
      <c r="N2161" s="127"/>
      <c r="O2161" s="127"/>
      <c r="P2161" s="45"/>
      <c r="Q2161" s="46"/>
      <c r="R2161" s="45">
        <f t="shared" ref="R2161:S2161" si="1151">SUM(R2162:R2167)</f>
        <v>2258600</v>
      </c>
      <c r="S2161" s="45">
        <f t="shared" si="1151"/>
        <v>0</v>
      </c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91"/>
      <c r="AE2161" s="91"/>
      <c r="AF2161" s="5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  <c r="AT2161" s="45"/>
      <c r="AU2161" s="45"/>
      <c r="AV2161" s="45"/>
      <c r="AW2161" s="45"/>
      <c r="AX2161" s="45"/>
      <c r="AY2161" s="45"/>
      <c r="AZ2161" s="45"/>
      <c r="BA2161" s="45"/>
      <c r="BB2161" s="45"/>
      <c r="BC2161" s="45"/>
      <c r="BD2161" s="45"/>
      <c r="BE2161" s="45"/>
    </row>
    <row r="2162" spans="1:57" ht="15.75" customHeight="1">
      <c r="A2162" s="1" t="s">
        <v>2342</v>
      </c>
      <c r="B2162" s="1" t="s">
        <v>280</v>
      </c>
      <c r="C2162" s="1" t="s">
        <v>281</v>
      </c>
      <c r="D2162" s="1" t="s">
        <v>275</v>
      </c>
      <c r="E2162" s="1" t="s">
        <v>701</v>
      </c>
      <c r="F2162" s="128"/>
      <c r="G2162" s="129"/>
      <c r="H2162" s="129"/>
      <c r="I2162" s="129"/>
      <c r="J2162" s="129"/>
      <c r="K2162" s="83" t="s">
        <v>2391</v>
      </c>
      <c r="L2162" s="84" t="s">
        <v>2392</v>
      </c>
      <c r="M2162" s="51" t="s">
        <v>127</v>
      </c>
      <c r="N2162" s="51"/>
      <c r="O2162" s="62" t="e">
        <f t="shared" ref="O2162:O2167" si="1152">M2162-R2162</f>
        <v>#VALUE!</v>
      </c>
      <c r="P2162" s="53">
        <v>400</v>
      </c>
      <c r="Q2162" s="54" t="s">
        <v>159</v>
      </c>
      <c r="R2162" s="53">
        <v>400000</v>
      </c>
      <c r="S2162" s="53">
        <f t="shared" ref="S2162:S2167" si="1153">U2162+X2162+AA2162+AD2162+AG2162+AJ2162+AM2162+AP2162+AS2162+AV2162+AY2162+BB2162</f>
        <v>0</v>
      </c>
      <c r="T2162" s="53"/>
      <c r="U2162" s="53">
        <v>0</v>
      </c>
      <c r="V2162" s="53" t="s">
        <v>129</v>
      </c>
      <c r="W2162" s="175">
        <v>0.01</v>
      </c>
      <c r="X2162" s="160">
        <v>0</v>
      </c>
      <c r="Y2162" s="53" t="s">
        <v>130</v>
      </c>
      <c r="Z2162" s="175">
        <v>0.02</v>
      </c>
      <c r="AA2162" s="53">
        <v>0</v>
      </c>
      <c r="AB2162" s="53" t="s">
        <v>130</v>
      </c>
      <c r="AC2162" s="85">
        <v>0.02</v>
      </c>
      <c r="AD2162" s="53">
        <v>0</v>
      </c>
      <c r="AE2162" s="53" t="s">
        <v>130</v>
      </c>
      <c r="AF2162" s="55">
        <v>0.02</v>
      </c>
      <c r="AG2162" s="88">
        <v>0</v>
      </c>
      <c r="AH2162" s="53" t="s">
        <v>130</v>
      </c>
      <c r="AI2162" s="55">
        <v>0.02</v>
      </c>
      <c r="AJ2162" s="53">
        <v>0</v>
      </c>
      <c r="AK2162" s="53" t="s">
        <v>130</v>
      </c>
      <c r="AL2162" s="55">
        <v>0.02</v>
      </c>
      <c r="AM2162" s="53"/>
      <c r="AN2162" s="53"/>
      <c r="AO2162" s="53"/>
      <c r="AP2162" s="53"/>
      <c r="AQ2162" s="53"/>
      <c r="AR2162" s="53"/>
      <c r="AS2162" s="53"/>
      <c r="AT2162" s="53"/>
      <c r="AU2162" s="53"/>
      <c r="AV2162" s="53"/>
      <c r="AW2162" s="53"/>
      <c r="AX2162" s="53"/>
      <c r="AY2162" s="53"/>
      <c r="AZ2162" s="53"/>
      <c r="BA2162" s="53"/>
      <c r="BB2162" s="53"/>
      <c r="BC2162" s="53"/>
      <c r="BD2162" s="53"/>
      <c r="BE2162" s="53"/>
    </row>
    <row r="2163" spans="1:57" ht="15.75" customHeight="1">
      <c r="A2163" s="1" t="s">
        <v>2342</v>
      </c>
      <c r="B2163" s="1" t="s">
        <v>280</v>
      </c>
      <c r="C2163" s="1" t="s">
        <v>281</v>
      </c>
      <c r="D2163" s="1" t="s">
        <v>275</v>
      </c>
      <c r="E2163" s="1" t="s">
        <v>701</v>
      </c>
      <c r="F2163" s="128"/>
      <c r="G2163" s="129"/>
      <c r="H2163" s="129"/>
      <c r="I2163" s="129"/>
      <c r="J2163" s="129"/>
      <c r="K2163" s="83" t="s">
        <v>2393</v>
      </c>
      <c r="L2163" s="84" t="s">
        <v>2394</v>
      </c>
      <c r="M2163" s="51" t="s">
        <v>127</v>
      </c>
      <c r="N2163" s="51"/>
      <c r="O2163" s="62" t="e">
        <f t="shared" si="1152"/>
        <v>#VALUE!</v>
      </c>
      <c r="P2163" s="53">
        <v>400</v>
      </c>
      <c r="Q2163" s="54" t="s">
        <v>159</v>
      </c>
      <c r="R2163" s="53">
        <v>400000</v>
      </c>
      <c r="S2163" s="53">
        <f t="shared" si="1153"/>
        <v>0</v>
      </c>
      <c r="T2163" s="53"/>
      <c r="U2163" s="53">
        <v>0</v>
      </c>
      <c r="V2163" s="53" t="s">
        <v>129</v>
      </c>
      <c r="W2163" s="55">
        <v>0.01</v>
      </c>
      <c r="X2163" s="160">
        <v>0</v>
      </c>
      <c r="Y2163" s="53" t="s">
        <v>130</v>
      </c>
      <c r="Z2163" s="175">
        <v>0.02</v>
      </c>
      <c r="AA2163" s="53">
        <v>0</v>
      </c>
      <c r="AB2163" s="53" t="s">
        <v>130</v>
      </c>
      <c r="AC2163" s="85">
        <v>0.02</v>
      </c>
      <c r="AD2163" s="53">
        <v>0</v>
      </c>
      <c r="AE2163" s="53" t="s">
        <v>130</v>
      </c>
      <c r="AF2163" s="55">
        <v>0.02</v>
      </c>
      <c r="AG2163" s="88">
        <v>0</v>
      </c>
      <c r="AH2163" s="53" t="s">
        <v>130</v>
      </c>
      <c r="AI2163" s="55">
        <v>0.02</v>
      </c>
      <c r="AJ2163" s="53">
        <v>0</v>
      </c>
      <c r="AK2163" s="53" t="s">
        <v>130</v>
      </c>
      <c r="AL2163" s="55">
        <v>0.02</v>
      </c>
      <c r="AM2163" s="53"/>
      <c r="AN2163" s="53"/>
      <c r="AO2163" s="53"/>
      <c r="AP2163" s="53"/>
      <c r="AQ2163" s="53"/>
      <c r="AR2163" s="53"/>
      <c r="AS2163" s="53"/>
      <c r="AT2163" s="53"/>
      <c r="AU2163" s="53"/>
      <c r="AV2163" s="53"/>
      <c r="AW2163" s="53"/>
      <c r="AX2163" s="53"/>
      <c r="AY2163" s="53"/>
      <c r="AZ2163" s="53"/>
      <c r="BA2163" s="53"/>
      <c r="BB2163" s="53"/>
      <c r="BC2163" s="53"/>
      <c r="BD2163" s="53"/>
      <c r="BE2163" s="53"/>
    </row>
    <row r="2164" spans="1:57" ht="15.75" customHeight="1">
      <c r="A2164" s="1" t="s">
        <v>2342</v>
      </c>
      <c r="B2164" s="1" t="s">
        <v>280</v>
      </c>
      <c r="C2164" s="1" t="s">
        <v>281</v>
      </c>
      <c r="D2164" s="1" t="s">
        <v>275</v>
      </c>
      <c r="E2164" s="1" t="s">
        <v>701</v>
      </c>
      <c r="F2164" s="128"/>
      <c r="G2164" s="129"/>
      <c r="H2164" s="129"/>
      <c r="I2164" s="129"/>
      <c r="J2164" s="129"/>
      <c r="K2164" s="83" t="s">
        <v>2395</v>
      </c>
      <c r="L2164" s="84" t="s">
        <v>2396</v>
      </c>
      <c r="M2164" s="51" t="s">
        <v>127</v>
      </c>
      <c r="N2164" s="51"/>
      <c r="O2164" s="62" t="e">
        <f t="shared" si="1152"/>
        <v>#VALUE!</v>
      </c>
      <c r="P2164" s="53">
        <v>200</v>
      </c>
      <c r="Q2164" s="54" t="s">
        <v>159</v>
      </c>
      <c r="R2164" s="53">
        <v>180000</v>
      </c>
      <c r="S2164" s="53">
        <f t="shared" si="1153"/>
        <v>0</v>
      </c>
      <c r="T2164" s="53"/>
      <c r="U2164" s="53">
        <v>0</v>
      </c>
      <c r="V2164" s="53" t="s">
        <v>129</v>
      </c>
      <c r="W2164" s="55">
        <v>0.01</v>
      </c>
      <c r="X2164" s="160">
        <v>0</v>
      </c>
      <c r="Y2164" s="53" t="s">
        <v>130</v>
      </c>
      <c r="Z2164" s="175">
        <v>0.02</v>
      </c>
      <c r="AA2164" s="53">
        <v>0</v>
      </c>
      <c r="AB2164" s="53" t="s">
        <v>130</v>
      </c>
      <c r="AC2164" s="85">
        <v>0.02</v>
      </c>
      <c r="AD2164" s="53">
        <v>0</v>
      </c>
      <c r="AE2164" s="53" t="s">
        <v>130</v>
      </c>
      <c r="AF2164" s="55">
        <v>0.02</v>
      </c>
      <c r="AG2164" s="88">
        <v>0</v>
      </c>
      <c r="AH2164" s="53" t="s">
        <v>130</v>
      </c>
      <c r="AI2164" s="55">
        <v>0.02</v>
      </c>
      <c r="AJ2164" s="53">
        <v>0</v>
      </c>
      <c r="AK2164" s="53" t="s">
        <v>130</v>
      </c>
      <c r="AL2164" s="55">
        <v>0.02</v>
      </c>
      <c r="AM2164" s="53"/>
      <c r="AN2164" s="53"/>
      <c r="AO2164" s="53"/>
      <c r="AP2164" s="53"/>
      <c r="AQ2164" s="53"/>
      <c r="AR2164" s="53"/>
      <c r="AS2164" s="53"/>
      <c r="AT2164" s="53"/>
      <c r="AU2164" s="53"/>
      <c r="AV2164" s="53"/>
      <c r="AW2164" s="53"/>
      <c r="AX2164" s="53"/>
      <c r="AY2164" s="53"/>
      <c r="AZ2164" s="53"/>
      <c r="BA2164" s="53"/>
      <c r="BB2164" s="53"/>
      <c r="BC2164" s="53"/>
      <c r="BD2164" s="53"/>
      <c r="BE2164" s="53"/>
    </row>
    <row r="2165" spans="1:57" ht="15.75" customHeight="1">
      <c r="A2165" s="1" t="s">
        <v>2342</v>
      </c>
      <c r="B2165" s="1" t="s">
        <v>280</v>
      </c>
      <c r="C2165" s="1" t="s">
        <v>281</v>
      </c>
      <c r="D2165" s="1" t="s">
        <v>275</v>
      </c>
      <c r="E2165" s="1" t="s">
        <v>701</v>
      </c>
      <c r="F2165" s="128"/>
      <c r="G2165" s="129"/>
      <c r="H2165" s="129"/>
      <c r="I2165" s="129"/>
      <c r="J2165" s="129"/>
      <c r="K2165" s="83" t="s">
        <v>2397</v>
      </c>
      <c r="L2165" s="84" t="s">
        <v>2398</v>
      </c>
      <c r="M2165" s="51" t="s">
        <v>127</v>
      </c>
      <c r="N2165" s="51"/>
      <c r="O2165" s="62" t="e">
        <f t="shared" si="1152"/>
        <v>#VALUE!</v>
      </c>
      <c r="P2165" s="53">
        <v>194</v>
      </c>
      <c r="Q2165" s="54" t="s">
        <v>159</v>
      </c>
      <c r="R2165" s="53">
        <v>174600</v>
      </c>
      <c r="S2165" s="53">
        <f t="shared" si="1153"/>
        <v>0</v>
      </c>
      <c r="T2165" s="53"/>
      <c r="U2165" s="53">
        <v>0</v>
      </c>
      <c r="V2165" s="53" t="s">
        <v>129</v>
      </c>
      <c r="W2165" s="55">
        <v>0.01</v>
      </c>
      <c r="X2165" s="160">
        <v>0</v>
      </c>
      <c r="Y2165" s="53" t="s">
        <v>130</v>
      </c>
      <c r="Z2165" s="175">
        <v>0.02</v>
      </c>
      <c r="AA2165" s="53">
        <v>0</v>
      </c>
      <c r="AB2165" s="53" t="s">
        <v>130</v>
      </c>
      <c r="AC2165" s="85">
        <v>0.02</v>
      </c>
      <c r="AD2165" s="53">
        <v>0</v>
      </c>
      <c r="AE2165" s="53" t="s">
        <v>130</v>
      </c>
      <c r="AF2165" s="55">
        <v>0.02</v>
      </c>
      <c r="AG2165" s="88">
        <v>0</v>
      </c>
      <c r="AH2165" s="53" t="s">
        <v>130</v>
      </c>
      <c r="AI2165" s="55">
        <v>0.02</v>
      </c>
      <c r="AJ2165" s="53">
        <v>0</v>
      </c>
      <c r="AK2165" s="53" t="s">
        <v>130</v>
      </c>
      <c r="AL2165" s="55">
        <v>0.02</v>
      </c>
      <c r="AM2165" s="53"/>
      <c r="AN2165" s="53"/>
      <c r="AO2165" s="53"/>
      <c r="AP2165" s="53"/>
      <c r="AQ2165" s="53"/>
      <c r="AR2165" s="53"/>
      <c r="AS2165" s="53"/>
      <c r="AT2165" s="53"/>
      <c r="AU2165" s="53"/>
      <c r="AV2165" s="53"/>
      <c r="AW2165" s="53"/>
      <c r="AX2165" s="53"/>
      <c r="AY2165" s="53"/>
      <c r="AZ2165" s="53"/>
      <c r="BA2165" s="53"/>
      <c r="BB2165" s="53"/>
      <c r="BC2165" s="53"/>
      <c r="BD2165" s="53"/>
      <c r="BE2165" s="53"/>
    </row>
    <row r="2166" spans="1:57" ht="15.75" customHeight="1">
      <c r="A2166" s="1" t="s">
        <v>2342</v>
      </c>
      <c r="B2166" s="1" t="s">
        <v>280</v>
      </c>
      <c r="C2166" s="1" t="s">
        <v>281</v>
      </c>
      <c r="D2166" s="1" t="s">
        <v>275</v>
      </c>
      <c r="E2166" s="1" t="s">
        <v>701</v>
      </c>
      <c r="F2166" s="128"/>
      <c r="G2166" s="129"/>
      <c r="H2166" s="129"/>
      <c r="I2166" s="129"/>
      <c r="J2166" s="129"/>
      <c r="K2166" s="83" t="s">
        <v>2399</v>
      </c>
      <c r="L2166" s="84" t="s">
        <v>2400</v>
      </c>
      <c r="M2166" s="51" t="s">
        <v>127</v>
      </c>
      <c r="N2166" s="51"/>
      <c r="O2166" s="62" t="e">
        <f t="shared" si="1152"/>
        <v>#VALUE!</v>
      </c>
      <c r="P2166" s="53">
        <v>350</v>
      </c>
      <c r="Q2166" s="54" t="s">
        <v>159</v>
      </c>
      <c r="R2166" s="53">
        <v>560000</v>
      </c>
      <c r="S2166" s="53">
        <f t="shared" si="1153"/>
        <v>0</v>
      </c>
      <c r="T2166" s="53"/>
      <c r="U2166" s="53">
        <v>0</v>
      </c>
      <c r="V2166" s="53" t="s">
        <v>129</v>
      </c>
      <c r="W2166" s="55">
        <v>0.01</v>
      </c>
      <c r="X2166" s="160">
        <v>0</v>
      </c>
      <c r="Y2166" s="53" t="s">
        <v>130</v>
      </c>
      <c r="Z2166" s="175">
        <v>0.02</v>
      </c>
      <c r="AA2166" s="53">
        <v>0</v>
      </c>
      <c r="AB2166" s="53" t="s">
        <v>130</v>
      </c>
      <c r="AC2166" s="85">
        <v>0.02</v>
      </c>
      <c r="AD2166" s="53">
        <v>0</v>
      </c>
      <c r="AE2166" s="53" t="s">
        <v>130</v>
      </c>
      <c r="AF2166" s="55">
        <v>0.02</v>
      </c>
      <c r="AG2166" s="88">
        <v>0</v>
      </c>
      <c r="AH2166" s="53" t="s">
        <v>130</v>
      </c>
      <c r="AI2166" s="55">
        <v>0.02</v>
      </c>
      <c r="AJ2166" s="53">
        <v>0</v>
      </c>
      <c r="AK2166" s="53" t="s">
        <v>130</v>
      </c>
      <c r="AL2166" s="55">
        <v>0.02</v>
      </c>
      <c r="AM2166" s="53"/>
      <c r="AN2166" s="53"/>
      <c r="AO2166" s="53"/>
      <c r="AP2166" s="53"/>
      <c r="AQ2166" s="53"/>
      <c r="AR2166" s="53"/>
      <c r="AS2166" s="53"/>
      <c r="AT2166" s="53"/>
      <c r="AU2166" s="53"/>
      <c r="AV2166" s="53"/>
      <c r="AW2166" s="53"/>
      <c r="AX2166" s="53"/>
      <c r="AY2166" s="53"/>
      <c r="AZ2166" s="53"/>
      <c r="BA2166" s="53"/>
      <c r="BB2166" s="53"/>
      <c r="BC2166" s="53"/>
      <c r="BD2166" s="53"/>
      <c r="BE2166" s="53"/>
    </row>
    <row r="2167" spans="1:57" ht="15.75" customHeight="1">
      <c r="A2167" s="1" t="s">
        <v>2342</v>
      </c>
      <c r="B2167" s="1" t="s">
        <v>280</v>
      </c>
      <c r="C2167" s="1" t="s">
        <v>281</v>
      </c>
      <c r="D2167" s="1" t="s">
        <v>275</v>
      </c>
      <c r="E2167" s="1" t="s">
        <v>701</v>
      </c>
      <c r="F2167" s="128"/>
      <c r="G2167" s="129"/>
      <c r="H2167" s="129"/>
      <c r="I2167" s="129"/>
      <c r="J2167" s="129"/>
      <c r="K2167" s="83" t="s">
        <v>2401</v>
      </c>
      <c r="L2167" s="84" t="s">
        <v>2402</v>
      </c>
      <c r="M2167" s="51" t="s">
        <v>127</v>
      </c>
      <c r="N2167" s="51"/>
      <c r="O2167" s="62" t="e">
        <f t="shared" si="1152"/>
        <v>#VALUE!</v>
      </c>
      <c r="P2167" s="53">
        <v>340</v>
      </c>
      <c r="Q2167" s="54" t="s">
        <v>159</v>
      </c>
      <c r="R2167" s="53">
        <v>544000</v>
      </c>
      <c r="S2167" s="53">
        <f t="shared" si="1153"/>
        <v>0</v>
      </c>
      <c r="T2167" s="53"/>
      <c r="U2167" s="160">
        <v>0</v>
      </c>
      <c r="V2167" s="53" t="s">
        <v>129</v>
      </c>
      <c r="W2167" s="55">
        <v>0.01</v>
      </c>
      <c r="X2167" s="160">
        <v>0</v>
      </c>
      <c r="Y2167" s="53" t="s">
        <v>130</v>
      </c>
      <c r="Z2167" s="175">
        <v>0.02</v>
      </c>
      <c r="AA2167" s="53">
        <v>0</v>
      </c>
      <c r="AB2167" s="53" t="s">
        <v>130</v>
      </c>
      <c r="AC2167" s="85">
        <v>0.02</v>
      </c>
      <c r="AD2167" s="53">
        <v>0</v>
      </c>
      <c r="AE2167" s="53" t="s">
        <v>130</v>
      </c>
      <c r="AF2167" s="55">
        <v>0.02</v>
      </c>
      <c r="AG2167" s="88">
        <v>0</v>
      </c>
      <c r="AH2167" s="53" t="s">
        <v>130</v>
      </c>
      <c r="AI2167" s="55">
        <v>0.02</v>
      </c>
      <c r="AJ2167" s="53">
        <v>0</v>
      </c>
      <c r="AK2167" s="53" t="s">
        <v>130</v>
      </c>
      <c r="AL2167" s="55">
        <v>0.02</v>
      </c>
      <c r="AM2167" s="53"/>
      <c r="AN2167" s="53"/>
      <c r="AO2167" s="53"/>
      <c r="AP2167" s="53"/>
      <c r="AQ2167" s="53"/>
      <c r="AR2167" s="53"/>
      <c r="AS2167" s="53"/>
      <c r="AT2167" s="53"/>
      <c r="AU2167" s="53"/>
      <c r="AV2167" s="53"/>
      <c r="AW2167" s="53"/>
      <c r="AX2167" s="53"/>
      <c r="AY2167" s="53"/>
      <c r="AZ2167" s="53"/>
      <c r="BA2167" s="53"/>
      <c r="BB2167" s="53"/>
      <c r="BC2167" s="53"/>
      <c r="BD2167" s="53"/>
      <c r="BE2167" s="53"/>
    </row>
    <row r="2168" spans="1:57" ht="15.75" customHeight="1">
      <c r="A2168" s="1" t="s">
        <v>2342</v>
      </c>
      <c r="B2168" s="1" t="s">
        <v>280</v>
      </c>
      <c r="C2168" s="1" t="s">
        <v>281</v>
      </c>
      <c r="D2168" s="1" t="s">
        <v>899</v>
      </c>
      <c r="E2168" s="1"/>
      <c r="F2168" s="35"/>
      <c r="G2168" s="36"/>
      <c r="H2168" s="36"/>
      <c r="I2168" s="36" t="s">
        <v>899</v>
      </c>
      <c r="J2168" s="36"/>
      <c r="K2168" s="137"/>
      <c r="L2168" s="138"/>
      <c r="M2168" s="122"/>
      <c r="N2168" s="122"/>
      <c r="O2168" s="122"/>
      <c r="P2168" s="39"/>
      <c r="Q2168" s="40"/>
      <c r="R2168" s="39">
        <f t="shared" ref="R2168:S2168" si="1154">R2169</f>
        <v>100000</v>
      </c>
      <c r="S2168" s="39">
        <f t="shared" si="1154"/>
        <v>200000</v>
      </c>
      <c r="T2168" s="39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86"/>
      <c r="AE2168" s="86"/>
      <c r="AF2168" s="86"/>
      <c r="AG2168" s="39"/>
      <c r="AH2168" s="39"/>
      <c r="AI2168" s="39"/>
      <c r="AJ2168" s="39"/>
      <c r="AK2168" s="39"/>
      <c r="AL2168" s="39"/>
      <c r="AM2168" s="39"/>
      <c r="AN2168" s="39"/>
      <c r="AO2168" s="39"/>
      <c r="AP2168" s="39"/>
      <c r="AQ2168" s="39"/>
      <c r="AR2168" s="39"/>
      <c r="AS2168" s="39"/>
      <c r="AT2168" s="39"/>
      <c r="AU2168" s="39"/>
      <c r="AV2168" s="39"/>
      <c r="AW2168" s="39"/>
      <c r="AX2168" s="39"/>
      <c r="AY2168" s="39"/>
      <c r="AZ2168" s="39"/>
      <c r="BA2168" s="39"/>
      <c r="BB2168" s="39"/>
      <c r="BC2168" s="39"/>
      <c r="BD2168" s="39"/>
      <c r="BE2168" s="39"/>
    </row>
    <row r="2169" spans="1:57" ht="15.75" customHeight="1">
      <c r="A2169" s="1" t="s">
        <v>2342</v>
      </c>
      <c r="B2169" s="1" t="s">
        <v>280</v>
      </c>
      <c r="C2169" s="1" t="s">
        <v>281</v>
      </c>
      <c r="D2169" s="1"/>
      <c r="E2169" s="1" t="s">
        <v>905</v>
      </c>
      <c r="F2169" s="41"/>
      <c r="G2169" s="42"/>
      <c r="H2169" s="42"/>
      <c r="I2169" s="42"/>
      <c r="J2169" s="42" t="s">
        <v>905</v>
      </c>
      <c r="K2169" s="139"/>
      <c r="L2169" s="140"/>
      <c r="M2169" s="127"/>
      <c r="N2169" s="127"/>
      <c r="O2169" s="127"/>
      <c r="P2169" s="45"/>
      <c r="Q2169" s="46"/>
      <c r="R2169" s="45">
        <f t="shared" ref="R2169:S2169" si="1155">R2170</f>
        <v>100000</v>
      </c>
      <c r="S2169" s="45">
        <f t="shared" si="1155"/>
        <v>200000</v>
      </c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82"/>
      <c r="AE2169" s="82"/>
      <c r="AF2169" s="82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  <c r="AT2169" s="45"/>
      <c r="AU2169" s="45"/>
      <c r="AV2169" s="45"/>
      <c r="AW2169" s="45"/>
      <c r="AX2169" s="45"/>
      <c r="AY2169" s="45"/>
      <c r="AZ2169" s="45"/>
      <c r="BA2169" s="45"/>
      <c r="BB2169" s="45"/>
      <c r="BC2169" s="45"/>
      <c r="BD2169" s="45"/>
      <c r="BE2169" s="45"/>
    </row>
    <row r="2170" spans="1:57" ht="15.75" customHeight="1">
      <c r="A2170" s="1" t="s">
        <v>2342</v>
      </c>
      <c r="B2170" s="1" t="s">
        <v>280</v>
      </c>
      <c r="C2170" s="1" t="s">
        <v>281</v>
      </c>
      <c r="D2170" s="1" t="s">
        <v>899</v>
      </c>
      <c r="E2170" s="1" t="s">
        <v>905</v>
      </c>
      <c r="F2170" s="128"/>
      <c r="G2170" s="129"/>
      <c r="H2170" s="129"/>
      <c r="I2170" s="129"/>
      <c r="J2170" s="129"/>
      <c r="K2170" s="83" t="s">
        <v>2403</v>
      </c>
      <c r="L2170" s="84" t="s">
        <v>2404</v>
      </c>
      <c r="M2170" s="51" t="s">
        <v>127</v>
      </c>
      <c r="N2170" s="51"/>
      <c r="O2170" s="62" t="e">
        <f>M2170-R2170</f>
        <v>#VALUE!</v>
      </c>
      <c r="P2170" s="53">
        <v>2</v>
      </c>
      <c r="Q2170" s="54" t="s">
        <v>908</v>
      </c>
      <c r="R2170" s="53">
        <v>100000</v>
      </c>
      <c r="S2170" s="53">
        <f>U2170+X2170+AA2170+AD2170+AG2170+AJ2170+AM2170+AP2170+AS2170+AV2170+AY2170+BB2170</f>
        <v>200000</v>
      </c>
      <c r="T2170" s="53"/>
      <c r="U2170" s="160">
        <v>0</v>
      </c>
      <c r="V2170" s="53" t="s">
        <v>129</v>
      </c>
      <c r="W2170" s="175">
        <v>0.01</v>
      </c>
      <c r="X2170" s="160">
        <v>0</v>
      </c>
      <c r="Y2170" s="53" t="s">
        <v>129</v>
      </c>
      <c r="Z2170" s="175">
        <v>0.01</v>
      </c>
      <c r="AA2170" s="53">
        <v>0</v>
      </c>
      <c r="AB2170" s="53" t="s">
        <v>130</v>
      </c>
      <c r="AC2170" s="85">
        <v>0.02</v>
      </c>
      <c r="AD2170" s="53">
        <v>0</v>
      </c>
      <c r="AE2170" s="53" t="s">
        <v>130</v>
      </c>
      <c r="AF2170" s="55">
        <v>0.02</v>
      </c>
      <c r="AG2170" s="88">
        <v>100000</v>
      </c>
      <c r="AH2170" s="53" t="s">
        <v>130</v>
      </c>
      <c r="AI2170" s="55">
        <v>1</v>
      </c>
      <c r="AJ2170" s="53">
        <v>100000</v>
      </c>
      <c r="AK2170" s="53" t="s">
        <v>130</v>
      </c>
      <c r="AL2170" s="55">
        <v>1</v>
      </c>
      <c r="AM2170" s="53"/>
      <c r="AN2170" s="53"/>
      <c r="AO2170" s="53"/>
      <c r="AP2170" s="53"/>
      <c r="AQ2170" s="53"/>
      <c r="AR2170" s="53"/>
      <c r="AS2170" s="53"/>
      <c r="AT2170" s="53"/>
      <c r="AU2170" s="53"/>
      <c r="AV2170" s="53"/>
      <c r="AW2170" s="53"/>
      <c r="AX2170" s="53"/>
      <c r="AY2170" s="53"/>
      <c r="AZ2170" s="53"/>
      <c r="BA2170" s="53"/>
      <c r="BB2170" s="53"/>
      <c r="BC2170" s="53"/>
      <c r="BD2170" s="53"/>
      <c r="BE2170" s="53"/>
    </row>
    <row r="2171" spans="1:57" ht="15.75" customHeight="1">
      <c r="A2171" s="1" t="s">
        <v>2405</v>
      </c>
      <c r="B2171" s="1" t="s">
        <v>280</v>
      </c>
      <c r="C2171" s="1" t="s">
        <v>281</v>
      </c>
      <c r="D2171" s="1"/>
      <c r="E2171" s="1"/>
      <c r="F2171" s="15" t="s">
        <v>2405</v>
      </c>
      <c r="G2171" s="16"/>
      <c r="H2171" s="16"/>
      <c r="I2171" s="16"/>
      <c r="J2171" s="16"/>
      <c r="K2171" s="151"/>
      <c r="L2171" s="109"/>
      <c r="M2171" s="110"/>
      <c r="N2171" s="110"/>
      <c r="O2171" s="110"/>
      <c r="P2171" s="21"/>
      <c r="Q2171" s="22"/>
      <c r="R2171" s="21">
        <f t="shared" ref="R2171:S2171" si="1156">R2172+R2211</f>
        <v>50607600</v>
      </c>
      <c r="S2171" s="21">
        <f t="shared" si="1156"/>
        <v>20821400.919999998</v>
      </c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97"/>
      <c r="AE2171" s="97"/>
      <c r="AF2171" s="97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</row>
    <row r="2172" spans="1:57" ht="15.75" customHeight="1">
      <c r="A2172" s="1" t="s">
        <v>2405</v>
      </c>
      <c r="B2172" s="1" t="s">
        <v>121</v>
      </c>
      <c r="C2172" s="1" t="s">
        <v>281</v>
      </c>
      <c r="D2172" s="1"/>
      <c r="E2172" s="1"/>
      <c r="F2172" s="23"/>
      <c r="G2172" s="24" t="s">
        <v>121</v>
      </c>
      <c r="H2172" s="24"/>
      <c r="I2172" s="24"/>
      <c r="J2172" s="24"/>
      <c r="K2172" s="152"/>
      <c r="L2172" s="114"/>
      <c r="M2172" s="134"/>
      <c r="N2172" s="134"/>
      <c r="O2172" s="134"/>
      <c r="P2172" s="27"/>
      <c r="Q2172" s="28"/>
      <c r="R2172" s="27">
        <f t="shared" ref="R2172:S2172" si="1157">R2173</f>
        <v>18406600</v>
      </c>
      <c r="S2172" s="27">
        <f t="shared" si="1157"/>
        <v>14238672.219999999</v>
      </c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27"/>
      <c r="AZ2172" s="27"/>
      <c r="BA2172" s="27"/>
      <c r="BB2172" s="27"/>
      <c r="BC2172" s="27"/>
      <c r="BD2172" s="27"/>
      <c r="BE2172" s="27"/>
    </row>
    <row r="2173" spans="1:57" ht="15.75" customHeight="1">
      <c r="A2173" s="1" t="s">
        <v>2405</v>
      </c>
      <c r="B2173" s="1" t="s">
        <v>121</v>
      </c>
      <c r="C2173" s="1" t="s">
        <v>122</v>
      </c>
      <c r="D2173" s="1"/>
      <c r="E2173" s="1"/>
      <c r="F2173" s="29"/>
      <c r="G2173" s="30"/>
      <c r="H2173" s="30" t="s">
        <v>122</v>
      </c>
      <c r="I2173" s="30"/>
      <c r="J2173" s="30"/>
      <c r="K2173" s="117"/>
      <c r="L2173" s="118"/>
      <c r="M2173" s="119"/>
      <c r="N2173" s="119"/>
      <c r="O2173" s="119"/>
      <c r="P2173" s="33"/>
      <c r="Q2173" s="34"/>
      <c r="R2173" s="33">
        <f t="shared" ref="R2173:S2173" si="1158">R2174+R2178</f>
        <v>18406600</v>
      </c>
      <c r="S2173" s="33">
        <f t="shared" si="1158"/>
        <v>14238672.219999999</v>
      </c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3"/>
      <c r="AO2173" s="33"/>
      <c r="AP2173" s="33"/>
      <c r="AQ2173" s="33"/>
      <c r="AR2173" s="33"/>
      <c r="AS2173" s="33"/>
      <c r="AT2173" s="33"/>
      <c r="AU2173" s="33"/>
      <c r="AV2173" s="33"/>
      <c r="AW2173" s="33"/>
      <c r="AX2173" s="33"/>
      <c r="AY2173" s="33"/>
      <c r="AZ2173" s="33"/>
      <c r="BA2173" s="33"/>
      <c r="BB2173" s="33"/>
      <c r="BC2173" s="33"/>
      <c r="BD2173" s="33"/>
      <c r="BE2173" s="33"/>
    </row>
    <row r="2174" spans="1:57" ht="15.75" customHeight="1">
      <c r="A2174" s="1" t="s">
        <v>2405</v>
      </c>
      <c r="B2174" s="1" t="s">
        <v>121</v>
      </c>
      <c r="C2174" s="1" t="s">
        <v>122</v>
      </c>
      <c r="D2174" s="1" t="s">
        <v>808</v>
      </c>
      <c r="E2174" s="1"/>
      <c r="F2174" s="35"/>
      <c r="G2174" s="36"/>
      <c r="H2174" s="36"/>
      <c r="I2174" s="36" t="s">
        <v>808</v>
      </c>
      <c r="J2174" s="36"/>
      <c r="K2174" s="120"/>
      <c r="L2174" s="121"/>
      <c r="M2174" s="122"/>
      <c r="N2174" s="122"/>
      <c r="O2174" s="122"/>
      <c r="P2174" s="39"/>
      <c r="Q2174" s="40"/>
      <c r="R2174" s="39">
        <f t="shared" ref="R2174:S2174" si="1159">R2175</f>
        <v>53200</v>
      </c>
      <c r="S2174" s="39">
        <f t="shared" si="1159"/>
        <v>0</v>
      </c>
      <c r="T2174" s="39"/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F2174" s="39"/>
      <c r="AG2174" s="39"/>
      <c r="AH2174" s="39"/>
      <c r="AI2174" s="39"/>
      <c r="AJ2174" s="39"/>
      <c r="AK2174" s="39"/>
      <c r="AL2174" s="39"/>
      <c r="AM2174" s="39"/>
      <c r="AN2174" s="39"/>
      <c r="AO2174" s="39"/>
      <c r="AP2174" s="39"/>
      <c r="AQ2174" s="39"/>
      <c r="AR2174" s="39"/>
      <c r="AS2174" s="39"/>
      <c r="AT2174" s="39"/>
      <c r="AU2174" s="39"/>
      <c r="AV2174" s="39"/>
      <c r="AW2174" s="39"/>
      <c r="AX2174" s="39"/>
      <c r="AY2174" s="39"/>
      <c r="AZ2174" s="39"/>
      <c r="BA2174" s="39"/>
      <c r="BB2174" s="39"/>
      <c r="BC2174" s="39"/>
      <c r="BD2174" s="39"/>
      <c r="BE2174" s="39"/>
    </row>
    <row r="2175" spans="1:57" ht="15.75" customHeight="1">
      <c r="A2175" s="1" t="s">
        <v>2405</v>
      </c>
      <c r="B2175" s="1" t="s">
        <v>121</v>
      </c>
      <c r="C2175" s="1" t="s">
        <v>122</v>
      </c>
      <c r="D2175" s="1"/>
      <c r="E2175" s="1" t="s">
        <v>809</v>
      </c>
      <c r="F2175" s="41"/>
      <c r="G2175" s="42"/>
      <c r="H2175" s="42"/>
      <c r="I2175" s="42"/>
      <c r="J2175" s="42" t="s">
        <v>809</v>
      </c>
      <c r="K2175" s="130"/>
      <c r="L2175" s="126"/>
      <c r="M2175" s="127"/>
      <c r="N2175" s="127"/>
      <c r="O2175" s="127"/>
      <c r="P2175" s="45"/>
      <c r="Q2175" s="46"/>
      <c r="R2175" s="45">
        <f t="shared" ref="R2175:S2175" si="1160">R2176+R2177</f>
        <v>53200</v>
      </c>
      <c r="S2175" s="45">
        <f t="shared" si="1160"/>
        <v>0</v>
      </c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82"/>
      <c r="AE2175" s="82"/>
      <c r="AF2175" s="82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  <c r="AT2175" s="45"/>
      <c r="AU2175" s="45"/>
      <c r="AV2175" s="45"/>
      <c r="AW2175" s="45"/>
      <c r="AX2175" s="45"/>
      <c r="AY2175" s="45"/>
      <c r="AZ2175" s="45"/>
      <c r="BA2175" s="45"/>
      <c r="BB2175" s="45"/>
      <c r="BC2175" s="45"/>
      <c r="BD2175" s="45"/>
      <c r="BE2175" s="45"/>
    </row>
    <row r="2176" spans="1:57" ht="15.75" customHeight="1">
      <c r="A2176" s="1" t="s">
        <v>2405</v>
      </c>
      <c r="B2176" s="1" t="s">
        <v>121</v>
      </c>
      <c r="C2176" s="1" t="s">
        <v>122</v>
      </c>
      <c r="D2176" s="1" t="s">
        <v>808</v>
      </c>
      <c r="E2176" s="1" t="s">
        <v>809</v>
      </c>
      <c r="F2176" s="128"/>
      <c r="G2176" s="129"/>
      <c r="H2176" s="129"/>
      <c r="I2176" s="129"/>
      <c r="J2176" s="129"/>
      <c r="K2176" s="49" t="s">
        <v>2406</v>
      </c>
      <c r="L2176" s="61" t="s">
        <v>2407</v>
      </c>
      <c r="M2176" s="51" t="s">
        <v>127</v>
      </c>
      <c r="N2176" s="51"/>
      <c r="O2176" s="62" t="e">
        <f t="shared" ref="O2176:O2177" si="1161">M2176-R2176</f>
        <v>#VALUE!</v>
      </c>
      <c r="P2176" s="53">
        <v>4</v>
      </c>
      <c r="Q2176" s="54" t="s">
        <v>400</v>
      </c>
      <c r="R2176" s="53">
        <v>21300</v>
      </c>
      <c r="S2176" s="53">
        <f t="shared" ref="S2176:S2177" si="1162">U2176+X2176+AA2176+AD2176+AG2176+AJ2176+AM2176+AP2176+AS2176+AV2176+AY2176+BB2176</f>
        <v>0</v>
      </c>
      <c r="T2176" s="53"/>
      <c r="U2176" s="160">
        <v>0</v>
      </c>
      <c r="V2176" s="53" t="s">
        <v>129</v>
      </c>
      <c r="W2176" s="55">
        <v>0.01</v>
      </c>
      <c r="X2176" s="160">
        <v>0</v>
      </c>
      <c r="Y2176" s="53" t="s">
        <v>129</v>
      </c>
      <c r="Z2176" s="175">
        <v>0.01</v>
      </c>
      <c r="AA2176" s="160">
        <v>0</v>
      </c>
      <c r="AB2176" s="53" t="s">
        <v>129</v>
      </c>
      <c r="AC2176" s="176">
        <v>0.01</v>
      </c>
      <c r="AD2176" s="160">
        <v>0</v>
      </c>
      <c r="AE2176" s="53" t="s">
        <v>130</v>
      </c>
      <c r="AF2176" s="178">
        <v>0.05</v>
      </c>
      <c r="AG2176" s="160"/>
      <c r="AH2176" s="88"/>
      <c r="AI2176" s="178"/>
      <c r="AJ2176" s="201"/>
      <c r="AK2176" s="53"/>
      <c r="AL2176" s="53"/>
      <c r="AM2176" s="53"/>
      <c r="AN2176" s="53"/>
      <c r="AO2176" s="53"/>
      <c r="AP2176" s="53"/>
      <c r="AQ2176" s="53"/>
      <c r="AR2176" s="53"/>
      <c r="AS2176" s="53"/>
      <c r="AT2176" s="53"/>
      <c r="AU2176" s="53"/>
      <c r="AV2176" s="53"/>
      <c r="AW2176" s="53"/>
      <c r="AX2176" s="53"/>
      <c r="AY2176" s="53"/>
      <c r="AZ2176" s="53"/>
      <c r="BA2176" s="53"/>
      <c r="BB2176" s="53"/>
      <c r="BC2176" s="53"/>
      <c r="BD2176" s="53"/>
      <c r="BE2176" s="53"/>
    </row>
    <row r="2177" spans="1:57" ht="15.75" customHeight="1">
      <c r="A2177" s="1" t="s">
        <v>2405</v>
      </c>
      <c r="B2177" s="1" t="s">
        <v>121</v>
      </c>
      <c r="C2177" s="1" t="s">
        <v>122</v>
      </c>
      <c r="D2177" s="1" t="s">
        <v>808</v>
      </c>
      <c r="E2177" s="1" t="s">
        <v>809</v>
      </c>
      <c r="F2177" s="128"/>
      <c r="G2177" s="129"/>
      <c r="H2177" s="129"/>
      <c r="I2177" s="129"/>
      <c r="J2177" s="129"/>
      <c r="K2177" s="49" t="s">
        <v>2408</v>
      </c>
      <c r="L2177" s="61" t="s">
        <v>2409</v>
      </c>
      <c r="M2177" s="51" t="s">
        <v>127</v>
      </c>
      <c r="N2177" s="51"/>
      <c r="O2177" s="62" t="e">
        <f t="shared" si="1161"/>
        <v>#VALUE!</v>
      </c>
      <c r="P2177" s="53">
        <v>6</v>
      </c>
      <c r="Q2177" s="54" t="s">
        <v>400</v>
      </c>
      <c r="R2177" s="53">
        <v>31900</v>
      </c>
      <c r="S2177" s="53">
        <f t="shared" si="1162"/>
        <v>0</v>
      </c>
      <c r="T2177" s="53"/>
      <c r="U2177" s="160">
        <v>0</v>
      </c>
      <c r="V2177" s="53" t="s">
        <v>129</v>
      </c>
      <c r="W2177" s="156">
        <v>0.01</v>
      </c>
      <c r="X2177" s="177">
        <v>0</v>
      </c>
      <c r="Y2177" s="53" t="s">
        <v>129</v>
      </c>
      <c r="Z2177" s="178">
        <v>0.01</v>
      </c>
      <c r="AA2177" s="177">
        <v>0</v>
      </c>
      <c r="AB2177" s="53" t="s">
        <v>129</v>
      </c>
      <c r="AC2177" s="180">
        <v>0.01</v>
      </c>
      <c r="AD2177" s="160">
        <v>0</v>
      </c>
      <c r="AE2177" s="53" t="s">
        <v>130</v>
      </c>
      <c r="AF2177" s="178">
        <v>0.05</v>
      </c>
      <c r="AG2177" s="102"/>
      <c r="AH2177" s="100"/>
      <c r="AI2177" s="100"/>
      <c r="AJ2177" s="53"/>
      <c r="AK2177" s="53"/>
      <c r="AL2177" s="53"/>
      <c r="AM2177" s="53"/>
      <c r="AN2177" s="53"/>
      <c r="AO2177" s="53"/>
      <c r="AP2177" s="53"/>
      <c r="AQ2177" s="53"/>
      <c r="AR2177" s="53"/>
      <c r="AS2177" s="53"/>
      <c r="AT2177" s="53"/>
      <c r="AU2177" s="53"/>
      <c r="AV2177" s="53"/>
      <c r="AW2177" s="53"/>
      <c r="AX2177" s="53"/>
      <c r="AY2177" s="53"/>
      <c r="AZ2177" s="53"/>
      <c r="BA2177" s="53"/>
      <c r="BB2177" s="53"/>
      <c r="BC2177" s="53"/>
      <c r="BD2177" s="53"/>
      <c r="BE2177" s="53"/>
    </row>
    <row r="2178" spans="1:57" ht="15.75" customHeight="1">
      <c r="A2178" s="1" t="s">
        <v>2405</v>
      </c>
      <c r="B2178" s="1" t="s">
        <v>121</v>
      </c>
      <c r="C2178" s="1" t="s">
        <v>122</v>
      </c>
      <c r="D2178" s="1" t="s">
        <v>123</v>
      </c>
      <c r="E2178" s="1"/>
      <c r="F2178" s="35"/>
      <c r="G2178" s="36"/>
      <c r="H2178" s="36"/>
      <c r="I2178" s="36" t="s">
        <v>123</v>
      </c>
      <c r="J2178" s="36"/>
      <c r="K2178" s="120"/>
      <c r="L2178" s="121"/>
      <c r="M2178" s="122"/>
      <c r="N2178" s="122"/>
      <c r="O2178" s="122"/>
      <c r="P2178" s="39"/>
      <c r="Q2178" s="40"/>
      <c r="R2178" s="39">
        <f t="shared" ref="R2178:S2178" si="1163">R2179+R2189+R2197+R2200</f>
        <v>18353400</v>
      </c>
      <c r="S2178" s="39">
        <f t="shared" si="1163"/>
        <v>14238672.219999999</v>
      </c>
      <c r="T2178" s="39"/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86"/>
      <c r="AE2178" s="86"/>
      <c r="AF2178" s="86"/>
      <c r="AG2178" s="39"/>
      <c r="AH2178" s="39"/>
      <c r="AI2178" s="39"/>
      <c r="AJ2178" s="39"/>
      <c r="AK2178" s="39"/>
      <c r="AL2178" s="39"/>
      <c r="AM2178" s="39"/>
      <c r="AN2178" s="39"/>
      <c r="AO2178" s="39"/>
      <c r="AP2178" s="39"/>
      <c r="AQ2178" s="39"/>
      <c r="AR2178" s="39"/>
      <c r="AS2178" s="39"/>
      <c r="AT2178" s="39"/>
      <c r="AU2178" s="39"/>
      <c r="AV2178" s="39"/>
      <c r="AW2178" s="39"/>
      <c r="AX2178" s="39"/>
      <c r="AY2178" s="39"/>
      <c r="AZ2178" s="39"/>
      <c r="BA2178" s="39"/>
      <c r="BB2178" s="39"/>
      <c r="BC2178" s="39"/>
      <c r="BD2178" s="39"/>
      <c r="BE2178" s="39"/>
    </row>
    <row r="2179" spans="1:57" ht="15.75" customHeight="1">
      <c r="A2179" s="1" t="s">
        <v>2405</v>
      </c>
      <c r="B2179" s="1" t="s">
        <v>121</v>
      </c>
      <c r="C2179" s="1" t="s">
        <v>122</v>
      </c>
      <c r="D2179" s="1"/>
      <c r="E2179" s="1" t="s">
        <v>632</v>
      </c>
      <c r="F2179" s="41"/>
      <c r="G2179" s="42"/>
      <c r="H2179" s="42"/>
      <c r="I2179" s="42"/>
      <c r="J2179" s="42" t="s">
        <v>632</v>
      </c>
      <c r="K2179" s="130"/>
      <c r="L2179" s="126"/>
      <c r="M2179" s="127"/>
      <c r="N2179" s="127"/>
      <c r="O2179" s="127"/>
      <c r="P2179" s="45"/>
      <c r="Q2179" s="46"/>
      <c r="R2179" s="45">
        <f t="shared" ref="R2179:S2179" si="1164">SUM(R2180:R2188)</f>
        <v>7893500</v>
      </c>
      <c r="S2179" s="45">
        <f t="shared" si="1164"/>
        <v>7894500</v>
      </c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82"/>
      <c r="AE2179" s="82"/>
      <c r="AF2179" s="82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  <c r="AT2179" s="45"/>
      <c r="AU2179" s="45"/>
      <c r="AV2179" s="45"/>
      <c r="AW2179" s="45"/>
      <c r="AX2179" s="45"/>
      <c r="AY2179" s="45"/>
      <c r="AZ2179" s="45"/>
      <c r="BA2179" s="45"/>
      <c r="BB2179" s="45"/>
      <c r="BC2179" s="45"/>
      <c r="BD2179" s="45"/>
      <c r="BE2179" s="45"/>
    </row>
    <row r="2180" spans="1:57" ht="15.75" customHeight="1">
      <c r="A2180" s="1" t="s">
        <v>2405</v>
      </c>
      <c r="B2180" s="1" t="s">
        <v>121</v>
      </c>
      <c r="C2180" s="1" t="s">
        <v>122</v>
      </c>
      <c r="D2180" s="1" t="s">
        <v>123</v>
      </c>
      <c r="E2180" s="1" t="s">
        <v>632</v>
      </c>
      <c r="F2180" s="128"/>
      <c r="G2180" s="129"/>
      <c r="H2180" s="129"/>
      <c r="I2180" s="129"/>
      <c r="J2180" s="129"/>
      <c r="K2180" s="49" t="s">
        <v>2410</v>
      </c>
      <c r="L2180" s="61" t="s">
        <v>2411</v>
      </c>
      <c r="M2180" s="51" t="s">
        <v>127</v>
      </c>
      <c r="N2180" s="51"/>
      <c r="O2180" s="62" t="e">
        <f t="shared" ref="O2180:O2188" si="1165">M2180-R2180</f>
        <v>#VALUE!</v>
      </c>
      <c r="P2180" s="53">
        <v>150000</v>
      </c>
      <c r="Q2180" s="54" t="s">
        <v>128</v>
      </c>
      <c r="R2180" s="53">
        <v>327000</v>
      </c>
      <c r="S2180" s="53">
        <f t="shared" ref="S2180:S2188" si="1166">U2180+X2180+AA2180+AD2180+AG2180+AJ2180+AM2180+AP2180+AS2180+AV2180+AY2180+BB2180</f>
        <v>327000</v>
      </c>
      <c r="T2180" s="53"/>
      <c r="U2180" s="160">
        <v>0</v>
      </c>
      <c r="V2180" s="53" t="s">
        <v>129</v>
      </c>
      <c r="W2180" s="156">
        <v>0.01</v>
      </c>
      <c r="X2180" s="177">
        <v>0</v>
      </c>
      <c r="Y2180" s="53" t="s">
        <v>129</v>
      </c>
      <c r="Z2180" s="178">
        <v>0.01</v>
      </c>
      <c r="AA2180" s="160">
        <v>327000</v>
      </c>
      <c r="AB2180" s="53" t="s">
        <v>131</v>
      </c>
      <c r="AC2180" s="176">
        <v>0.5</v>
      </c>
      <c r="AD2180" s="160">
        <v>0</v>
      </c>
      <c r="AE2180" s="53" t="s">
        <v>131</v>
      </c>
      <c r="AF2180" s="176">
        <v>0.5</v>
      </c>
      <c r="AG2180" s="160">
        <v>0</v>
      </c>
      <c r="AH2180" s="53" t="s">
        <v>131</v>
      </c>
      <c r="AI2180" s="176">
        <v>0.5</v>
      </c>
      <c r="AJ2180" s="53"/>
      <c r="AK2180" s="53"/>
      <c r="AL2180" s="53"/>
      <c r="AM2180" s="53"/>
      <c r="AN2180" s="53"/>
      <c r="AO2180" s="53"/>
      <c r="AP2180" s="53"/>
      <c r="AQ2180" s="53"/>
      <c r="AR2180" s="53"/>
      <c r="AS2180" s="53"/>
      <c r="AT2180" s="53"/>
      <c r="AU2180" s="53"/>
      <c r="AV2180" s="53"/>
      <c r="AW2180" s="53"/>
      <c r="AX2180" s="53"/>
      <c r="AY2180" s="53"/>
      <c r="AZ2180" s="53"/>
      <c r="BA2180" s="53"/>
      <c r="BB2180" s="53"/>
      <c r="BC2180" s="53"/>
      <c r="BD2180" s="53"/>
      <c r="BE2180" s="53"/>
    </row>
    <row r="2181" spans="1:57" ht="15.75" customHeight="1">
      <c r="A2181" s="1" t="s">
        <v>2405</v>
      </c>
      <c r="B2181" s="1" t="s">
        <v>121</v>
      </c>
      <c r="C2181" s="1" t="s">
        <v>122</v>
      </c>
      <c r="D2181" s="1" t="s">
        <v>123</v>
      </c>
      <c r="E2181" s="1" t="s">
        <v>632</v>
      </c>
      <c r="F2181" s="128"/>
      <c r="G2181" s="129"/>
      <c r="H2181" s="129"/>
      <c r="I2181" s="129"/>
      <c r="J2181" s="129"/>
      <c r="K2181" s="49" t="s">
        <v>2412</v>
      </c>
      <c r="L2181" s="50" t="s">
        <v>2413</v>
      </c>
      <c r="M2181" s="51" t="s">
        <v>127</v>
      </c>
      <c r="N2181" s="51">
        <v>2</v>
      </c>
      <c r="O2181" s="56" t="e">
        <f t="shared" si="1165"/>
        <v>#VALUE!</v>
      </c>
      <c r="P2181" s="53">
        <v>445000</v>
      </c>
      <c r="Q2181" s="54" t="s">
        <v>128</v>
      </c>
      <c r="R2181" s="53">
        <v>1317200</v>
      </c>
      <c r="S2181" s="53">
        <f t="shared" si="1166"/>
        <v>1317200</v>
      </c>
      <c r="T2181" s="53"/>
      <c r="U2181" s="160">
        <v>0</v>
      </c>
      <c r="V2181" s="53" t="s">
        <v>129</v>
      </c>
      <c r="W2181" s="156">
        <v>0.01</v>
      </c>
      <c r="X2181" s="177">
        <v>0</v>
      </c>
      <c r="Y2181" s="53" t="s">
        <v>129</v>
      </c>
      <c r="Z2181" s="178">
        <v>0.01</v>
      </c>
      <c r="AA2181" s="160">
        <v>1317200</v>
      </c>
      <c r="AB2181" s="53" t="s">
        <v>131</v>
      </c>
      <c r="AC2181" s="176">
        <v>0.5</v>
      </c>
      <c r="AD2181" s="160">
        <v>0</v>
      </c>
      <c r="AE2181" s="53" t="s">
        <v>131</v>
      </c>
      <c r="AF2181" s="176">
        <v>0.5</v>
      </c>
      <c r="AG2181" s="160">
        <v>0</v>
      </c>
      <c r="AH2181" s="53" t="s">
        <v>131</v>
      </c>
      <c r="AI2181" s="176">
        <v>0.5</v>
      </c>
      <c r="AJ2181" s="53"/>
      <c r="AK2181" s="53"/>
      <c r="AL2181" s="53"/>
      <c r="AM2181" s="53"/>
      <c r="AN2181" s="53"/>
      <c r="AO2181" s="53"/>
      <c r="AP2181" s="53"/>
      <c r="AQ2181" s="53"/>
      <c r="AR2181" s="53"/>
      <c r="AS2181" s="53"/>
      <c r="AT2181" s="53"/>
      <c r="AU2181" s="53"/>
      <c r="AV2181" s="53"/>
      <c r="AW2181" s="53"/>
      <c r="AX2181" s="53"/>
      <c r="AY2181" s="53"/>
      <c r="AZ2181" s="53"/>
      <c r="BA2181" s="53"/>
      <c r="BB2181" s="53"/>
      <c r="BC2181" s="53"/>
      <c r="BD2181" s="53"/>
      <c r="BE2181" s="53"/>
    </row>
    <row r="2182" spans="1:57" ht="15.75" customHeight="1">
      <c r="A2182" s="1" t="s">
        <v>2405</v>
      </c>
      <c r="B2182" s="1" t="s">
        <v>121</v>
      </c>
      <c r="C2182" s="1" t="s">
        <v>122</v>
      </c>
      <c r="D2182" s="1" t="s">
        <v>123</v>
      </c>
      <c r="E2182" s="1" t="s">
        <v>632</v>
      </c>
      <c r="F2182" s="128"/>
      <c r="G2182" s="129"/>
      <c r="H2182" s="129"/>
      <c r="I2182" s="129"/>
      <c r="J2182" s="129"/>
      <c r="K2182" s="49" t="s">
        <v>146</v>
      </c>
      <c r="L2182" s="50" t="s">
        <v>147</v>
      </c>
      <c r="M2182" s="51" t="s">
        <v>127</v>
      </c>
      <c r="N2182" s="51">
        <v>3</v>
      </c>
      <c r="O2182" s="52" t="e">
        <f t="shared" si="1165"/>
        <v>#VALUE!</v>
      </c>
      <c r="P2182" s="53">
        <v>525000</v>
      </c>
      <c r="Q2182" s="54" t="s">
        <v>128</v>
      </c>
      <c r="R2182" s="53">
        <v>1554000</v>
      </c>
      <c r="S2182" s="53">
        <f t="shared" si="1166"/>
        <v>1554000</v>
      </c>
      <c r="T2182" s="53"/>
      <c r="U2182" s="160">
        <v>0</v>
      </c>
      <c r="V2182" s="53" t="s">
        <v>129</v>
      </c>
      <c r="W2182" s="156">
        <v>0.01</v>
      </c>
      <c r="X2182" s="177">
        <v>0</v>
      </c>
      <c r="Y2182" s="53" t="s">
        <v>129</v>
      </c>
      <c r="Z2182" s="178">
        <v>0.01</v>
      </c>
      <c r="AA2182" s="160">
        <v>675600</v>
      </c>
      <c r="AB2182" s="53" t="s">
        <v>131</v>
      </c>
      <c r="AC2182" s="176">
        <v>0.4</v>
      </c>
      <c r="AD2182" s="160">
        <v>878400</v>
      </c>
      <c r="AE2182" s="53" t="s">
        <v>131</v>
      </c>
      <c r="AF2182" s="176">
        <v>0.5</v>
      </c>
      <c r="AG2182" s="160">
        <v>0</v>
      </c>
      <c r="AH2182" s="53" t="s">
        <v>131</v>
      </c>
      <c r="AI2182" s="176">
        <v>0.5</v>
      </c>
      <c r="AJ2182" s="53"/>
      <c r="AK2182" s="53"/>
      <c r="AL2182" s="53"/>
      <c r="AM2182" s="53"/>
      <c r="AN2182" s="53"/>
      <c r="AO2182" s="53"/>
      <c r="AP2182" s="53"/>
      <c r="AQ2182" s="53"/>
      <c r="AR2182" s="53"/>
      <c r="AS2182" s="53"/>
      <c r="AT2182" s="53"/>
      <c r="AU2182" s="53"/>
      <c r="AV2182" s="53"/>
      <c r="AW2182" s="53"/>
      <c r="AX2182" s="53"/>
      <c r="AY2182" s="53"/>
      <c r="AZ2182" s="53"/>
      <c r="BA2182" s="53"/>
      <c r="BB2182" s="53"/>
      <c r="BC2182" s="53"/>
      <c r="BD2182" s="53"/>
      <c r="BE2182" s="53"/>
    </row>
    <row r="2183" spans="1:57" ht="15.75" customHeight="1">
      <c r="A2183" s="1" t="s">
        <v>2405</v>
      </c>
      <c r="B2183" s="1" t="s">
        <v>121</v>
      </c>
      <c r="C2183" s="1" t="s">
        <v>122</v>
      </c>
      <c r="D2183" s="1" t="s">
        <v>123</v>
      </c>
      <c r="E2183" s="1" t="s">
        <v>632</v>
      </c>
      <c r="F2183" s="128"/>
      <c r="G2183" s="129"/>
      <c r="H2183" s="129"/>
      <c r="I2183" s="129"/>
      <c r="J2183" s="129"/>
      <c r="K2183" s="49" t="s">
        <v>2414</v>
      </c>
      <c r="L2183" s="50" t="s">
        <v>2415</v>
      </c>
      <c r="M2183" s="51" t="s">
        <v>127</v>
      </c>
      <c r="N2183" s="51"/>
      <c r="O2183" s="62" t="e">
        <f t="shared" si="1165"/>
        <v>#VALUE!</v>
      </c>
      <c r="P2183" s="53">
        <v>262500</v>
      </c>
      <c r="Q2183" s="54" t="s">
        <v>128</v>
      </c>
      <c r="R2183" s="53">
        <v>777000</v>
      </c>
      <c r="S2183" s="53">
        <f t="shared" si="1166"/>
        <v>777000</v>
      </c>
      <c r="T2183" s="53"/>
      <c r="U2183" s="160">
        <v>0</v>
      </c>
      <c r="V2183" s="53" t="s">
        <v>129</v>
      </c>
      <c r="W2183" s="156">
        <v>0.01</v>
      </c>
      <c r="X2183" s="177">
        <v>0</v>
      </c>
      <c r="Y2183" s="53" t="s">
        <v>129</v>
      </c>
      <c r="Z2183" s="178">
        <v>0.01</v>
      </c>
      <c r="AA2183" s="160">
        <v>0</v>
      </c>
      <c r="AB2183" s="53" t="s">
        <v>130</v>
      </c>
      <c r="AC2183" s="176">
        <v>0.3</v>
      </c>
      <c r="AD2183" s="160">
        <v>777000</v>
      </c>
      <c r="AE2183" s="53" t="s">
        <v>131</v>
      </c>
      <c r="AF2183" s="176">
        <v>0.5</v>
      </c>
      <c r="AG2183" s="160">
        <v>0</v>
      </c>
      <c r="AH2183" s="53" t="s">
        <v>131</v>
      </c>
      <c r="AI2183" s="176">
        <v>0.5</v>
      </c>
      <c r="AJ2183" s="53"/>
      <c r="AK2183" s="53"/>
      <c r="AL2183" s="53"/>
      <c r="AM2183" s="53"/>
      <c r="AN2183" s="53"/>
      <c r="AO2183" s="53"/>
      <c r="AP2183" s="53"/>
      <c r="AQ2183" s="53"/>
      <c r="AR2183" s="53"/>
      <c r="AS2183" s="53"/>
      <c r="AT2183" s="53"/>
      <c r="AU2183" s="53"/>
      <c r="AV2183" s="53"/>
      <c r="AW2183" s="53"/>
      <c r="AX2183" s="53"/>
      <c r="AY2183" s="53"/>
      <c r="AZ2183" s="53"/>
      <c r="BA2183" s="53"/>
      <c r="BB2183" s="53"/>
      <c r="BC2183" s="53"/>
      <c r="BD2183" s="53"/>
      <c r="BE2183" s="53"/>
    </row>
    <row r="2184" spans="1:57" ht="15.75" customHeight="1">
      <c r="A2184" s="1" t="s">
        <v>2405</v>
      </c>
      <c r="B2184" s="1" t="s">
        <v>121</v>
      </c>
      <c r="C2184" s="1" t="s">
        <v>122</v>
      </c>
      <c r="D2184" s="1" t="s">
        <v>123</v>
      </c>
      <c r="E2184" s="1" t="s">
        <v>632</v>
      </c>
      <c r="F2184" s="128"/>
      <c r="G2184" s="129"/>
      <c r="H2184" s="129"/>
      <c r="I2184" s="129"/>
      <c r="J2184" s="129"/>
      <c r="K2184" s="49" t="s">
        <v>694</v>
      </c>
      <c r="L2184" s="50" t="s">
        <v>2416</v>
      </c>
      <c r="M2184" s="51" t="s">
        <v>127</v>
      </c>
      <c r="N2184" s="51">
        <v>2</v>
      </c>
      <c r="O2184" s="56" t="e">
        <f t="shared" si="1165"/>
        <v>#VALUE!</v>
      </c>
      <c r="P2184" s="53">
        <v>525000</v>
      </c>
      <c r="Q2184" s="54" t="s">
        <v>128</v>
      </c>
      <c r="R2184" s="53">
        <v>1554000</v>
      </c>
      <c r="S2184" s="53">
        <f t="shared" si="1166"/>
        <v>1554000</v>
      </c>
      <c r="T2184" s="53"/>
      <c r="U2184" s="160">
        <v>0</v>
      </c>
      <c r="V2184" s="53" t="s">
        <v>129</v>
      </c>
      <c r="W2184" s="156">
        <v>0.01</v>
      </c>
      <c r="X2184" s="177">
        <v>0</v>
      </c>
      <c r="Y2184" s="53" t="s">
        <v>129</v>
      </c>
      <c r="Z2184" s="178">
        <v>0.01</v>
      </c>
      <c r="AA2184" s="160">
        <v>1554000</v>
      </c>
      <c r="AB2184" s="53" t="s">
        <v>131</v>
      </c>
      <c r="AC2184" s="176">
        <v>0.5</v>
      </c>
      <c r="AD2184" s="160">
        <v>0</v>
      </c>
      <c r="AE2184" s="53" t="s">
        <v>131</v>
      </c>
      <c r="AF2184" s="176">
        <v>0.5</v>
      </c>
      <c r="AG2184" s="160">
        <v>0</v>
      </c>
      <c r="AH2184" s="53" t="s">
        <v>131</v>
      </c>
      <c r="AI2184" s="176">
        <v>0.5</v>
      </c>
      <c r="AJ2184" s="53"/>
      <c r="AK2184" s="53"/>
      <c r="AL2184" s="53"/>
      <c r="AM2184" s="53"/>
      <c r="AN2184" s="53"/>
      <c r="AO2184" s="53"/>
      <c r="AP2184" s="53"/>
      <c r="AQ2184" s="53"/>
      <c r="AR2184" s="53"/>
      <c r="AS2184" s="53"/>
      <c r="AT2184" s="53"/>
      <c r="AU2184" s="53"/>
      <c r="AV2184" s="53"/>
      <c r="AW2184" s="53"/>
      <c r="AX2184" s="53"/>
      <c r="AY2184" s="53"/>
      <c r="AZ2184" s="53"/>
      <c r="BA2184" s="53"/>
      <c r="BB2184" s="53"/>
      <c r="BC2184" s="53"/>
      <c r="BD2184" s="53"/>
      <c r="BE2184" s="53"/>
    </row>
    <row r="2185" spans="1:57" ht="15.75" customHeight="1">
      <c r="A2185" s="1" t="s">
        <v>2405</v>
      </c>
      <c r="B2185" s="1" t="s">
        <v>121</v>
      </c>
      <c r="C2185" s="1" t="s">
        <v>122</v>
      </c>
      <c r="D2185" s="1" t="s">
        <v>123</v>
      </c>
      <c r="E2185" s="1" t="s">
        <v>632</v>
      </c>
      <c r="F2185" s="128"/>
      <c r="G2185" s="129"/>
      <c r="H2185" s="129"/>
      <c r="I2185" s="129"/>
      <c r="J2185" s="129"/>
      <c r="K2185" s="49" t="s">
        <v>2417</v>
      </c>
      <c r="L2185" s="61" t="s">
        <v>2418</v>
      </c>
      <c r="M2185" s="51" t="s">
        <v>127</v>
      </c>
      <c r="N2185" s="51"/>
      <c r="O2185" s="62" t="e">
        <f t="shared" si="1165"/>
        <v>#VALUE!</v>
      </c>
      <c r="P2185" s="53">
        <v>110000</v>
      </c>
      <c r="Q2185" s="54" t="s">
        <v>128</v>
      </c>
      <c r="R2185" s="53">
        <v>866800</v>
      </c>
      <c r="S2185" s="53">
        <f t="shared" si="1166"/>
        <v>866800</v>
      </c>
      <c r="T2185" s="53"/>
      <c r="U2185" s="160">
        <v>0</v>
      </c>
      <c r="V2185" s="53" t="s">
        <v>129</v>
      </c>
      <c r="W2185" s="156">
        <v>0.01</v>
      </c>
      <c r="X2185" s="177">
        <v>0</v>
      </c>
      <c r="Y2185" s="53" t="s">
        <v>129</v>
      </c>
      <c r="Z2185" s="178">
        <v>0.01</v>
      </c>
      <c r="AA2185" s="160">
        <v>866800</v>
      </c>
      <c r="AB2185" s="53" t="s">
        <v>131</v>
      </c>
      <c r="AC2185" s="176">
        <v>0.5</v>
      </c>
      <c r="AD2185" s="160">
        <v>0</v>
      </c>
      <c r="AE2185" s="53" t="s">
        <v>131</v>
      </c>
      <c r="AF2185" s="176">
        <v>0.5</v>
      </c>
      <c r="AG2185" s="160">
        <v>0</v>
      </c>
      <c r="AH2185" s="53" t="s">
        <v>131</v>
      </c>
      <c r="AI2185" s="176">
        <v>0.5</v>
      </c>
      <c r="AJ2185" s="53"/>
      <c r="AK2185" s="53"/>
      <c r="AL2185" s="53"/>
      <c r="AM2185" s="53"/>
      <c r="AN2185" s="53"/>
      <c r="AO2185" s="53"/>
      <c r="AP2185" s="53"/>
      <c r="AQ2185" s="53"/>
      <c r="AR2185" s="53"/>
      <c r="AS2185" s="53"/>
      <c r="AT2185" s="53"/>
      <c r="AU2185" s="53"/>
      <c r="AV2185" s="53"/>
      <c r="AW2185" s="53"/>
      <c r="AX2185" s="53"/>
      <c r="AY2185" s="53"/>
      <c r="AZ2185" s="53"/>
      <c r="BA2185" s="53"/>
      <c r="BB2185" s="53"/>
      <c r="BC2185" s="53"/>
      <c r="BD2185" s="53"/>
      <c r="BE2185" s="53"/>
    </row>
    <row r="2186" spans="1:57" ht="15.75" customHeight="1">
      <c r="A2186" s="1" t="s">
        <v>2405</v>
      </c>
      <c r="B2186" s="1" t="s">
        <v>121</v>
      </c>
      <c r="C2186" s="1" t="s">
        <v>122</v>
      </c>
      <c r="D2186" s="1" t="s">
        <v>123</v>
      </c>
      <c r="E2186" s="1" t="s">
        <v>632</v>
      </c>
      <c r="F2186" s="128"/>
      <c r="G2186" s="129"/>
      <c r="H2186" s="129"/>
      <c r="I2186" s="129"/>
      <c r="J2186" s="129"/>
      <c r="K2186" s="49" t="s">
        <v>2419</v>
      </c>
      <c r="L2186" s="61" t="s">
        <v>2420</v>
      </c>
      <c r="M2186" s="51" t="s">
        <v>127</v>
      </c>
      <c r="N2186" s="51"/>
      <c r="O2186" s="62" t="e">
        <f t="shared" si="1165"/>
        <v>#VALUE!</v>
      </c>
      <c r="P2186" s="53">
        <v>76000</v>
      </c>
      <c r="Q2186" s="54" t="s">
        <v>128</v>
      </c>
      <c r="R2186" s="53">
        <v>599000</v>
      </c>
      <c r="S2186" s="53">
        <f t="shared" si="1166"/>
        <v>599500</v>
      </c>
      <c r="T2186" s="53"/>
      <c r="U2186" s="160">
        <v>0</v>
      </c>
      <c r="V2186" s="53" t="s">
        <v>129</v>
      </c>
      <c r="W2186" s="156">
        <v>0.01</v>
      </c>
      <c r="X2186" s="177">
        <v>0</v>
      </c>
      <c r="Y2186" s="53" t="s">
        <v>129</v>
      </c>
      <c r="Z2186" s="178">
        <v>0.01</v>
      </c>
      <c r="AA2186" s="160">
        <v>299500</v>
      </c>
      <c r="AB2186" s="53" t="s">
        <v>131</v>
      </c>
      <c r="AC2186" s="176">
        <v>0.5</v>
      </c>
      <c r="AD2186" s="160">
        <v>300000</v>
      </c>
      <c r="AE2186" s="53" t="s">
        <v>131</v>
      </c>
      <c r="AF2186" s="176">
        <v>0.5</v>
      </c>
      <c r="AG2186" s="160">
        <v>0</v>
      </c>
      <c r="AH2186" s="53" t="s">
        <v>131</v>
      </c>
      <c r="AI2186" s="176">
        <v>0.5</v>
      </c>
      <c r="AJ2186" s="53"/>
      <c r="AK2186" s="53"/>
      <c r="AL2186" s="53"/>
      <c r="AM2186" s="53"/>
      <c r="AN2186" s="53"/>
      <c r="AO2186" s="53"/>
      <c r="AP2186" s="53"/>
      <c r="AQ2186" s="53"/>
      <c r="AR2186" s="53"/>
      <c r="AS2186" s="53"/>
      <c r="AT2186" s="53"/>
      <c r="AU2186" s="53"/>
      <c r="AV2186" s="53"/>
      <c r="AW2186" s="53"/>
      <c r="AX2186" s="53"/>
      <c r="AY2186" s="53"/>
      <c r="AZ2186" s="53"/>
      <c r="BA2186" s="53"/>
      <c r="BB2186" s="53"/>
      <c r="BC2186" s="53"/>
      <c r="BD2186" s="53"/>
      <c r="BE2186" s="53"/>
    </row>
    <row r="2187" spans="1:57" ht="15.75" customHeight="1">
      <c r="A2187" s="1" t="s">
        <v>2405</v>
      </c>
      <c r="B2187" s="1" t="s">
        <v>121</v>
      </c>
      <c r="C2187" s="1" t="s">
        <v>122</v>
      </c>
      <c r="D2187" s="1" t="s">
        <v>123</v>
      </c>
      <c r="E2187" s="1" t="s">
        <v>632</v>
      </c>
      <c r="F2187" s="128"/>
      <c r="G2187" s="129"/>
      <c r="H2187" s="129"/>
      <c r="I2187" s="129"/>
      <c r="J2187" s="129"/>
      <c r="K2187" s="49" t="s">
        <v>2421</v>
      </c>
      <c r="L2187" s="61" t="s">
        <v>2422</v>
      </c>
      <c r="M2187" s="51" t="s">
        <v>127</v>
      </c>
      <c r="N2187" s="51"/>
      <c r="O2187" s="62" t="e">
        <f t="shared" si="1165"/>
        <v>#VALUE!</v>
      </c>
      <c r="P2187" s="53">
        <v>38000</v>
      </c>
      <c r="Q2187" s="54" t="s">
        <v>128</v>
      </c>
      <c r="R2187" s="53">
        <v>299500</v>
      </c>
      <c r="S2187" s="53">
        <f t="shared" si="1166"/>
        <v>299500</v>
      </c>
      <c r="T2187" s="53"/>
      <c r="U2187" s="160">
        <v>0</v>
      </c>
      <c r="V2187" s="53" t="s">
        <v>129</v>
      </c>
      <c r="W2187" s="156">
        <v>0.01</v>
      </c>
      <c r="X2187" s="177">
        <v>0</v>
      </c>
      <c r="Y2187" s="53" t="s">
        <v>129</v>
      </c>
      <c r="Z2187" s="178">
        <v>0.01</v>
      </c>
      <c r="AA2187" s="160">
        <v>0</v>
      </c>
      <c r="AB2187" s="53" t="s">
        <v>130</v>
      </c>
      <c r="AC2187" s="176">
        <v>0.3</v>
      </c>
      <c r="AD2187" s="160">
        <v>299500</v>
      </c>
      <c r="AE2187" s="53" t="s">
        <v>131</v>
      </c>
      <c r="AF2187" s="176">
        <v>0.5</v>
      </c>
      <c r="AG2187" s="160">
        <v>0</v>
      </c>
      <c r="AH2187" s="53" t="s">
        <v>131</v>
      </c>
      <c r="AI2187" s="176">
        <v>0.5</v>
      </c>
      <c r="AJ2187" s="53"/>
      <c r="AK2187" s="53"/>
      <c r="AL2187" s="53"/>
      <c r="AM2187" s="53"/>
      <c r="AN2187" s="53"/>
      <c r="AO2187" s="53"/>
      <c r="AP2187" s="53"/>
      <c r="AQ2187" s="53"/>
      <c r="AR2187" s="53"/>
      <c r="AS2187" s="53"/>
      <c r="AT2187" s="53"/>
      <c r="AU2187" s="53"/>
      <c r="AV2187" s="53"/>
      <c r="AW2187" s="53"/>
      <c r="AX2187" s="53"/>
      <c r="AY2187" s="53"/>
      <c r="AZ2187" s="53"/>
      <c r="BA2187" s="53"/>
      <c r="BB2187" s="53"/>
      <c r="BC2187" s="53"/>
      <c r="BD2187" s="53"/>
      <c r="BE2187" s="53"/>
    </row>
    <row r="2188" spans="1:57" ht="15.75" customHeight="1">
      <c r="A2188" s="1" t="s">
        <v>2405</v>
      </c>
      <c r="B2188" s="1" t="s">
        <v>121</v>
      </c>
      <c r="C2188" s="1" t="s">
        <v>122</v>
      </c>
      <c r="D2188" s="1" t="s">
        <v>123</v>
      </c>
      <c r="E2188" s="1" t="s">
        <v>632</v>
      </c>
      <c r="F2188" s="128"/>
      <c r="G2188" s="129"/>
      <c r="H2188" s="129"/>
      <c r="I2188" s="129"/>
      <c r="J2188" s="129"/>
      <c r="K2188" s="49" t="s">
        <v>2423</v>
      </c>
      <c r="L2188" s="61" t="s">
        <v>2424</v>
      </c>
      <c r="M2188" s="51" t="s">
        <v>127</v>
      </c>
      <c r="N2188" s="51"/>
      <c r="O2188" s="62" t="e">
        <f t="shared" si="1165"/>
        <v>#VALUE!</v>
      </c>
      <c r="P2188" s="53">
        <v>76000</v>
      </c>
      <c r="Q2188" s="54" t="s">
        <v>128</v>
      </c>
      <c r="R2188" s="53">
        <v>599000</v>
      </c>
      <c r="S2188" s="53">
        <f t="shared" si="1166"/>
        <v>599500</v>
      </c>
      <c r="T2188" s="53"/>
      <c r="U2188" s="160">
        <v>0</v>
      </c>
      <c r="V2188" s="53" t="s">
        <v>129</v>
      </c>
      <c r="W2188" s="156">
        <v>0.01</v>
      </c>
      <c r="X2188" s="177">
        <v>0</v>
      </c>
      <c r="Y2188" s="53" t="s">
        <v>129</v>
      </c>
      <c r="Z2188" s="178">
        <v>0.01</v>
      </c>
      <c r="AA2188" s="160">
        <v>299500</v>
      </c>
      <c r="AB2188" s="53" t="s">
        <v>131</v>
      </c>
      <c r="AC2188" s="176">
        <v>0.5</v>
      </c>
      <c r="AD2188" s="160">
        <v>300000</v>
      </c>
      <c r="AE2188" s="53" t="s">
        <v>131</v>
      </c>
      <c r="AF2188" s="176">
        <v>0.5</v>
      </c>
      <c r="AG2188" s="160">
        <v>0</v>
      </c>
      <c r="AH2188" s="53" t="s">
        <v>131</v>
      </c>
      <c r="AI2188" s="176">
        <v>0.5</v>
      </c>
      <c r="AJ2188" s="53"/>
      <c r="AK2188" s="53"/>
      <c r="AL2188" s="53"/>
      <c r="AM2188" s="53"/>
      <c r="AN2188" s="53"/>
      <c r="AO2188" s="53"/>
      <c r="AP2188" s="53"/>
      <c r="AQ2188" s="53"/>
      <c r="AR2188" s="53"/>
      <c r="AS2188" s="53"/>
      <c r="AT2188" s="53"/>
      <c r="AU2188" s="53"/>
      <c r="AV2188" s="53"/>
      <c r="AW2188" s="53"/>
      <c r="AX2188" s="53"/>
      <c r="AY2188" s="53"/>
      <c r="AZ2188" s="53"/>
      <c r="BA2188" s="53"/>
      <c r="BB2188" s="53"/>
      <c r="BC2188" s="53"/>
      <c r="BD2188" s="53"/>
      <c r="BE2188" s="53"/>
    </row>
    <row r="2189" spans="1:57" ht="15.75" customHeight="1">
      <c r="A2189" s="1" t="s">
        <v>2405</v>
      </c>
      <c r="B2189" s="1" t="s">
        <v>121</v>
      </c>
      <c r="C2189" s="1" t="s">
        <v>122</v>
      </c>
      <c r="D2189" s="1"/>
      <c r="E2189" s="1" t="s">
        <v>822</v>
      </c>
      <c r="F2189" s="41"/>
      <c r="G2189" s="42"/>
      <c r="H2189" s="42"/>
      <c r="I2189" s="42"/>
      <c r="J2189" s="42" t="s">
        <v>822</v>
      </c>
      <c r="K2189" s="130"/>
      <c r="L2189" s="126"/>
      <c r="M2189" s="127"/>
      <c r="N2189" s="127"/>
      <c r="O2189" s="127"/>
      <c r="P2189" s="45"/>
      <c r="Q2189" s="46"/>
      <c r="R2189" s="45">
        <f t="shared" ref="R2189:S2189" si="1167">SUM(R2190:R2196)</f>
        <v>1837300</v>
      </c>
      <c r="S2189" s="45">
        <f t="shared" si="1167"/>
        <v>1837300</v>
      </c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91"/>
      <c r="AE2189" s="91"/>
      <c r="AF2189" s="91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  <c r="AT2189" s="45"/>
      <c r="AU2189" s="45"/>
      <c r="AV2189" s="45"/>
      <c r="AW2189" s="45"/>
      <c r="AX2189" s="45"/>
      <c r="AY2189" s="45"/>
      <c r="AZ2189" s="45"/>
      <c r="BA2189" s="45"/>
      <c r="BB2189" s="45"/>
      <c r="BC2189" s="45"/>
      <c r="BD2189" s="45"/>
      <c r="BE2189" s="45"/>
    </row>
    <row r="2190" spans="1:57" ht="15.75" customHeight="1">
      <c r="A2190" s="1" t="s">
        <v>2405</v>
      </c>
      <c r="B2190" s="1" t="s">
        <v>121</v>
      </c>
      <c r="C2190" s="1" t="s">
        <v>122</v>
      </c>
      <c r="D2190" s="1" t="s">
        <v>123</v>
      </c>
      <c r="E2190" s="1" t="s">
        <v>822</v>
      </c>
      <c r="F2190" s="128"/>
      <c r="G2190" s="129"/>
      <c r="H2190" s="129"/>
      <c r="I2190" s="129"/>
      <c r="J2190" s="129"/>
      <c r="K2190" s="49" t="s">
        <v>2412</v>
      </c>
      <c r="L2190" s="50" t="s">
        <v>2413</v>
      </c>
      <c r="M2190" s="51" t="s">
        <v>127</v>
      </c>
      <c r="N2190" s="51">
        <v>2</v>
      </c>
      <c r="O2190" s="56" t="e">
        <f t="shared" ref="O2190:O2196" si="1168">M2190-R2190</f>
        <v>#VALUE!</v>
      </c>
      <c r="P2190" s="53">
        <v>100000</v>
      </c>
      <c r="Q2190" s="54" t="s">
        <v>128</v>
      </c>
      <c r="R2190" s="53">
        <v>296000</v>
      </c>
      <c r="S2190" s="53">
        <f t="shared" ref="S2190:S2196" si="1169">U2190+X2190+AA2190+AD2190+AG2190+AJ2190+AM2190+AP2190+AS2190+AV2190+AY2190+BB2190</f>
        <v>296000</v>
      </c>
      <c r="T2190" s="53"/>
      <c r="U2190" s="160">
        <v>0</v>
      </c>
      <c r="V2190" s="53" t="s">
        <v>129</v>
      </c>
      <c r="W2190" s="156">
        <v>0.01</v>
      </c>
      <c r="X2190" s="177">
        <v>0</v>
      </c>
      <c r="Y2190" s="53" t="s">
        <v>129</v>
      </c>
      <c r="Z2190" s="178">
        <v>0.01</v>
      </c>
      <c r="AA2190" s="160">
        <v>296000</v>
      </c>
      <c r="AB2190" s="53" t="s">
        <v>131</v>
      </c>
      <c r="AC2190" s="176">
        <v>0.5</v>
      </c>
      <c r="AD2190" s="160">
        <v>0</v>
      </c>
      <c r="AE2190" s="53" t="s">
        <v>131</v>
      </c>
      <c r="AF2190" s="176">
        <v>0.5</v>
      </c>
      <c r="AG2190" s="160">
        <v>0</v>
      </c>
      <c r="AH2190" s="53" t="s">
        <v>131</v>
      </c>
      <c r="AI2190" s="176">
        <v>0.5</v>
      </c>
      <c r="AJ2190" s="53"/>
      <c r="AK2190" s="53"/>
      <c r="AL2190" s="53"/>
      <c r="AM2190" s="53"/>
      <c r="AN2190" s="53"/>
      <c r="AO2190" s="53"/>
      <c r="AP2190" s="53"/>
      <c r="AQ2190" s="53"/>
      <c r="AR2190" s="53"/>
      <c r="AS2190" s="53"/>
      <c r="AT2190" s="53"/>
      <c r="AU2190" s="53"/>
      <c r="AV2190" s="53"/>
      <c r="AW2190" s="53"/>
      <c r="AX2190" s="53"/>
      <c r="AY2190" s="53"/>
      <c r="AZ2190" s="53"/>
      <c r="BA2190" s="53"/>
      <c r="BB2190" s="53"/>
      <c r="BC2190" s="53"/>
      <c r="BD2190" s="53"/>
      <c r="BE2190" s="53"/>
    </row>
    <row r="2191" spans="1:57" ht="15.75" customHeight="1">
      <c r="A2191" s="1" t="s">
        <v>2405</v>
      </c>
      <c r="B2191" s="1" t="s">
        <v>121</v>
      </c>
      <c r="C2191" s="1" t="s">
        <v>122</v>
      </c>
      <c r="D2191" s="1" t="s">
        <v>123</v>
      </c>
      <c r="E2191" s="1" t="s">
        <v>822</v>
      </c>
      <c r="F2191" s="128"/>
      <c r="G2191" s="129"/>
      <c r="H2191" s="129"/>
      <c r="I2191" s="129"/>
      <c r="J2191" s="129"/>
      <c r="K2191" s="49" t="s">
        <v>146</v>
      </c>
      <c r="L2191" s="50" t="s">
        <v>147</v>
      </c>
      <c r="M2191" s="51" t="s">
        <v>127</v>
      </c>
      <c r="N2191" s="51">
        <v>3</v>
      </c>
      <c r="O2191" s="52" t="e">
        <f t="shared" si="1168"/>
        <v>#VALUE!</v>
      </c>
      <c r="P2191" s="53">
        <v>100000</v>
      </c>
      <c r="Q2191" s="54" t="s">
        <v>128</v>
      </c>
      <c r="R2191" s="53">
        <v>296000</v>
      </c>
      <c r="S2191" s="53">
        <f t="shared" si="1169"/>
        <v>296000</v>
      </c>
      <c r="T2191" s="53"/>
      <c r="U2191" s="160">
        <v>0</v>
      </c>
      <c r="V2191" s="53" t="s">
        <v>129</v>
      </c>
      <c r="W2191" s="156">
        <v>0.01</v>
      </c>
      <c r="X2191" s="177">
        <v>0</v>
      </c>
      <c r="Y2191" s="53" t="s">
        <v>129</v>
      </c>
      <c r="Z2191" s="178">
        <v>0.01</v>
      </c>
      <c r="AA2191" s="160">
        <v>296000</v>
      </c>
      <c r="AB2191" s="53" t="s">
        <v>131</v>
      </c>
      <c r="AC2191" s="176">
        <v>0.5</v>
      </c>
      <c r="AD2191" s="160">
        <v>0</v>
      </c>
      <c r="AE2191" s="53" t="s">
        <v>131</v>
      </c>
      <c r="AF2191" s="176">
        <v>0.5</v>
      </c>
      <c r="AG2191" s="160">
        <v>0</v>
      </c>
      <c r="AH2191" s="53" t="s">
        <v>131</v>
      </c>
      <c r="AI2191" s="176">
        <v>0.5</v>
      </c>
      <c r="AJ2191" s="53"/>
      <c r="AK2191" s="53"/>
      <c r="AL2191" s="53"/>
      <c r="AM2191" s="53"/>
      <c r="AN2191" s="53"/>
      <c r="AO2191" s="53"/>
      <c r="AP2191" s="53"/>
      <c r="AQ2191" s="53"/>
      <c r="AR2191" s="53"/>
      <c r="AS2191" s="53"/>
      <c r="AT2191" s="53"/>
      <c r="AU2191" s="53"/>
      <c r="AV2191" s="53"/>
      <c r="AW2191" s="53"/>
      <c r="AX2191" s="53"/>
      <c r="AY2191" s="53"/>
      <c r="AZ2191" s="53"/>
      <c r="BA2191" s="53"/>
      <c r="BB2191" s="53"/>
      <c r="BC2191" s="53"/>
      <c r="BD2191" s="53"/>
      <c r="BE2191" s="53"/>
    </row>
    <row r="2192" spans="1:57" ht="15.75" customHeight="1">
      <c r="A2192" s="1" t="s">
        <v>2405</v>
      </c>
      <c r="B2192" s="1" t="s">
        <v>121</v>
      </c>
      <c r="C2192" s="1" t="s">
        <v>122</v>
      </c>
      <c r="D2192" s="1" t="s">
        <v>123</v>
      </c>
      <c r="E2192" s="1" t="s">
        <v>822</v>
      </c>
      <c r="F2192" s="128"/>
      <c r="G2192" s="129"/>
      <c r="H2192" s="129"/>
      <c r="I2192" s="129"/>
      <c r="J2192" s="129"/>
      <c r="K2192" s="49" t="s">
        <v>694</v>
      </c>
      <c r="L2192" s="50" t="s">
        <v>2416</v>
      </c>
      <c r="M2192" s="51" t="s">
        <v>127</v>
      </c>
      <c r="N2192" s="51">
        <v>2</v>
      </c>
      <c r="O2192" s="56" t="e">
        <f t="shared" si="1168"/>
        <v>#VALUE!</v>
      </c>
      <c r="P2192" s="53">
        <v>100000</v>
      </c>
      <c r="Q2192" s="54" t="s">
        <v>128</v>
      </c>
      <c r="R2192" s="53">
        <v>296000</v>
      </c>
      <c r="S2192" s="53">
        <f t="shared" si="1169"/>
        <v>296000</v>
      </c>
      <c r="T2192" s="53"/>
      <c r="U2192" s="160">
        <v>0</v>
      </c>
      <c r="V2192" s="53" t="s">
        <v>129</v>
      </c>
      <c r="W2192" s="156">
        <v>0.01</v>
      </c>
      <c r="X2192" s="177">
        <v>0</v>
      </c>
      <c r="Y2192" s="53" t="s">
        <v>129</v>
      </c>
      <c r="Z2192" s="178">
        <v>0.01</v>
      </c>
      <c r="AA2192" s="160">
        <v>296000</v>
      </c>
      <c r="AB2192" s="53" t="s">
        <v>131</v>
      </c>
      <c r="AC2192" s="176">
        <v>0.5</v>
      </c>
      <c r="AD2192" s="160">
        <v>0</v>
      </c>
      <c r="AE2192" s="53" t="s">
        <v>131</v>
      </c>
      <c r="AF2192" s="176">
        <v>0.5</v>
      </c>
      <c r="AG2192" s="160">
        <v>0</v>
      </c>
      <c r="AH2192" s="53" t="s">
        <v>131</v>
      </c>
      <c r="AI2192" s="176">
        <v>0.5</v>
      </c>
      <c r="AJ2192" s="53"/>
      <c r="AK2192" s="53"/>
      <c r="AL2192" s="53"/>
      <c r="AM2192" s="53"/>
      <c r="AN2192" s="53"/>
      <c r="AO2192" s="53"/>
      <c r="AP2192" s="53"/>
      <c r="AQ2192" s="53"/>
      <c r="AR2192" s="53"/>
      <c r="AS2192" s="53"/>
      <c r="AT2192" s="53"/>
      <c r="AU2192" s="53"/>
      <c r="AV2192" s="53"/>
      <c r="AW2192" s="53"/>
      <c r="AX2192" s="53"/>
      <c r="AY2192" s="53"/>
      <c r="AZ2192" s="53"/>
      <c r="BA2192" s="53"/>
      <c r="BB2192" s="53"/>
      <c r="BC2192" s="53"/>
      <c r="BD2192" s="53"/>
      <c r="BE2192" s="53"/>
    </row>
    <row r="2193" spans="1:57" ht="15.75" customHeight="1">
      <c r="A2193" s="1" t="s">
        <v>2405</v>
      </c>
      <c r="B2193" s="1" t="s">
        <v>121</v>
      </c>
      <c r="C2193" s="1" t="s">
        <v>122</v>
      </c>
      <c r="D2193" s="1" t="s">
        <v>123</v>
      </c>
      <c r="E2193" s="1" t="s">
        <v>822</v>
      </c>
      <c r="F2193" s="128"/>
      <c r="G2193" s="129"/>
      <c r="H2193" s="129"/>
      <c r="I2193" s="129"/>
      <c r="J2193" s="129"/>
      <c r="K2193" s="49" t="s">
        <v>2425</v>
      </c>
      <c r="L2193" s="61" t="s">
        <v>2426</v>
      </c>
      <c r="M2193" s="51" t="s">
        <v>127</v>
      </c>
      <c r="N2193" s="51"/>
      <c r="O2193" s="62" t="e">
        <f t="shared" si="1168"/>
        <v>#VALUE!</v>
      </c>
      <c r="P2193" s="53">
        <v>50000</v>
      </c>
      <c r="Q2193" s="54" t="s">
        <v>128</v>
      </c>
      <c r="R2193" s="53">
        <v>394000</v>
      </c>
      <c r="S2193" s="53">
        <f t="shared" si="1169"/>
        <v>394000</v>
      </c>
      <c r="T2193" s="53"/>
      <c r="U2193" s="160">
        <v>0</v>
      </c>
      <c r="V2193" s="53" t="s">
        <v>129</v>
      </c>
      <c r="W2193" s="156">
        <v>0.01</v>
      </c>
      <c r="X2193" s="177">
        <v>0</v>
      </c>
      <c r="Y2193" s="53" t="s">
        <v>129</v>
      </c>
      <c r="Z2193" s="178">
        <v>0.01</v>
      </c>
      <c r="AA2193" s="160">
        <v>394000</v>
      </c>
      <c r="AB2193" s="53" t="s">
        <v>131</v>
      </c>
      <c r="AC2193" s="176">
        <v>0.5</v>
      </c>
      <c r="AD2193" s="160">
        <v>0</v>
      </c>
      <c r="AE2193" s="53" t="s">
        <v>131</v>
      </c>
      <c r="AF2193" s="176">
        <v>0.5</v>
      </c>
      <c r="AG2193" s="160">
        <v>0</v>
      </c>
      <c r="AH2193" s="53" t="s">
        <v>131</v>
      </c>
      <c r="AI2193" s="176">
        <v>0.5</v>
      </c>
      <c r="AJ2193" s="53"/>
      <c r="AK2193" s="53"/>
      <c r="AL2193" s="53"/>
      <c r="AM2193" s="53"/>
      <c r="AN2193" s="53"/>
      <c r="AO2193" s="53"/>
      <c r="AP2193" s="53"/>
      <c r="AQ2193" s="53"/>
      <c r="AR2193" s="53"/>
      <c r="AS2193" s="53"/>
      <c r="AT2193" s="53"/>
      <c r="AU2193" s="53"/>
      <c r="AV2193" s="53"/>
      <c r="AW2193" s="53"/>
      <c r="AX2193" s="53"/>
      <c r="AY2193" s="53"/>
      <c r="AZ2193" s="53"/>
      <c r="BA2193" s="53"/>
      <c r="BB2193" s="53"/>
      <c r="BC2193" s="53"/>
      <c r="BD2193" s="53"/>
      <c r="BE2193" s="53"/>
    </row>
    <row r="2194" spans="1:57" ht="15.75" customHeight="1">
      <c r="A2194" s="1" t="s">
        <v>2405</v>
      </c>
      <c r="B2194" s="1" t="s">
        <v>121</v>
      </c>
      <c r="C2194" s="1" t="s">
        <v>122</v>
      </c>
      <c r="D2194" s="1" t="s">
        <v>123</v>
      </c>
      <c r="E2194" s="1" t="s">
        <v>822</v>
      </c>
      <c r="F2194" s="128"/>
      <c r="G2194" s="129"/>
      <c r="H2194" s="129"/>
      <c r="I2194" s="129"/>
      <c r="J2194" s="129"/>
      <c r="K2194" s="49" t="s">
        <v>2427</v>
      </c>
      <c r="L2194" s="61" t="s">
        <v>2428</v>
      </c>
      <c r="M2194" s="51" t="s">
        <v>127</v>
      </c>
      <c r="N2194" s="51"/>
      <c r="O2194" s="62" t="e">
        <f t="shared" si="1168"/>
        <v>#VALUE!</v>
      </c>
      <c r="P2194" s="53">
        <v>30000</v>
      </c>
      <c r="Q2194" s="54" t="s">
        <v>128</v>
      </c>
      <c r="R2194" s="53">
        <v>236400</v>
      </c>
      <c r="S2194" s="53">
        <f t="shared" si="1169"/>
        <v>236400</v>
      </c>
      <c r="T2194" s="53"/>
      <c r="U2194" s="160">
        <v>0</v>
      </c>
      <c r="V2194" s="53" t="s">
        <v>129</v>
      </c>
      <c r="W2194" s="156">
        <v>0.01</v>
      </c>
      <c r="X2194" s="177">
        <v>0</v>
      </c>
      <c r="Y2194" s="53" t="s">
        <v>129</v>
      </c>
      <c r="Z2194" s="178">
        <v>0.01</v>
      </c>
      <c r="AA2194" s="160">
        <v>236400</v>
      </c>
      <c r="AB2194" s="53" t="s">
        <v>131</v>
      </c>
      <c r="AC2194" s="176">
        <v>0.5</v>
      </c>
      <c r="AD2194" s="160">
        <v>0</v>
      </c>
      <c r="AE2194" s="53" t="s">
        <v>131</v>
      </c>
      <c r="AF2194" s="176">
        <v>0.5</v>
      </c>
      <c r="AG2194" s="160">
        <v>0</v>
      </c>
      <c r="AH2194" s="53" t="s">
        <v>131</v>
      </c>
      <c r="AI2194" s="176">
        <v>0.5</v>
      </c>
      <c r="AJ2194" s="53"/>
      <c r="AK2194" s="53"/>
      <c r="AL2194" s="53"/>
      <c r="AM2194" s="53"/>
      <c r="AN2194" s="53"/>
      <c r="AO2194" s="53"/>
      <c r="AP2194" s="53"/>
      <c r="AQ2194" s="53"/>
      <c r="AR2194" s="53"/>
      <c r="AS2194" s="53"/>
      <c r="AT2194" s="53"/>
      <c r="AU2194" s="53"/>
      <c r="AV2194" s="53"/>
      <c r="AW2194" s="53"/>
      <c r="AX2194" s="53"/>
      <c r="AY2194" s="53"/>
      <c r="AZ2194" s="53"/>
      <c r="BA2194" s="53"/>
      <c r="BB2194" s="53"/>
      <c r="BC2194" s="53"/>
      <c r="BD2194" s="53"/>
      <c r="BE2194" s="53"/>
    </row>
    <row r="2195" spans="1:57" ht="15.75" customHeight="1">
      <c r="A2195" s="1" t="s">
        <v>2405</v>
      </c>
      <c r="B2195" s="1" t="s">
        <v>121</v>
      </c>
      <c r="C2195" s="1" t="s">
        <v>122</v>
      </c>
      <c r="D2195" s="1" t="s">
        <v>123</v>
      </c>
      <c r="E2195" s="1" t="s">
        <v>822</v>
      </c>
      <c r="F2195" s="128"/>
      <c r="G2195" s="129"/>
      <c r="H2195" s="129"/>
      <c r="I2195" s="129"/>
      <c r="J2195" s="129"/>
      <c r="K2195" s="49" t="s">
        <v>2429</v>
      </c>
      <c r="L2195" s="61" t="s">
        <v>2430</v>
      </c>
      <c r="M2195" s="51" t="s">
        <v>127</v>
      </c>
      <c r="N2195" s="51"/>
      <c r="O2195" s="62" t="e">
        <f t="shared" si="1168"/>
        <v>#VALUE!</v>
      </c>
      <c r="P2195" s="53">
        <v>30000</v>
      </c>
      <c r="Q2195" s="54" t="s">
        <v>128</v>
      </c>
      <c r="R2195" s="53">
        <v>236400</v>
      </c>
      <c r="S2195" s="53">
        <f t="shared" si="1169"/>
        <v>236400</v>
      </c>
      <c r="T2195" s="53"/>
      <c r="U2195" s="160">
        <v>0</v>
      </c>
      <c r="V2195" s="53" t="s">
        <v>129</v>
      </c>
      <c r="W2195" s="156">
        <v>0.01</v>
      </c>
      <c r="X2195" s="177">
        <v>0</v>
      </c>
      <c r="Y2195" s="53" t="s">
        <v>129</v>
      </c>
      <c r="Z2195" s="178">
        <v>0.01</v>
      </c>
      <c r="AA2195" s="160">
        <v>236400</v>
      </c>
      <c r="AB2195" s="53" t="s">
        <v>131</v>
      </c>
      <c r="AC2195" s="176">
        <v>0.5</v>
      </c>
      <c r="AD2195" s="160">
        <v>0</v>
      </c>
      <c r="AE2195" s="53" t="s">
        <v>131</v>
      </c>
      <c r="AF2195" s="176">
        <v>0.5</v>
      </c>
      <c r="AG2195" s="160">
        <v>0</v>
      </c>
      <c r="AH2195" s="53" t="s">
        <v>131</v>
      </c>
      <c r="AI2195" s="176">
        <v>0.5</v>
      </c>
      <c r="AJ2195" s="53"/>
      <c r="AK2195" s="53"/>
      <c r="AL2195" s="53"/>
      <c r="AM2195" s="53"/>
      <c r="AN2195" s="53"/>
      <c r="AO2195" s="53"/>
      <c r="AP2195" s="53"/>
      <c r="AQ2195" s="53"/>
      <c r="AR2195" s="53"/>
      <c r="AS2195" s="53"/>
      <c r="AT2195" s="53"/>
      <c r="AU2195" s="53"/>
      <c r="AV2195" s="53"/>
      <c r="AW2195" s="53"/>
      <c r="AX2195" s="53"/>
      <c r="AY2195" s="53"/>
      <c r="AZ2195" s="53"/>
      <c r="BA2195" s="53"/>
      <c r="BB2195" s="53"/>
      <c r="BC2195" s="53"/>
      <c r="BD2195" s="53"/>
      <c r="BE2195" s="53"/>
    </row>
    <row r="2196" spans="1:57" ht="15.75" customHeight="1">
      <c r="A2196" s="1" t="s">
        <v>2405</v>
      </c>
      <c r="B2196" s="1" t="s">
        <v>121</v>
      </c>
      <c r="C2196" s="1" t="s">
        <v>122</v>
      </c>
      <c r="D2196" s="1" t="s">
        <v>123</v>
      </c>
      <c r="E2196" s="1" t="s">
        <v>822</v>
      </c>
      <c r="F2196" s="128"/>
      <c r="G2196" s="129"/>
      <c r="H2196" s="129"/>
      <c r="I2196" s="129"/>
      <c r="J2196" s="129"/>
      <c r="K2196" s="49" t="s">
        <v>2431</v>
      </c>
      <c r="L2196" s="61" t="s">
        <v>2432</v>
      </c>
      <c r="M2196" s="51" t="s">
        <v>127</v>
      </c>
      <c r="N2196" s="51"/>
      <c r="O2196" s="62" t="e">
        <f t="shared" si="1168"/>
        <v>#VALUE!</v>
      </c>
      <c r="P2196" s="53">
        <v>50000</v>
      </c>
      <c r="Q2196" s="54" t="s">
        <v>128</v>
      </c>
      <c r="R2196" s="53">
        <v>82500</v>
      </c>
      <c r="S2196" s="53">
        <f t="shared" si="1169"/>
        <v>82500</v>
      </c>
      <c r="T2196" s="53"/>
      <c r="U2196" s="160">
        <v>0</v>
      </c>
      <c r="V2196" s="53" t="s">
        <v>129</v>
      </c>
      <c r="W2196" s="156">
        <v>0.01</v>
      </c>
      <c r="X2196" s="177">
        <v>0</v>
      </c>
      <c r="Y2196" s="53" t="s">
        <v>129</v>
      </c>
      <c r="Z2196" s="178">
        <v>0.01</v>
      </c>
      <c r="AA2196" s="160">
        <v>82500</v>
      </c>
      <c r="AB2196" s="53" t="s">
        <v>131</v>
      </c>
      <c r="AC2196" s="176">
        <v>0.5</v>
      </c>
      <c r="AD2196" s="160">
        <v>0</v>
      </c>
      <c r="AE2196" s="53" t="s">
        <v>131</v>
      </c>
      <c r="AF2196" s="176">
        <v>0.5</v>
      </c>
      <c r="AG2196" s="160">
        <v>0</v>
      </c>
      <c r="AH2196" s="53" t="s">
        <v>131</v>
      </c>
      <c r="AI2196" s="176">
        <v>0.5</v>
      </c>
      <c r="AJ2196" s="53"/>
      <c r="AK2196" s="53"/>
      <c r="AL2196" s="53"/>
      <c r="AM2196" s="53"/>
      <c r="AN2196" s="53"/>
      <c r="AO2196" s="53"/>
      <c r="AP2196" s="53"/>
      <c r="AQ2196" s="53"/>
      <c r="AR2196" s="53"/>
      <c r="AS2196" s="53"/>
      <c r="AT2196" s="53"/>
      <c r="AU2196" s="53"/>
      <c r="AV2196" s="53"/>
      <c r="AW2196" s="53"/>
      <c r="AX2196" s="53"/>
      <c r="AY2196" s="53"/>
      <c r="AZ2196" s="53"/>
      <c r="BA2196" s="53"/>
      <c r="BB2196" s="53"/>
      <c r="BC2196" s="53"/>
      <c r="BD2196" s="53"/>
      <c r="BE2196" s="53"/>
    </row>
    <row r="2197" spans="1:57" ht="15.75" customHeight="1">
      <c r="A2197" s="1" t="s">
        <v>2405</v>
      </c>
      <c r="B2197" s="1" t="s">
        <v>121</v>
      </c>
      <c r="C2197" s="1" t="s">
        <v>122</v>
      </c>
      <c r="D2197" s="1"/>
      <c r="E2197" s="1" t="s">
        <v>838</v>
      </c>
      <c r="F2197" s="41"/>
      <c r="G2197" s="42"/>
      <c r="H2197" s="42"/>
      <c r="I2197" s="42"/>
      <c r="J2197" s="42" t="s">
        <v>838</v>
      </c>
      <c r="K2197" s="130"/>
      <c r="L2197" s="126"/>
      <c r="M2197" s="127"/>
      <c r="N2197" s="127"/>
      <c r="O2197" s="127"/>
      <c r="P2197" s="45"/>
      <c r="Q2197" s="46"/>
      <c r="R2197" s="45">
        <f t="shared" ref="R2197:S2197" si="1170">R2198+R2199</f>
        <v>842500</v>
      </c>
      <c r="S2197" s="45">
        <f t="shared" si="1170"/>
        <v>0</v>
      </c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91"/>
      <c r="AE2197" s="91"/>
      <c r="AF2197" s="91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  <c r="AT2197" s="45"/>
      <c r="AU2197" s="45"/>
      <c r="AV2197" s="45"/>
      <c r="AW2197" s="45"/>
      <c r="AX2197" s="45"/>
      <c r="AY2197" s="45"/>
      <c r="AZ2197" s="45"/>
      <c r="BA2197" s="45"/>
      <c r="BB2197" s="45"/>
      <c r="BC2197" s="45"/>
      <c r="BD2197" s="45"/>
      <c r="BE2197" s="45"/>
    </row>
    <row r="2198" spans="1:57" ht="15.75" customHeight="1">
      <c r="A2198" s="1" t="s">
        <v>2405</v>
      </c>
      <c r="B2198" s="1" t="s">
        <v>121</v>
      </c>
      <c r="C2198" s="1" t="s">
        <v>122</v>
      </c>
      <c r="D2198" s="1" t="s">
        <v>123</v>
      </c>
      <c r="E2198" s="1" t="s">
        <v>838</v>
      </c>
      <c r="F2198" s="128"/>
      <c r="G2198" s="129"/>
      <c r="H2198" s="129"/>
      <c r="I2198" s="129"/>
      <c r="J2198" s="129"/>
      <c r="K2198" s="49" t="s">
        <v>2433</v>
      </c>
      <c r="L2198" s="61" t="s">
        <v>2434</v>
      </c>
      <c r="M2198" s="51" t="s">
        <v>127</v>
      </c>
      <c r="N2198" s="51"/>
      <c r="O2198" s="62" t="e">
        <f t="shared" ref="O2198:O2199" si="1171">M2198-R2198</f>
        <v>#VALUE!</v>
      </c>
      <c r="P2198" s="53">
        <v>480</v>
      </c>
      <c r="Q2198" s="54" t="s">
        <v>159</v>
      </c>
      <c r="R2198" s="53">
        <v>283200</v>
      </c>
      <c r="S2198" s="53">
        <f t="shared" ref="S2198:S2199" si="1172">U2198+X2198+AA2198+AD2198+AG2198+AJ2198+AM2198+AP2198+AS2198+AV2198+AY2198+BB2198</f>
        <v>0</v>
      </c>
      <c r="T2198" s="53"/>
      <c r="U2198" s="160">
        <v>0</v>
      </c>
      <c r="V2198" s="53" t="s">
        <v>129</v>
      </c>
      <c r="W2198" s="156">
        <v>0.01</v>
      </c>
      <c r="X2198" s="177">
        <v>0</v>
      </c>
      <c r="Y2198" s="53" t="s">
        <v>129</v>
      </c>
      <c r="Z2198" s="178">
        <v>0.01</v>
      </c>
      <c r="AA2198" s="177">
        <v>0</v>
      </c>
      <c r="AB2198" s="53" t="s">
        <v>129</v>
      </c>
      <c r="AC2198" s="180">
        <v>0.01</v>
      </c>
      <c r="AD2198" s="177">
        <v>0</v>
      </c>
      <c r="AE2198" s="53" t="s">
        <v>130</v>
      </c>
      <c r="AF2198" s="180">
        <v>0.05</v>
      </c>
      <c r="AG2198" s="177">
        <v>0</v>
      </c>
      <c r="AH2198" s="53" t="s">
        <v>130</v>
      </c>
      <c r="AI2198" s="180">
        <v>0.05</v>
      </c>
      <c r="AJ2198" s="53"/>
      <c r="AK2198" s="53"/>
      <c r="AL2198" s="53"/>
      <c r="AM2198" s="53"/>
      <c r="AN2198" s="53"/>
      <c r="AO2198" s="53"/>
      <c r="AP2198" s="53"/>
      <c r="AQ2198" s="53"/>
      <c r="AR2198" s="53"/>
      <c r="AS2198" s="53"/>
      <c r="AT2198" s="53"/>
      <c r="AU2198" s="53"/>
      <c r="AV2198" s="53"/>
      <c r="AW2198" s="53"/>
      <c r="AX2198" s="53"/>
      <c r="AY2198" s="53"/>
      <c r="AZ2198" s="53"/>
      <c r="BA2198" s="53"/>
      <c r="BB2198" s="53"/>
      <c r="BC2198" s="53"/>
      <c r="BD2198" s="53"/>
      <c r="BE2198" s="53"/>
    </row>
    <row r="2199" spans="1:57" ht="15.75" customHeight="1">
      <c r="A2199" s="1" t="s">
        <v>2405</v>
      </c>
      <c r="B2199" s="1" t="s">
        <v>121</v>
      </c>
      <c r="C2199" s="1" t="s">
        <v>122</v>
      </c>
      <c r="D2199" s="1" t="s">
        <v>123</v>
      </c>
      <c r="E2199" s="1" t="s">
        <v>838</v>
      </c>
      <c r="F2199" s="128"/>
      <c r="G2199" s="129"/>
      <c r="H2199" s="129"/>
      <c r="I2199" s="129"/>
      <c r="J2199" s="129"/>
      <c r="K2199" s="49" t="s">
        <v>2435</v>
      </c>
      <c r="L2199" s="61" t="s">
        <v>2436</v>
      </c>
      <c r="M2199" s="51" t="s">
        <v>127</v>
      </c>
      <c r="N2199" s="51"/>
      <c r="O2199" s="62" t="e">
        <f t="shared" si="1171"/>
        <v>#VALUE!</v>
      </c>
      <c r="P2199" s="53">
        <v>948</v>
      </c>
      <c r="Q2199" s="54" t="s">
        <v>159</v>
      </c>
      <c r="R2199" s="53">
        <v>559300</v>
      </c>
      <c r="S2199" s="53">
        <f t="shared" si="1172"/>
        <v>0</v>
      </c>
      <c r="T2199" s="53"/>
      <c r="U2199" s="160">
        <v>0</v>
      </c>
      <c r="V2199" s="53" t="s">
        <v>129</v>
      </c>
      <c r="W2199" s="156">
        <v>0.01</v>
      </c>
      <c r="X2199" s="177">
        <v>0</v>
      </c>
      <c r="Y2199" s="53" t="s">
        <v>129</v>
      </c>
      <c r="Z2199" s="178">
        <v>0.01</v>
      </c>
      <c r="AA2199" s="177">
        <v>0</v>
      </c>
      <c r="AB2199" s="53" t="s">
        <v>129</v>
      </c>
      <c r="AC2199" s="180">
        <v>0.01</v>
      </c>
      <c r="AD2199" s="177">
        <v>0</v>
      </c>
      <c r="AE2199" s="53" t="s">
        <v>130</v>
      </c>
      <c r="AF2199" s="180">
        <v>0.05</v>
      </c>
      <c r="AG2199" s="177">
        <v>0</v>
      </c>
      <c r="AH2199" s="53" t="s">
        <v>130</v>
      </c>
      <c r="AI2199" s="180">
        <v>0.05</v>
      </c>
      <c r="AJ2199" s="53"/>
      <c r="AK2199" s="53"/>
      <c r="AL2199" s="53"/>
      <c r="AM2199" s="53"/>
      <c r="AN2199" s="53"/>
      <c r="AO2199" s="53"/>
      <c r="AP2199" s="53"/>
      <c r="AQ2199" s="53"/>
      <c r="AR2199" s="53"/>
      <c r="AS2199" s="53"/>
      <c r="AT2199" s="53"/>
      <c r="AU2199" s="53"/>
      <c r="AV2199" s="53"/>
      <c r="AW2199" s="53"/>
      <c r="AX2199" s="53"/>
      <c r="AY2199" s="53"/>
      <c r="AZ2199" s="53"/>
      <c r="BA2199" s="53"/>
      <c r="BB2199" s="53"/>
      <c r="BC2199" s="53"/>
      <c r="BD2199" s="53"/>
      <c r="BE2199" s="53"/>
    </row>
    <row r="2200" spans="1:57" ht="15.75" customHeight="1">
      <c r="A2200" s="1" t="s">
        <v>2405</v>
      </c>
      <c r="B2200" s="1" t="s">
        <v>121</v>
      </c>
      <c r="C2200" s="1" t="s">
        <v>122</v>
      </c>
      <c r="D2200" s="1"/>
      <c r="E2200" s="1" t="s">
        <v>841</v>
      </c>
      <c r="F2200" s="41"/>
      <c r="G2200" s="42"/>
      <c r="H2200" s="42"/>
      <c r="I2200" s="42"/>
      <c r="J2200" s="42" t="s">
        <v>841</v>
      </c>
      <c r="K2200" s="130"/>
      <c r="L2200" s="126"/>
      <c r="M2200" s="127"/>
      <c r="N2200" s="127"/>
      <c r="O2200" s="127"/>
      <c r="P2200" s="45"/>
      <c r="Q2200" s="46"/>
      <c r="R2200" s="45">
        <f t="shared" ref="R2200:S2200" si="1173">SUM(R2201:R2210)</f>
        <v>7780100</v>
      </c>
      <c r="S2200" s="45">
        <f t="shared" si="1173"/>
        <v>4506872.22</v>
      </c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91"/>
      <c r="AE2200" s="91"/>
      <c r="AF2200" s="91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  <c r="AT2200" s="45"/>
      <c r="AU2200" s="45"/>
      <c r="AV2200" s="45"/>
      <c r="AW2200" s="45"/>
      <c r="AX2200" s="45"/>
      <c r="AY2200" s="45"/>
      <c r="AZ2200" s="45"/>
      <c r="BA2200" s="45"/>
      <c r="BB2200" s="45"/>
      <c r="BC2200" s="45"/>
      <c r="BD2200" s="45"/>
      <c r="BE2200" s="45"/>
    </row>
    <row r="2201" spans="1:57" ht="15.75" customHeight="1">
      <c r="A2201" s="1" t="s">
        <v>2405</v>
      </c>
      <c r="B2201" s="1" t="s">
        <v>121</v>
      </c>
      <c r="C2201" s="1" t="s">
        <v>122</v>
      </c>
      <c r="D2201" s="1" t="s">
        <v>123</v>
      </c>
      <c r="E2201" s="1" t="s">
        <v>841</v>
      </c>
      <c r="F2201" s="128"/>
      <c r="G2201" s="129"/>
      <c r="H2201" s="129"/>
      <c r="I2201" s="129"/>
      <c r="J2201" s="129"/>
      <c r="K2201" s="49" t="s">
        <v>2437</v>
      </c>
      <c r="L2201" s="61" t="s">
        <v>2438</v>
      </c>
      <c r="M2201" s="51" t="s">
        <v>127</v>
      </c>
      <c r="N2201" s="51"/>
      <c r="O2201" s="62" t="e">
        <f t="shared" ref="O2201:O2210" si="1174">M2201-R2201</f>
        <v>#VALUE!</v>
      </c>
      <c r="P2201" s="53">
        <v>2</v>
      </c>
      <c r="Q2201" s="54" t="s">
        <v>400</v>
      </c>
      <c r="R2201" s="53">
        <v>10600</v>
      </c>
      <c r="S2201" s="53">
        <f t="shared" ref="S2201:S2210" si="1175">U2201+X2201+AA2201+AD2201+AG2201+AJ2201+AM2201+AP2201+AS2201+AV2201+AY2201+BB2201</f>
        <v>10360</v>
      </c>
      <c r="T2201" s="53"/>
      <c r="U2201" s="160">
        <v>0</v>
      </c>
      <c r="V2201" s="53" t="s">
        <v>129</v>
      </c>
      <c r="W2201" s="156">
        <v>0.01</v>
      </c>
      <c r="X2201" s="177">
        <v>0</v>
      </c>
      <c r="Y2201" s="53" t="s">
        <v>129</v>
      </c>
      <c r="Z2201" s="178">
        <v>0.01</v>
      </c>
      <c r="AA2201" s="160">
        <v>0</v>
      </c>
      <c r="AB2201" s="53" t="s">
        <v>130</v>
      </c>
      <c r="AC2201" s="176">
        <v>0.3</v>
      </c>
      <c r="AD2201" s="53">
        <v>10360</v>
      </c>
      <c r="AE2201" s="53" t="s">
        <v>131</v>
      </c>
      <c r="AF2201" s="176">
        <v>0.5</v>
      </c>
      <c r="AG2201" s="160">
        <v>0</v>
      </c>
      <c r="AH2201" s="53" t="s">
        <v>131</v>
      </c>
      <c r="AI2201" s="176">
        <v>0.5</v>
      </c>
      <c r="AJ2201" s="53"/>
      <c r="AK2201" s="53"/>
      <c r="AL2201" s="53"/>
      <c r="AM2201" s="53"/>
      <c r="AN2201" s="53"/>
      <c r="AO2201" s="53"/>
      <c r="AP2201" s="53"/>
      <c r="AQ2201" s="53"/>
      <c r="AR2201" s="53"/>
      <c r="AS2201" s="53"/>
      <c r="AT2201" s="53"/>
      <c r="AU2201" s="53"/>
      <c r="AV2201" s="53"/>
      <c r="AW2201" s="53"/>
      <c r="AX2201" s="53"/>
      <c r="AY2201" s="53"/>
      <c r="AZ2201" s="53"/>
      <c r="BA2201" s="53"/>
      <c r="BB2201" s="53"/>
      <c r="BC2201" s="53"/>
      <c r="BD2201" s="53"/>
      <c r="BE2201" s="53"/>
    </row>
    <row r="2202" spans="1:57" ht="15.75" customHeight="1">
      <c r="A2202" s="1" t="s">
        <v>2405</v>
      </c>
      <c r="B2202" s="1" t="s">
        <v>121</v>
      </c>
      <c r="C2202" s="1" t="s">
        <v>122</v>
      </c>
      <c r="D2202" s="1" t="s">
        <v>123</v>
      </c>
      <c r="E2202" s="1" t="s">
        <v>841</v>
      </c>
      <c r="F2202" s="128"/>
      <c r="G2202" s="129"/>
      <c r="H2202" s="129"/>
      <c r="I2202" s="129"/>
      <c r="J2202" s="129"/>
      <c r="K2202" s="49" t="s">
        <v>2406</v>
      </c>
      <c r="L2202" s="61" t="s">
        <v>2439</v>
      </c>
      <c r="M2202" s="51" t="s">
        <v>127</v>
      </c>
      <c r="N2202" s="51"/>
      <c r="O2202" s="62" t="e">
        <f t="shared" si="1174"/>
        <v>#VALUE!</v>
      </c>
      <c r="P2202" s="53">
        <v>3</v>
      </c>
      <c r="Q2202" s="54" t="s">
        <v>400</v>
      </c>
      <c r="R2202" s="53">
        <v>16000</v>
      </c>
      <c r="S2202" s="53">
        <f t="shared" si="1175"/>
        <v>15586.74</v>
      </c>
      <c r="T2202" s="53"/>
      <c r="U2202" s="160">
        <v>0</v>
      </c>
      <c r="V2202" s="53" t="s">
        <v>129</v>
      </c>
      <c r="W2202" s="156">
        <v>0.01</v>
      </c>
      <c r="X2202" s="177">
        <v>0</v>
      </c>
      <c r="Y2202" s="53" t="s">
        <v>129</v>
      </c>
      <c r="Z2202" s="178">
        <v>0.01</v>
      </c>
      <c r="AA2202" s="160">
        <v>0</v>
      </c>
      <c r="AB2202" s="53" t="s">
        <v>130</v>
      </c>
      <c r="AC2202" s="176">
        <v>0.3</v>
      </c>
      <c r="AD2202" s="53">
        <v>15586.74</v>
      </c>
      <c r="AE2202" s="53" t="s">
        <v>131</v>
      </c>
      <c r="AF2202" s="176">
        <v>0.5</v>
      </c>
      <c r="AG2202" s="160">
        <v>0</v>
      </c>
      <c r="AH2202" s="53" t="s">
        <v>131</v>
      </c>
      <c r="AI2202" s="176">
        <v>0.5</v>
      </c>
      <c r="AJ2202" s="53"/>
      <c r="AK2202" s="53"/>
      <c r="AL2202" s="53"/>
      <c r="AM2202" s="53"/>
      <c r="AN2202" s="53"/>
      <c r="AO2202" s="53"/>
      <c r="AP2202" s="53"/>
      <c r="AQ2202" s="53"/>
      <c r="AR2202" s="53"/>
      <c r="AS2202" s="53"/>
      <c r="AT2202" s="53"/>
      <c r="AU2202" s="53"/>
      <c r="AV2202" s="53"/>
      <c r="AW2202" s="53"/>
      <c r="AX2202" s="53"/>
      <c r="AY2202" s="53"/>
      <c r="AZ2202" s="53"/>
      <c r="BA2202" s="53"/>
      <c r="BB2202" s="53"/>
      <c r="BC2202" s="53"/>
      <c r="BD2202" s="53"/>
      <c r="BE2202" s="53"/>
    </row>
    <row r="2203" spans="1:57" ht="15.75" customHeight="1">
      <c r="A2203" s="1" t="s">
        <v>2405</v>
      </c>
      <c r="B2203" s="1" t="s">
        <v>121</v>
      </c>
      <c r="C2203" s="1" t="s">
        <v>122</v>
      </c>
      <c r="D2203" s="1" t="s">
        <v>123</v>
      </c>
      <c r="E2203" s="1" t="s">
        <v>841</v>
      </c>
      <c r="F2203" s="128"/>
      <c r="G2203" s="129"/>
      <c r="H2203" s="129"/>
      <c r="I2203" s="129"/>
      <c r="J2203" s="129"/>
      <c r="K2203" s="49" t="s">
        <v>2440</v>
      </c>
      <c r="L2203" s="61" t="s">
        <v>2441</v>
      </c>
      <c r="M2203" s="51" t="s">
        <v>127</v>
      </c>
      <c r="N2203" s="51"/>
      <c r="O2203" s="62" t="e">
        <f t="shared" si="1174"/>
        <v>#VALUE!</v>
      </c>
      <c r="P2203" s="53">
        <v>24</v>
      </c>
      <c r="Q2203" s="54" t="s">
        <v>400</v>
      </c>
      <c r="R2203" s="53">
        <v>127700</v>
      </c>
      <c r="S2203" s="53">
        <f t="shared" si="1175"/>
        <v>124694.39999999999</v>
      </c>
      <c r="T2203" s="53"/>
      <c r="U2203" s="160">
        <v>0</v>
      </c>
      <c r="V2203" s="53" t="s">
        <v>129</v>
      </c>
      <c r="W2203" s="156">
        <v>0.01</v>
      </c>
      <c r="X2203" s="177">
        <v>0</v>
      </c>
      <c r="Y2203" s="53" t="s">
        <v>129</v>
      </c>
      <c r="Z2203" s="178">
        <v>0.01</v>
      </c>
      <c r="AA2203" s="160">
        <v>31173.48</v>
      </c>
      <c r="AB2203" s="53" t="s">
        <v>131</v>
      </c>
      <c r="AC2203" s="176">
        <v>0.5</v>
      </c>
      <c r="AD2203" s="53">
        <v>93520.92</v>
      </c>
      <c r="AE2203" s="53" t="s">
        <v>131</v>
      </c>
      <c r="AF2203" s="176">
        <v>0.5</v>
      </c>
      <c r="AG2203" s="160">
        <v>0</v>
      </c>
      <c r="AH2203" s="53" t="s">
        <v>131</v>
      </c>
      <c r="AI2203" s="176">
        <v>0.5</v>
      </c>
      <c r="AJ2203" s="53"/>
      <c r="AK2203" s="53"/>
      <c r="AL2203" s="53"/>
      <c r="AM2203" s="53"/>
      <c r="AN2203" s="53"/>
      <c r="AO2203" s="53"/>
      <c r="AP2203" s="53"/>
      <c r="AQ2203" s="53"/>
      <c r="AR2203" s="53"/>
      <c r="AS2203" s="53"/>
      <c r="AT2203" s="53"/>
      <c r="AU2203" s="53"/>
      <c r="AV2203" s="53"/>
      <c r="AW2203" s="53"/>
      <c r="AX2203" s="53"/>
      <c r="AY2203" s="53"/>
      <c r="AZ2203" s="53"/>
      <c r="BA2203" s="53"/>
      <c r="BB2203" s="53"/>
      <c r="BC2203" s="53"/>
      <c r="BD2203" s="53"/>
      <c r="BE2203" s="53"/>
    </row>
    <row r="2204" spans="1:57" ht="15.75" customHeight="1">
      <c r="A2204" s="1" t="s">
        <v>2405</v>
      </c>
      <c r="B2204" s="1" t="s">
        <v>121</v>
      </c>
      <c r="C2204" s="1" t="s">
        <v>122</v>
      </c>
      <c r="D2204" s="1" t="s">
        <v>123</v>
      </c>
      <c r="E2204" s="1" t="s">
        <v>841</v>
      </c>
      <c r="F2204" s="128"/>
      <c r="G2204" s="129"/>
      <c r="H2204" s="129"/>
      <c r="I2204" s="129"/>
      <c r="J2204" s="129"/>
      <c r="K2204" s="49" t="s">
        <v>2408</v>
      </c>
      <c r="L2204" s="61" t="s">
        <v>2442</v>
      </c>
      <c r="M2204" s="51" t="s">
        <v>127</v>
      </c>
      <c r="N2204" s="51"/>
      <c r="O2204" s="62" t="e">
        <f t="shared" si="1174"/>
        <v>#VALUE!</v>
      </c>
      <c r="P2204" s="53">
        <v>26</v>
      </c>
      <c r="Q2204" s="54" t="s">
        <v>400</v>
      </c>
      <c r="R2204" s="53">
        <v>138300</v>
      </c>
      <c r="S2204" s="53">
        <f t="shared" si="1175"/>
        <v>138085.07999999999</v>
      </c>
      <c r="T2204" s="53"/>
      <c r="U2204" s="160">
        <v>0</v>
      </c>
      <c r="V2204" s="53" t="s">
        <v>129</v>
      </c>
      <c r="W2204" s="156">
        <v>0.01</v>
      </c>
      <c r="X2204" s="177">
        <v>0</v>
      </c>
      <c r="Y2204" s="53" t="s">
        <v>129</v>
      </c>
      <c r="Z2204" s="178">
        <v>0.01</v>
      </c>
      <c r="AA2204" s="160">
        <v>0</v>
      </c>
      <c r="AB2204" s="53" t="s">
        <v>130</v>
      </c>
      <c r="AC2204" s="176">
        <v>0.3</v>
      </c>
      <c r="AD2204" s="53">
        <v>138085.07999999999</v>
      </c>
      <c r="AE2204" s="53" t="s">
        <v>131</v>
      </c>
      <c r="AF2204" s="176">
        <v>0.5</v>
      </c>
      <c r="AG2204" s="160">
        <v>0</v>
      </c>
      <c r="AH2204" s="53" t="s">
        <v>131</v>
      </c>
      <c r="AI2204" s="176">
        <v>0.5</v>
      </c>
      <c r="AJ2204" s="53"/>
      <c r="AK2204" s="53"/>
      <c r="AL2204" s="53"/>
      <c r="AM2204" s="53"/>
      <c r="AN2204" s="53"/>
      <c r="AO2204" s="53"/>
      <c r="AP2204" s="53"/>
      <c r="AQ2204" s="53"/>
      <c r="AR2204" s="53"/>
      <c r="AS2204" s="53"/>
      <c r="AT2204" s="53"/>
      <c r="AU2204" s="53"/>
      <c r="AV2204" s="53"/>
      <c r="AW2204" s="53"/>
      <c r="AX2204" s="53"/>
      <c r="AY2204" s="53"/>
      <c r="AZ2204" s="53"/>
      <c r="BA2204" s="53"/>
      <c r="BB2204" s="53"/>
      <c r="BC2204" s="53"/>
      <c r="BD2204" s="53"/>
      <c r="BE2204" s="53"/>
    </row>
    <row r="2205" spans="1:57" ht="15.75" customHeight="1">
      <c r="A2205" s="1" t="s">
        <v>2405</v>
      </c>
      <c r="B2205" s="1" t="s">
        <v>121</v>
      </c>
      <c r="C2205" s="1" t="s">
        <v>122</v>
      </c>
      <c r="D2205" s="1" t="s">
        <v>123</v>
      </c>
      <c r="E2205" s="1" t="s">
        <v>841</v>
      </c>
      <c r="F2205" s="128"/>
      <c r="G2205" s="129"/>
      <c r="H2205" s="129"/>
      <c r="I2205" s="129"/>
      <c r="J2205" s="129"/>
      <c r="K2205" s="49" t="s">
        <v>237</v>
      </c>
      <c r="L2205" s="61" t="s">
        <v>238</v>
      </c>
      <c r="M2205" s="51" t="s">
        <v>127</v>
      </c>
      <c r="N2205" s="51">
        <v>2</v>
      </c>
      <c r="O2205" s="56" t="e">
        <f t="shared" si="1174"/>
        <v>#VALUE!</v>
      </c>
      <c r="P2205" s="53">
        <v>3400</v>
      </c>
      <c r="Q2205" s="54" t="s">
        <v>159</v>
      </c>
      <c r="R2205" s="53">
        <v>3604000</v>
      </c>
      <c r="S2205" s="53">
        <f t="shared" si="1175"/>
        <v>2106678</v>
      </c>
      <c r="T2205" s="53"/>
      <c r="U2205" s="160">
        <v>0</v>
      </c>
      <c r="V2205" s="53" t="s">
        <v>129</v>
      </c>
      <c r="W2205" s="156">
        <v>0.01</v>
      </c>
      <c r="X2205" s="177">
        <v>0</v>
      </c>
      <c r="Y2205" s="53" t="s">
        <v>129</v>
      </c>
      <c r="Z2205" s="178">
        <v>0.01</v>
      </c>
      <c r="AA2205" s="160">
        <v>375262.4</v>
      </c>
      <c r="AB2205" s="53" t="s">
        <v>131</v>
      </c>
      <c r="AC2205" s="176">
        <v>0.5</v>
      </c>
      <c r="AD2205" s="53">
        <v>1731415.6</v>
      </c>
      <c r="AE2205" s="53" t="s">
        <v>131</v>
      </c>
      <c r="AF2205" s="176">
        <v>0.5</v>
      </c>
      <c r="AG2205" s="160">
        <v>0</v>
      </c>
      <c r="AH2205" s="53" t="s">
        <v>131</v>
      </c>
      <c r="AI2205" s="176">
        <v>0.5</v>
      </c>
      <c r="AJ2205" s="53"/>
      <c r="AK2205" s="53"/>
      <c r="AL2205" s="53"/>
      <c r="AM2205" s="53"/>
      <c r="AN2205" s="53"/>
      <c r="AO2205" s="53"/>
      <c r="AP2205" s="53"/>
      <c r="AQ2205" s="53"/>
      <c r="AR2205" s="53"/>
      <c r="AS2205" s="53"/>
      <c r="AT2205" s="53"/>
      <c r="AU2205" s="53"/>
      <c r="AV2205" s="53"/>
      <c r="AW2205" s="53"/>
      <c r="AX2205" s="53"/>
      <c r="AY2205" s="53"/>
      <c r="AZ2205" s="53"/>
      <c r="BA2205" s="53"/>
      <c r="BB2205" s="53"/>
      <c r="BC2205" s="53"/>
      <c r="BD2205" s="53"/>
      <c r="BE2205" s="53"/>
    </row>
    <row r="2206" spans="1:57" ht="15.75" customHeight="1">
      <c r="A2206" s="1" t="s">
        <v>2405</v>
      </c>
      <c r="B2206" s="1" t="s">
        <v>121</v>
      </c>
      <c r="C2206" s="1" t="s">
        <v>122</v>
      </c>
      <c r="D2206" s="1" t="s">
        <v>123</v>
      </c>
      <c r="E2206" s="1" t="s">
        <v>841</v>
      </c>
      <c r="F2206" s="128"/>
      <c r="G2206" s="129"/>
      <c r="H2206" s="129"/>
      <c r="I2206" s="129"/>
      <c r="J2206" s="129"/>
      <c r="K2206" s="49" t="s">
        <v>2443</v>
      </c>
      <c r="L2206" s="61" t="s">
        <v>2444</v>
      </c>
      <c r="M2206" s="51" t="s">
        <v>127</v>
      </c>
      <c r="N2206" s="51"/>
      <c r="O2206" s="62" t="e">
        <f t="shared" si="1174"/>
        <v>#VALUE!</v>
      </c>
      <c r="P2206" s="53">
        <v>2100</v>
      </c>
      <c r="Q2206" s="54" t="s">
        <v>159</v>
      </c>
      <c r="R2206" s="53">
        <v>2226000</v>
      </c>
      <c r="S2206" s="53">
        <f t="shared" si="1175"/>
        <v>1128668</v>
      </c>
      <c r="T2206" s="53"/>
      <c r="U2206" s="160">
        <v>0</v>
      </c>
      <c r="V2206" s="53" t="s">
        <v>129</v>
      </c>
      <c r="W2206" s="156">
        <v>0.01</v>
      </c>
      <c r="X2206" s="177">
        <v>0</v>
      </c>
      <c r="Y2206" s="53" t="s">
        <v>129</v>
      </c>
      <c r="Z2206" s="178">
        <v>0.01</v>
      </c>
      <c r="AA2206" s="160">
        <v>0</v>
      </c>
      <c r="AB2206" s="53" t="s">
        <v>130</v>
      </c>
      <c r="AC2206" s="176">
        <v>0.3</v>
      </c>
      <c r="AD2206" s="53">
        <v>1128668</v>
      </c>
      <c r="AE2206" s="53" t="s">
        <v>131</v>
      </c>
      <c r="AF2206" s="176">
        <v>0.5</v>
      </c>
      <c r="AG2206" s="160">
        <v>0</v>
      </c>
      <c r="AH2206" s="53" t="s">
        <v>131</v>
      </c>
      <c r="AI2206" s="176">
        <v>0.5</v>
      </c>
      <c r="AJ2206" s="53"/>
      <c r="AK2206" s="53"/>
      <c r="AL2206" s="53"/>
      <c r="AM2206" s="53"/>
      <c r="AN2206" s="53"/>
      <c r="AO2206" s="53"/>
      <c r="AP2206" s="53"/>
      <c r="AQ2206" s="53"/>
      <c r="AR2206" s="53"/>
      <c r="AS2206" s="53"/>
      <c r="AT2206" s="53"/>
      <c r="AU2206" s="53"/>
      <c r="AV2206" s="53"/>
      <c r="AW2206" s="53"/>
      <c r="AX2206" s="53"/>
      <c r="AY2206" s="53"/>
      <c r="AZ2206" s="53"/>
      <c r="BA2206" s="53"/>
      <c r="BB2206" s="53"/>
      <c r="BC2206" s="53"/>
      <c r="BD2206" s="53"/>
      <c r="BE2206" s="53"/>
    </row>
    <row r="2207" spans="1:57" ht="15.75" customHeight="1">
      <c r="A2207" s="1" t="s">
        <v>2405</v>
      </c>
      <c r="B2207" s="1" t="s">
        <v>121</v>
      </c>
      <c r="C2207" s="1" t="s">
        <v>122</v>
      </c>
      <c r="D2207" s="1" t="s">
        <v>123</v>
      </c>
      <c r="E2207" s="1" t="s">
        <v>841</v>
      </c>
      <c r="F2207" s="128"/>
      <c r="G2207" s="129"/>
      <c r="H2207" s="129"/>
      <c r="I2207" s="129"/>
      <c r="J2207" s="129"/>
      <c r="K2207" s="49" t="s">
        <v>2445</v>
      </c>
      <c r="L2207" s="61" t="s">
        <v>2446</v>
      </c>
      <c r="M2207" s="51" t="s">
        <v>127</v>
      </c>
      <c r="N2207" s="51"/>
      <c r="O2207" s="62" t="e">
        <f t="shared" si="1174"/>
        <v>#VALUE!</v>
      </c>
      <c r="P2207" s="53">
        <v>300</v>
      </c>
      <c r="Q2207" s="54" t="s">
        <v>159</v>
      </c>
      <c r="R2207" s="53">
        <v>153000</v>
      </c>
      <c r="S2207" s="53">
        <f t="shared" si="1175"/>
        <v>151200</v>
      </c>
      <c r="T2207" s="53"/>
      <c r="U2207" s="160">
        <v>0</v>
      </c>
      <c r="V2207" s="53" t="s">
        <v>129</v>
      </c>
      <c r="W2207" s="156">
        <v>0.01</v>
      </c>
      <c r="X2207" s="177">
        <v>0</v>
      </c>
      <c r="Y2207" s="53" t="s">
        <v>129</v>
      </c>
      <c r="Z2207" s="178">
        <v>0.01</v>
      </c>
      <c r="AA2207" s="160">
        <v>0</v>
      </c>
      <c r="AB2207" s="53" t="s">
        <v>130</v>
      </c>
      <c r="AC2207" s="176">
        <v>0.3</v>
      </c>
      <c r="AD2207" s="53">
        <v>151200</v>
      </c>
      <c r="AE2207" s="53" t="s">
        <v>131</v>
      </c>
      <c r="AF2207" s="176">
        <v>0.5</v>
      </c>
      <c r="AG2207" s="160">
        <v>0</v>
      </c>
      <c r="AH2207" s="53" t="s">
        <v>131</v>
      </c>
      <c r="AI2207" s="176">
        <v>0.5</v>
      </c>
      <c r="AJ2207" s="53"/>
      <c r="AK2207" s="53"/>
      <c r="AL2207" s="53"/>
      <c r="AM2207" s="53"/>
      <c r="AN2207" s="53"/>
      <c r="AO2207" s="53"/>
      <c r="AP2207" s="53"/>
      <c r="AQ2207" s="53"/>
      <c r="AR2207" s="53"/>
      <c r="AS2207" s="53"/>
      <c r="AT2207" s="53"/>
      <c r="AU2207" s="53"/>
      <c r="AV2207" s="53"/>
      <c r="AW2207" s="53"/>
      <c r="AX2207" s="53"/>
      <c r="AY2207" s="53"/>
      <c r="AZ2207" s="53"/>
      <c r="BA2207" s="53"/>
      <c r="BB2207" s="53"/>
      <c r="BC2207" s="53"/>
      <c r="BD2207" s="53"/>
      <c r="BE2207" s="53"/>
    </row>
    <row r="2208" spans="1:57" ht="15.75" customHeight="1">
      <c r="A2208" s="1" t="s">
        <v>2405</v>
      </c>
      <c r="B2208" s="1" t="s">
        <v>121</v>
      </c>
      <c r="C2208" s="1" t="s">
        <v>122</v>
      </c>
      <c r="D2208" s="1" t="s">
        <v>123</v>
      </c>
      <c r="E2208" s="1" t="s">
        <v>841</v>
      </c>
      <c r="F2208" s="128"/>
      <c r="G2208" s="129"/>
      <c r="H2208" s="129"/>
      <c r="I2208" s="129"/>
      <c r="J2208" s="129"/>
      <c r="K2208" s="49" t="s">
        <v>2447</v>
      </c>
      <c r="L2208" s="61" t="s">
        <v>2448</v>
      </c>
      <c r="M2208" s="51" t="s">
        <v>127</v>
      </c>
      <c r="N2208" s="51"/>
      <c r="O2208" s="62" t="e">
        <f t="shared" si="1174"/>
        <v>#VALUE!</v>
      </c>
      <c r="P2208" s="53">
        <v>450</v>
      </c>
      <c r="Q2208" s="54" t="s">
        <v>159</v>
      </c>
      <c r="R2208" s="53">
        <v>229500</v>
      </c>
      <c r="S2208" s="53">
        <f t="shared" si="1175"/>
        <v>226800</v>
      </c>
      <c r="T2208" s="53"/>
      <c r="U2208" s="160">
        <v>0</v>
      </c>
      <c r="V2208" s="53" t="s">
        <v>129</v>
      </c>
      <c r="W2208" s="156">
        <v>0.01</v>
      </c>
      <c r="X2208" s="177">
        <v>0</v>
      </c>
      <c r="Y2208" s="53" t="s">
        <v>129</v>
      </c>
      <c r="Z2208" s="178">
        <v>0.01</v>
      </c>
      <c r="AA2208" s="160">
        <v>0</v>
      </c>
      <c r="AB2208" s="53" t="s">
        <v>130</v>
      </c>
      <c r="AC2208" s="176">
        <v>0.3</v>
      </c>
      <c r="AD2208" s="53">
        <v>226800</v>
      </c>
      <c r="AE2208" s="53" t="s">
        <v>131</v>
      </c>
      <c r="AF2208" s="176">
        <v>0.5</v>
      </c>
      <c r="AG2208" s="160">
        <v>0</v>
      </c>
      <c r="AH2208" s="53" t="s">
        <v>131</v>
      </c>
      <c r="AI2208" s="176">
        <v>0.5</v>
      </c>
      <c r="AJ2208" s="53"/>
      <c r="AK2208" s="53"/>
      <c r="AL2208" s="53"/>
      <c r="AM2208" s="53"/>
      <c r="AN2208" s="53"/>
      <c r="AO2208" s="53"/>
      <c r="AP2208" s="53"/>
      <c r="AQ2208" s="53"/>
      <c r="AR2208" s="53"/>
      <c r="AS2208" s="53"/>
      <c r="AT2208" s="53"/>
      <c r="AU2208" s="53"/>
      <c r="AV2208" s="53"/>
      <c r="AW2208" s="53"/>
      <c r="AX2208" s="53"/>
      <c r="AY2208" s="53"/>
      <c r="AZ2208" s="53"/>
      <c r="BA2208" s="53"/>
      <c r="BB2208" s="53"/>
      <c r="BC2208" s="53"/>
      <c r="BD2208" s="53"/>
      <c r="BE2208" s="53"/>
    </row>
    <row r="2209" spans="1:57" ht="15.75" customHeight="1">
      <c r="A2209" s="1" t="s">
        <v>2405</v>
      </c>
      <c r="B2209" s="1" t="s">
        <v>121</v>
      </c>
      <c r="C2209" s="1" t="s">
        <v>122</v>
      </c>
      <c r="D2209" s="1" t="s">
        <v>123</v>
      </c>
      <c r="E2209" s="1" t="s">
        <v>841</v>
      </c>
      <c r="F2209" s="128"/>
      <c r="G2209" s="129"/>
      <c r="H2209" s="129"/>
      <c r="I2209" s="129"/>
      <c r="J2209" s="129"/>
      <c r="K2209" s="49" t="s">
        <v>2449</v>
      </c>
      <c r="L2209" s="61" t="s">
        <v>2450</v>
      </c>
      <c r="M2209" s="51" t="s">
        <v>127</v>
      </c>
      <c r="N2209" s="51"/>
      <c r="O2209" s="62" t="e">
        <f t="shared" si="1174"/>
        <v>#VALUE!</v>
      </c>
      <c r="P2209" s="53">
        <v>300</v>
      </c>
      <c r="Q2209" s="54" t="s">
        <v>159</v>
      </c>
      <c r="R2209" s="53">
        <v>153000</v>
      </c>
      <c r="S2209" s="53">
        <f t="shared" si="1175"/>
        <v>151200</v>
      </c>
      <c r="T2209" s="53"/>
      <c r="U2209" s="160">
        <v>0</v>
      </c>
      <c r="V2209" s="53" t="s">
        <v>129</v>
      </c>
      <c r="W2209" s="156">
        <v>0.01</v>
      </c>
      <c r="X2209" s="177">
        <v>0</v>
      </c>
      <c r="Y2209" s="53" t="s">
        <v>129</v>
      </c>
      <c r="Z2209" s="178">
        <v>0.01</v>
      </c>
      <c r="AA2209" s="160">
        <v>0</v>
      </c>
      <c r="AB2209" s="53" t="s">
        <v>130</v>
      </c>
      <c r="AC2209" s="176">
        <v>0.3</v>
      </c>
      <c r="AD2209" s="53">
        <v>151200</v>
      </c>
      <c r="AE2209" s="53" t="s">
        <v>131</v>
      </c>
      <c r="AF2209" s="176">
        <v>0.5</v>
      </c>
      <c r="AG2209" s="160">
        <v>0</v>
      </c>
      <c r="AH2209" s="53" t="s">
        <v>131</v>
      </c>
      <c r="AI2209" s="176">
        <v>0.5</v>
      </c>
      <c r="AJ2209" s="53"/>
      <c r="AK2209" s="53"/>
      <c r="AL2209" s="53"/>
      <c r="AM2209" s="53"/>
      <c r="AN2209" s="53"/>
      <c r="AO2209" s="53"/>
      <c r="AP2209" s="53"/>
      <c r="AQ2209" s="53"/>
      <c r="AR2209" s="53"/>
      <c r="AS2209" s="53"/>
      <c r="AT2209" s="53"/>
      <c r="AU2209" s="53"/>
      <c r="AV2209" s="53"/>
      <c r="AW2209" s="53"/>
      <c r="AX2209" s="53"/>
      <c r="AY2209" s="53"/>
      <c r="AZ2209" s="53"/>
      <c r="BA2209" s="53"/>
      <c r="BB2209" s="53"/>
      <c r="BC2209" s="53"/>
      <c r="BD2209" s="53"/>
      <c r="BE2209" s="53"/>
    </row>
    <row r="2210" spans="1:57" ht="15.75" customHeight="1">
      <c r="A2210" s="1" t="s">
        <v>2405</v>
      </c>
      <c r="B2210" s="1" t="s">
        <v>121</v>
      </c>
      <c r="C2210" s="1" t="s">
        <v>122</v>
      </c>
      <c r="D2210" s="1" t="s">
        <v>123</v>
      </c>
      <c r="E2210" s="1" t="s">
        <v>841</v>
      </c>
      <c r="F2210" s="128"/>
      <c r="G2210" s="129"/>
      <c r="H2210" s="129"/>
      <c r="I2210" s="129"/>
      <c r="J2210" s="129"/>
      <c r="K2210" s="49" t="s">
        <v>2451</v>
      </c>
      <c r="L2210" s="61" t="s">
        <v>2452</v>
      </c>
      <c r="M2210" s="51" t="s">
        <v>127</v>
      </c>
      <c r="N2210" s="51"/>
      <c r="O2210" s="62" t="e">
        <f t="shared" si="1174"/>
        <v>#VALUE!</v>
      </c>
      <c r="P2210" s="53">
        <v>2200</v>
      </c>
      <c r="Q2210" s="54" t="s">
        <v>159</v>
      </c>
      <c r="R2210" s="53">
        <v>1122000</v>
      </c>
      <c r="S2210" s="53">
        <f t="shared" si="1175"/>
        <v>453600</v>
      </c>
      <c r="T2210" s="53"/>
      <c r="U2210" s="160">
        <v>0</v>
      </c>
      <c r="V2210" s="53" t="s">
        <v>129</v>
      </c>
      <c r="W2210" s="156">
        <v>0.01</v>
      </c>
      <c r="X2210" s="177">
        <v>0</v>
      </c>
      <c r="Y2210" s="53" t="s">
        <v>129</v>
      </c>
      <c r="Z2210" s="178">
        <v>0.01</v>
      </c>
      <c r="AA2210" s="160">
        <v>0</v>
      </c>
      <c r="AB2210" s="53" t="s">
        <v>130</v>
      </c>
      <c r="AC2210" s="176">
        <v>0.3</v>
      </c>
      <c r="AD2210" s="53">
        <v>453600</v>
      </c>
      <c r="AE2210" s="53" t="s">
        <v>131</v>
      </c>
      <c r="AF2210" s="176">
        <v>0.5</v>
      </c>
      <c r="AG2210" s="160">
        <v>0</v>
      </c>
      <c r="AH2210" s="53" t="s">
        <v>131</v>
      </c>
      <c r="AI2210" s="176">
        <v>0.5</v>
      </c>
      <c r="AJ2210" s="53"/>
      <c r="AK2210" s="53"/>
      <c r="AL2210" s="53"/>
      <c r="AM2210" s="53"/>
      <c r="AN2210" s="53"/>
      <c r="AO2210" s="53"/>
      <c r="AP2210" s="53"/>
      <c r="AQ2210" s="53"/>
      <c r="AR2210" s="53"/>
      <c r="AS2210" s="53"/>
      <c r="AT2210" s="53"/>
      <c r="AU2210" s="53"/>
      <c r="AV2210" s="53"/>
      <c r="AW2210" s="53"/>
      <c r="AX2210" s="53"/>
      <c r="AY2210" s="53"/>
      <c r="AZ2210" s="53"/>
      <c r="BA2210" s="53"/>
      <c r="BB2210" s="53"/>
      <c r="BC2210" s="53"/>
      <c r="BD2210" s="53"/>
      <c r="BE2210" s="53"/>
    </row>
    <row r="2211" spans="1:57" ht="15.75" customHeight="1">
      <c r="A2211" s="1" t="s">
        <v>2405</v>
      </c>
      <c r="B2211" s="1" t="s">
        <v>280</v>
      </c>
      <c r="C2211" s="1" t="s">
        <v>122</v>
      </c>
      <c r="D2211" s="1"/>
      <c r="E2211" s="1"/>
      <c r="F2211" s="23"/>
      <c r="G2211" s="24" t="s">
        <v>280</v>
      </c>
      <c r="H2211" s="24"/>
      <c r="I2211" s="24"/>
      <c r="J2211" s="24"/>
      <c r="K2211" s="132"/>
      <c r="L2211" s="133"/>
      <c r="M2211" s="134"/>
      <c r="N2211" s="134"/>
      <c r="O2211" s="134"/>
      <c r="P2211" s="27"/>
      <c r="Q2211" s="28"/>
      <c r="R2211" s="27">
        <f t="shared" ref="R2211:S2211" si="1176">R2212+R2220</f>
        <v>32201000</v>
      </c>
      <c r="S2211" s="27">
        <f t="shared" si="1176"/>
        <v>6582728.7000000002</v>
      </c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106"/>
      <c r="AE2211" s="106"/>
      <c r="AF2211" s="106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  <c r="AY2211" s="27"/>
      <c r="AZ2211" s="27"/>
      <c r="BA2211" s="27"/>
      <c r="BB2211" s="27"/>
      <c r="BC2211" s="27"/>
      <c r="BD2211" s="27"/>
      <c r="BE2211" s="27"/>
    </row>
    <row r="2212" spans="1:57" ht="15.75" customHeight="1">
      <c r="A2212" s="1" t="s">
        <v>2405</v>
      </c>
      <c r="B2212" s="1" t="s">
        <v>280</v>
      </c>
      <c r="C2212" s="1" t="s">
        <v>713</v>
      </c>
      <c r="D2212" s="1"/>
      <c r="E2212" s="1"/>
      <c r="F2212" s="29"/>
      <c r="G2212" s="30"/>
      <c r="H2212" s="30" t="s">
        <v>713</v>
      </c>
      <c r="I2212" s="30"/>
      <c r="J2212" s="30"/>
      <c r="K2212" s="135"/>
      <c r="L2212" s="136"/>
      <c r="M2212" s="119"/>
      <c r="N2212" s="119"/>
      <c r="O2212" s="119"/>
      <c r="P2212" s="33"/>
      <c r="Q2212" s="34"/>
      <c r="R2212" s="33">
        <f t="shared" ref="R2212:S2212" si="1177">R2213</f>
        <v>16338700</v>
      </c>
      <c r="S2212" s="33">
        <f t="shared" si="1177"/>
        <v>0</v>
      </c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</row>
    <row r="2213" spans="1:57" ht="15.75" customHeight="1">
      <c r="A2213" s="1" t="s">
        <v>2405</v>
      </c>
      <c r="B2213" s="1" t="s">
        <v>280</v>
      </c>
      <c r="C2213" s="1" t="s">
        <v>713</v>
      </c>
      <c r="D2213" s="1" t="s">
        <v>714</v>
      </c>
      <c r="E2213" s="1"/>
      <c r="F2213" s="35"/>
      <c r="G2213" s="36"/>
      <c r="H2213" s="36"/>
      <c r="I2213" s="36" t="s">
        <v>714</v>
      </c>
      <c r="J2213" s="36"/>
      <c r="K2213" s="137"/>
      <c r="L2213" s="138"/>
      <c r="M2213" s="122"/>
      <c r="N2213" s="122"/>
      <c r="O2213" s="122"/>
      <c r="P2213" s="39"/>
      <c r="Q2213" s="40"/>
      <c r="R2213" s="39">
        <f t="shared" ref="R2213:S2213" si="1178">R2214+R2216+R2218</f>
        <v>16338700</v>
      </c>
      <c r="S2213" s="39">
        <f t="shared" si="1178"/>
        <v>0</v>
      </c>
      <c r="T2213" s="39"/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F2213" s="39"/>
      <c r="AG2213" s="39"/>
      <c r="AH2213" s="39"/>
      <c r="AI2213" s="39"/>
      <c r="AJ2213" s="39"/>
      <c r="AK2213" s="39"/>
      <c r="AL2213" s="39"/>
      <c r="AM2213" s="39"/>
      <c r="AN2213" s="39"/>
      <c r="AO2213" s="39"/>
      <c r="AP2213" s="39"/>
      <c r="AQ2213" s="39"/>
      <c r="AR2213" s="39"/>
      <c r="AS2213" s="39"/>
      <c r="AT2213" s="39"/>
      <c r="AU2213" s="39"/>
      <c r="AV2213" s="39"/>
      <c r="AW2213" s="39"/>
      <c r="AX2213" s="39"/>
      <c r="AY2213" s="39"/>
      <c r="AZ2213" s="39"/>
      <c r="BA2213" s="39"/>
      <c r="BB2213" s="39"/>
      <c r="BC2213" s="39"/>
      <c r="BD2213" s="39"/>
      <c r="BE2213" s="39"/>
    </row>
    <row r="2214" spans="1:57" ht="15.75" customHeight="1">
      <c r="A2214" s="1" t="s">
        <v>2405</v>
      </c>
      <c r="B2214" s="1" t="s">
        <v>280</v>
      </c>
      <c r="C2214" s="1" t="s">
        <v>713</v>
      </c>
      <c r="D2214" s="1"/>
      <c r="E2214" s="1" t="s">
        <v>715</v>
      </c>
      <c r="F2214" s="41"/>
      <c r="G2214" s="42"/>
      <c r="H2214" s="42"/>
      <c r="I2214" s="42"/>
      <c r="J2214" s="42" t="s">
        <v>715</v>
      </c>
      <c r="K2214" s="139"/>
      <c r="L2214" s="140"/>
      <c r="M2214" s="127"/>
      <c r="N2214" s="127"/>
      <c r="O2214" s="127"/>
      <c r="P2214" s="45"/>
      <c r="Q2214" s="46"/>
      <c r="R2214" s="45">
        <f t="shared" ref="R2214:S2214" si="1179">R2215</f>
        <v>5411500</v>
      </c>
      <c r="S2214" s="45">
        <f t="shared" si="1179"/>
        <v>0</v>
      </c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82"/>
      <c r="AE2214" s="82"/>
      <c r="AF2214" s="82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  <c r="AT2214" s="45"/>
      <c r="AU2214" s="45"/>
      <c r="AV2214" s="45"/>
      <c r="AW2214" s="45"/>
      <c r="AX2214" s="45"/>
      <c r="AY2214" s="45"/>
      <c r="AZ2214" s="45"/>
      <c r="BA2214" s="45"/>
      <c r="BB2214" s="45"/>
      <c r="BC2214" s="45"/>
      <c r="BD2214" s="45"/>
      <c r="BE2214" s="45"/>
    </row>
    <row r="2215" spans="1:57" ht="15.75" customHeight="1">
      <c r="A2215" s="1" t="s">
        <v>2405</v>
      </c>
      <c r="B2215" s="1" t="s">
        <v>280</v>
      </c>
      <c r="C2215" s="1" t="s">
        <v>713</v>
      </c>
      <c r="D2215" s="1" t="s">
        <v>714</v>
      </c>
      <c r="E2215" s="1" t="s">
        <v>715</v>
      </c>
      <c r="F2215" s="128"/>
      <c r="G2215" s="129"/>
      <c r="H2215" s="129"/>
      <c r="I2215" s="129"/>
      <c r="J2215" s="129"/>
      <c r="K2215" s="83" t="s">
        <v>759</v>
      </c>
      <c r="L2215" s="84" t="s">
        <v>760</v>
      </c>
      <c r="M2215" s="51" t="s">
        <v>127</v>
      </c>
      <c r="N2215" s="51">
        <v>2</v>
      </c>
      <c r="O2215" s="56" t="e">
        <f>M2215-R2215</f>
        <v>#VALUE!</v>
      </c>
      <c r="P2215" s="53">
        <v>164</v>
      </c>
      <c r="Q2215" s="54" t="s">
        <v>718</v>
      </c>
      <c r="R2215" s="53">
        <v>5411500</v>
      </c>
      <c r="S2215" s="53">
        <f>U2215+X2215+AA2215+AD2215+AG2215+AJ2215+AM2215+AP2215+AS2215+AV2215+AY2215+BB2215</f>
        <v>0</v>
      </c>
      <c r="T2215" s="53"/>
      <c r="U2215" s="160">
        <v>0</v>
      </c>
      <c r="V2215" s="53" t="s">
        <v>129</v>
      </c>
      <c r="W2215" s="156">
        <v>0.01</v>
      </c>
      <c r="X2215" s="177">
        <v>0</v>
      </c>
      <c r="Y2215" s="53" t="s">
        <v>129</v>
      </c>
      <c r="Z2215" s="178">
        <v>0.01</v>
      </c>
      <c r="AA2215" s="177">
        <v>0</v>
      </c>
      <c r="AB2215" s="53" t="s">
        <v>130</v>
      </c>
      <c r="AC2215" s="180">
        <v>0.15</v>
      </c>
      <c r="AD2215" s="53">
        <v>0</v>
      </c>
      <c r="AE2215" s="53" t="s">
        <v>131</v>
      </c>
      <c r="AF2215" s="176">
        <v>0.2</v>
      </c>
      <c r="AG2215" s="160">
        <v>0</v>
      </c>
      <c r="AH2215" s="53" t="s">
        <v>131</v>
      </c>
      <c r="AI2215" s="176">
        <v>0.2</v>
      </c>
      <c r="AJ2215" s="53"/>
      <c r="AK2215" s="53"/>
      <c r="AL2215" s="53"/>
      <c r="AM2215" s="53"/>
      <c r="AN2215" s="53"/>
      <c r="AO2215" s="53"/>
      <c r="AP2215" s="53"/>
      <c r="AQ2215" s="53"/>
      <c r="AR2215" s="53"/>
      <c r="AS2215" s="53"/>
      <c r="AT2215" s="53"/>
      <c r="AU2215" s="53"/>
      <c r="AV2215" s="53"/>
      <c r="AW2215" s="53"/>
      <c r="AX2215" s="53"/>
      <c r="AY2215" s="53"/>
      <c r="AZ2215" s="53"/>
      <c r="BA2215" s="53"/>
      <c r="BB2215" s="53"/>
      <c r="BC2215" s="53"/>
      <c r="BD2215" s="53"/>
      <c r="BE2215" s="53"/>
    </row>
    <row r="2216" spans="1:57" ht="15.75" customHeight="1">
      <c r="A2216" s="1" t="s">
        <v>2405</v>
      </c>
      <c r="B2216" s="1" t="s">
        <v>280</v>
      </c>
      <c r="C2216" s="1" t="s">
        <v>713</v>
      </c>
      <c r="D2216" s="1"/>
      <c r="E2216" s="1" t="s">
        <v>761</v>
      </c>
      <c r="F2216" s="41"/>
      <c r="G2216" s="42"/>
      <c r="H2216" s="42"/>
      <c r="I2216" s="42"/>
      <c r="J2216" s="42" t="s">
        <v>761</v>
      </c>
      <c r="K2216" s="139"/>
      <c r="L2216" s="140"/>
      <c r="M2216" s="127"/>
      <c r="N2216" s="127"/>
      <c r="O2216" s="127"/>
      <c r="P2216" s="45"/>
      <c r="Q2216" s="46"/>
      <c r="R2216" s="45">
        <f t="shared" ref="R2216:S2216" si="1180">R2217</f>
        <v>10510700</v>
      </c>
      <c r="S2216" s="45">
        <f t="shared" si="1180"/>
        <v>0</v>
      </c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91"/>
      <c r="AE2216" s="91"/>
      <c r="AF2216" s="91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  <c r="AT2216" s="45"/>
      <c r="AU2216" s="45"/>
      <c r="AV2216" s="45"/>
      <c r="AW2216" s="45"/>
      <c r="AX2216" s="45"/>
      <c r="AY2216" s="45"/>
      <c r="AZ2216" s="45"/>
      <c r="BA2216" s="45"/>
      <c r="BB2216" s="45"/>
      <c r="BC2216" s="45"/>
      <c r="BD2216" s="45"/>
      <c r="BE2216" s="45"/>
    </row>
    <row r="2217" spans="1:57" ht="15.75" customHeight="1">
      <c r="A2217" s="1" t="s">
        <v>2405</v>
      </c>
      <c r="B2217" s="1" t="s">
        <v>280</v>
      </c>
      <c r="C2217" s="1" t="s">
        <v>713</v>
      </c>
      <c r="D2217" s="1" t="s">
        <v>714</v>
      </c>
      <c r="E2217" s="1" t="s">
        <v>761</v>
      </c>
      <c r="F2217" s="128"/>
      <c r="G2217" s="129"/>
      <c r="H2217" s="129"/>
      <c r="I2217" s="129"/>
      <c r="J2217" s="129"/>
      <c r="K2217" s="83" t="s">
        <v>776</v>
      </c>
      <c r="L2217" s="84" t="s">
        <v>777</v>
      </c>
      <c r="M2217" s="51" t="s">
        <v>127</v>
      </c>
      <c r="N2217" s="51">
        <v>2</v>
      </c>
      <c r="O2217" s="56" t="e">
        <f>M2217-R2217</f>
        <v>#VALUE!</v>
      </c>
      <c r="P2217" s="53">
        <v>659</v>
      </c>
      <c r="Q2217" s="54" t="s">
        <v>718</v>
      </c>
      <c r="R2217" s="53">
        <v>10510700</v>
      </c>
      <c r="S2217" s="53">
        <f>U2217+X2217+AA2217+AD2217+AG2217+AJ2217+AM2217+AP2217+AS2217+AV2217+AY2217+BB2217</f>
        <v>0</v>
      </c>
      <c r="T2217" s="53"/>
      <c r="U2217" s="160">
        <v>0</v>
      </c>
      <c r="V2217" s="53" t="s">
        <v>129</v>
      </c>
      <c r="W2217" s="156">
        <v>0.01</v>
      </c>
      <c r="X2217" s="177">
        <v>0</v>
      </c>
      <c r="Y2217" s="53" t="s">
        <v>129</v>
      </c>
      <c r="Z2217" s="178">
        <v>0.01</v>
      </c>
      <c r="AA2217" s="177">
        <v>0</v>
      </c>
      <c r="AB2217" s="53" t="s">
        <v>130</v>
      </c>
      <c r="AC2217" s="180">
        <v>0.15</v>
      </c>
      <c r="AD2217" s="53">
        <v>0</v>
      </c>
      <c r="AE2217" s="53" t="s">
        <v>131</v>
      </c>
      <c r="AF2217" s="176">
        <v>0.2</v>
      </c>
      <c r="AG2217" s="160">
        <v>0</v>
      </c>
      <c r="AH2217" s="53" t="s">
        <v>131</v>
      </c>
      <c r="AI2217" s="176">
        <v>0.2</v>
      </c>
      <c r="AJ2217" s="53"/>
      <c r="AK2217" s="53"/>
      <c r="AL2217" s="53"/>
      <c r="AM2217" s="53"/>
      <c r="AN2217" s="53"/>
      <c r="AO2217" s="53"/>
      <c r="AP2217" s="53"/>
      <c r="AQ2217" s="53"/>
      <c r="AR2217" s="53"/>
      <c r="AS2217" s="53"/>
      <c r="AT2217" s="53"/>
      <c r="AU2217" s="53"/>
      <c r="AV2217" s="53"/>
      <c r="AW2217" s="53"/>
      <c r="AX2217" s="53"/>
      <c r="AY2217" s="53"/>
      <c r="AZ2217" s="53"/>
      <c r="BA2217" s="53"/>
      <c r="BB2217" s="53"/>
      <c r="BC2217" s="53"/>
      <c r="BD2217" s="53"/>
      <c r="BE2217" s="53"/>
    </row>
    <row r="2218" spans="1:57" ht="15.75" customHeight="1">
      <c r="A2218" s="1" t="s">
        <v>2405</v>
      </c>
      <c r="B2218" s="1" t="s">
        <v>280</v>
      </c>
      <c r="C2218" s="1" t="s">
        <v>713</v>
      </c>
      <c r="D2218" s="1"/>
      <c r="E2218" s="1" t="s">
        <v>778</v>
      </c>
      <c r="F2218" s="41"/>
      <c r="G2218" s="42"/>
      <c r="H2218" s="42"/>
      <c r="I2218" s="42"/>
      <c r="J2218" s="42" t="s">
        <v>778</v>
      </c>
      <c r="K2218" s="139"/>
      <c r="L2218" s="140"/>
      <c r="M2218" s="127"/>
      <c r="N2218" s="127"/>
      <c r="O2218" s="127"/>
      <c r="P2218" s="45"/>
      <c r="Q2218" s="46"/>
      <c r="R2218" s="45">
        <f t="shared" ref="R2218:S2218" si="1181">R2219</f>
        <v>416500</v>
      </c>
      <c r="S2218" s="45">
        <f t="shared" si="1181"/>
        <v>0</v>
      </c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91"/>
      <c r="AE2218" s="91"/>
      <c r="AF2218" s="91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  <c r="AT2218" s="45"/>
      <c r="AU2218" s="45"/>
      <c r="AV2218" s="45"/>
      <c r="AW2218" s="45"/>
      <c r="AX2218" s="45"/>
      <c r="AY2218" s="45"/>
      <c r="AZ2218" s="45"/>
      <c r="BA2218" s="45"/>
      <c r="BB2218" s="45"/>
      <c r="BC2218" s="45"/>
      <c r="BD2218" s="45"/>
      <c r="BE2218" s="45"/>
    </row>
    <row r="2219" spans="1:57" ht="15.75" customHeight="1">
      <c r="A2219" s="1" t="s">
        <v>2405</v>
      </c>
      <c r="B2219" s="1" t="s">
        <v>280</v>
      </c>
      <c r="C2219" s="1" t="s">
        <v>713</v>
      </c>
      <c r="D2219" s="1" t="s">
        <v>714</v>
      </c>
      <c r="E2219" s="1" t="s">
        <v>778</v>
      </c>
      <c r="F2219" s="128"/>
      <c r="G2219" s="129"/>
      <c r="H2219" s="129"/>
      <c r="I2219" s="129"/>
      <c r="J2219" s="129"/>
      <c r="K2219" s="83" t="s">
        <v>805</v>
      </c>
      <c r="L2219" s="84" t="s">
        <v>806</v>
      </c>
      <c r="M2219" s="51" t="s">
        <v>127</v>
      </c>
      <c r="N2219" s="51">
        <v>2</v>
      </c>
      <c r="O2219" s="56" t="e">
        <f>M2219-R2219</f>
        <v>#VALUE!</v>
      </c>
      <c r="P2219" s="53">
        <v>3500</v>
      </c>
      <c r="Q2219" s="54" t="s">
        <v>159</v>
      </c>
      <c r="R2219" s="53">
        <v>416500</v>
      </c>
      <c r="S2219" s="53">
        <f>U2219+X2219+AA2219+AD2219+AG2219+AJ2219+AM2219+AP2219+AS2219+AV2219+AY2219+BB2219</f>
        <v>0</v>
      </c>
      <c r="T2219" s="53"/>
      <c r="U2219" s="160">
        <v>0</v>
      </c>
      <c r="V2219" s="53" t="s">
        <v>129</v>
      </c>
      <c r="W2219" s="156">
        <v>0.01</v>
      </c>
      <c r="X2219" s="177">
        <v>0</v>
      </c>
      <c r="Y2219" s="53" t="s">
        <v>129</v>
      </c>
      <c r="Z2219" s="178">
        <v>0.01</v>
      </c>
      <c r="AA2219" s="177">
        <v>0</v>
      </c>
      <c r="AB2219" s="53" t="s">
        <v>130</v>
      </c>
      <c r="AC2219" s="180">
        <v>0.15</v>
      </c>
      <c r="AD2219" s="53">
        <v>0</v>
      </c>
      <c r="AE2219" s="53" t="s">
        <v>131</v>
      </c>
      <c r="AF2219" s="176">
        <v>0.2</v>
      </c>
      <c r="AG2219" s="160">
        <v>0</v>
      </c>
      <c r="AH2219" s="53" t="s">
        <v>131</v>
      </c>
      <c r="AI2219" s="176">
        <v>0.2</v>
      </c>
      <c r="AJ2219" s="53"/>
      <c r="AK2219" s="53"/>
      <c r="AL2219" s="53"/>
      <c r="AM2219" s="53"/>
      <c r="AN2219" s="53"/>
      <c r="AO2219" s="53"/>
      <c r="AP2219" s="53"/>
      <c r="AQ2219" s="53"/>
      <c r="AR2219" s="53"/>
      <c r="AS2219" s="53"/>
      <c r="AT2219" s="53"/>
      <c r="AU2219" s="53"/>
      <c r="AV2219" s="53"/>
      <c r="AW2219" s="53"/>
      <c r="AX2219" s="53"/>
      <c r="AY2219" s="53"/>
      <c r="AZ2219" s="53"/>
      <c r="BA2219" s="53"/>
      <c r="BB2219" s="53"/>
      <c r="BC2219" s="53"/>
      <c r="BD2219" s="53"/>
      <c r="BE2219" s="53"/>
    </row>
    <row r="2220" spans="1:57" ht="15.75" customHeight="1">
      <c r="A2220" s="1" t="s">
        <v>2405</v>
      </c>
      <c r="B2220" s="1" t="s">
        <v>280</v>
      </c>
      <c r="C2220" s="1" t="s">
        <v>281</v>
      </c>
      <c r="D2220" s="1"/>
      <c r="E2220" s="1"/>
      <c r="F2220" s="29"/>
      <c r="G2220" s="30"/>
      <c r="H2220" s="30" t="s">
        <v>281</v>
      </c>
      <c r="I2220" s="30"/>
      <c r="J2220" s="30"/>
      <c r="K2220" s="135"/>
      <c r="L2220" s="136"/>
      <c r="M2220" s="119"/>
      <c r="N2220" s="119"/>
      <c r="O2220" s="119"/>
      <c r="P2220" s="33"/>
      <c r="Q2220" s="34"/>
      <c r="R2220" s="33">
        <f t="shared" ref="R2220:S2220" si="1182">R2221+R2231+R2243+R2262+R2286</f>
        <v>15862300</v>
      </c>
      <c r="S2220" s="33">
        <f t="shared" si="1182"/>
        <v>6582728.7000000002</v>
      </c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149"/>
      <c r="AE2220" s="149"/>
      <c r="AF2220" s="149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</row>
    <row r="2221" spans="1:57" ht="15.75" customHeight="1">
      <c r="A2221" s="1" t="s">
        <v>2405</v>
      </c>
      <c r="B2221" s="1" t="s">
        <v>280</v>
      </c>
      <c r="C2221" s="1" t="s">
        <v>281</v>
      </c>
      <c r="D2221" s="1" t="s">
        <v>851</v>
      </c>
      <c r="E2221" s="1"/>
      <c r="F2221" s="35"/>
      <c r="G2221" s="36"/>
      <c r="H2221" s="36"/>
      <c r="I2221" s="36" t="s">
        <v>851</v>
      </c>
      <c r="J2221" s="36"/>
      <c r="K2221" s="137"/>
      <c r="L2221" s="138"/>
      <c r="M2221" s="122"/>
      <c r="N2221" s="122"/>
      <c r="O2221" s="122"/>
      <c r="P2221" s="39"/>
      <c r="Q2221" s="40"/>
      <c r="R2221" s="39">
        <f t="shared" ref="R2221:S2221" si="1183">R2222</f>
        <v>2182400</v>
      </c>
      <c r="S2221" s="39">
        <f t="shared" si="1183"/>
        <v>1682873.7</v>
      </c>
      <c r="T2221" s="39"/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F2221" s="39"/>
      <c r="AG2221" s="39"/>
      <c r="AH2221" s="39"/>
      <c r="AI2221" s="39"/>
      <c r="AJ2221" s="39"/>
      <c r="AK2221" s="39"/>
      <c r="AL2221" s="39"/>
      <c r="AM2221" s="39"/>
      <c r="AN2221" s="39"/>
      <c r="AO2221" s="39"/>
      <c r="AP2221" s="39"/>
      <c r="AQ2221" s="39"/>
      <c r="AR2221" s="39"/>
      <c r="AS2221" s="39"/>
      <c r="AT2221" s="39"/>
      <c r="AU2221" s="39"/>
      <c r="AV2221" s="39"/>
      <c r="AW2221" s="39"/>
      <c r="AX2221" s="39"/>
      <c r="AY2221" s="39"/>
      <c r="AZ2221" s="39"/>
      <c r="BA2221" s="39"/>
      <c r="BB2221" s="39"/>
      <c r="BC2221" s="39"/>
      <c r="BD2221" s="39"/>
      <c r="BE2221" s="39"/>
    </row>
    <row r="2222" spans="1:57" ht="15.75" customHeight="1">
      <c r="A2222" s="1" t="s">
        <v>2405</v>
      </c>
      <c r="B2222" s="1" t="s">
        <v>280</v>
      </c>
      <c r="C2222" s="1" t="s">
        <v>281</v>
      </c>
      <c r="D2222" s="1"/>
      <c r="E2222" s="1" t="s">
        <v>852</v>
      </c>
      <c r="F2222" s="41"/>
      <c r="G2222" s="42"/>
      <c r="H2222" s="42"/>
      <c r="I2222" s="42"/>
      <c r="J2222" s="42" t="s">
        <v>852</v>
      </c>
      <c r="K2222" s="139"/>
      <c r="L2222" s="140"/>
      <c r="M2222" s="127"/>
      <c r="N2222" s="127"/>
      <c r="O2222" s="127"/>
      <c r="P2222" s="45"/>
      <c r="Q2222" s="46"/>
      <c r="R2222" s="45">
        <f t="shared" ref="R2222:S2222" si="1184">SUM(R2223:R2230)</f>
        <v>2182400</v>
      </c>
      <c r="S2222" s="45">
        <f t="shared" si="1184"/>
        <v>1682873.7</v>
      </c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82"/>
      <c r="AE2222" s="82"/>
      <c r="AF2222" s="82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  <c r="AT2222" s="45"/>
      <c r="AU2222" s="45"/>
      <c r="AV2222" s="45"/>
      <c r="AW2222" s="45"/>
      <c r="AX2222" s="45"/>
      <c r="AY2222" s="45"/>
      <c r="AZ2222" s="45"/>
      <c r="BA2222" s="45"/>
      <c r="BB2222" s="45"/>
      <c r="BC2222" s="45"/>
      <c r="BD2222" s="45"/>
      <c r="BE2222" s="45"/>
    </row>
    <row r="2223" spans="1:57" ht="15.75" customHeight="1">
      <c r="A2223" s="1" t="s">
        <v>2405</v>
      </c>
      <c r="B2223" s="1" t="s">
        <v>280</v>
      </c>
      <c r="C2223" s="1" t="s">
        <v>281</v>
      </c>
      <c r="D2223" s="1" t="s">
        <v>851</v>
      </c>
      <c r="E2223" s="1" t="s">
        <v>852</v>
      </c>
      <c r="F2223" s="128"/>
      <c r="G2223" s="129"/>
      <c r="H2223" s="129"/>
      <c r="I2223" s="129"/>
      <c r="J2223" s="129"/>
      <c r="K2223" s="83" t="s">
        <v>2453</v>
      </c>
      <c r="L2223" s="84" t="s">
        <v>2454</v>
      </c>
      <c r="M2223" s="51" t="s">
        <v>127</v>
      </c>
      <c r="N2223" s="51"/>
      <c r="O2223" s="62" t="e">
        <f t="shared" ref="O2223:O2230" si="1185">M2223-R2223</f>
        <v>#VALUE!</v>
      </c>
      <c r="P2223" s="53">
        <v>4</v>
      </c>
      <c r="Q2223" s="54" t="s">
        <v>718</v>
      </c>
      <c r="R2223" s="53">
        <v>120000</v>
      </c>
      <c r="S2223" s="53">
        <f t="shared" ref="S2223:S2230" si="1186">U2223+X2223+AA2223+AD2223+AG2223+AJ2223+AM2223+AP2223+AS2223+AV2223+AY2223+BB2223</f>
        <v>0</v>
      </c>
      <c r="T2223" s="53"/>
      <c r="U2223" s="160">
        <v>0</v>
      </c>
      <c r="V2223" s="53" t="s">
        <v>129</v>
      </c>
      <c r="W2223" s="156">
        <v>0.01</v>
      </c>
      <c r="X2223" s="177">
        <v>0</v>
      </c>
      <c r="Y2223" s="53" t="s">
        <v>129</v>
      </c>
      <c r="Z2223" s="178">
        <v>0.01</v>
      </c>
      <c r="AA2223" s="177">
        <v>0</v>
      </c>
      <c r="AB2223" s="53" t="s">
        <v>130</v>
      </c>
      <c r="AC2223" s="180">
        <v>0.15</v>
      </c>
      <c r="AD2223" s="53">
        <v>0</v>
      </c>
      <c r="AE2223" s="53" t="s">
        <v>131</v>
      </c>
      <c r="AF2223" s="176">
        <v>0.2</v>
      </c>
      <c r="AG2223" s="160">
        <v>0</v>
      </c>
      <c r="AH2223" s="53" t="s">
        <v>131</v>
      </c>
      <c r="AI2223" s="176">
        <v>0.2</v>
      </c>
      <c r="AJ2223" s="53"/>
      <c r="AK2223" s="53"/>
      <c r="AL2223" s="53"/>
      <c r="AM2223" s="53"/>
      <c r="AN2223" s="53"/>
      <c r="AO2223" s="53"/>
      <c r="AP2223" s="53"/>
      <c r="AQ2223" s="53"/>
      <c r="AR2223" s="53"/>
      <c r="AS2223" s="53"/>
      <c r="AT2223" s="53"/>
      <c r="AU2223" s="53"/>
      <c r="AV2223" s="53"/>
      <c r="AW2223" s="53"/>
      <c r="AX2223" s="53"/>
      <c r="AY2223" s="53"/>
      <c r="AZ2223" s="53"/>
      <c r="BA2223" s="53"/>
      <c r="BB2223" s="53"/>
      <c r="BC2223" s="53"/>
      <c r="BD2223" s="53"/>
      <c r="BE2223" s="53"/>
    </row>
    <row r="2224" spans="1:57" ht="15.75" customHeight="1">
      <c r="A2224" s="1" t="s">
        <v>2405</v>
      </c>
      <c r="B2224" s="1" t="s">
        <v>280</v>
      </c>
      <c r="C2224" s="1" t="s">
        <v>281</v>
      </c>
      <c r="D2224" s="1" t="s">
        <v>851</v>
      </c>
      <c r="E2224" s="1" t="s">
        <v>852</v>
      </c>
      <c r="F2224" s="128"/>
      <c r="G2224" s="129"/>
      <c r="H2224" s="129"/>
      <c r="I2224" s="129"/>
      <c r="J2224" s="129"/>
      <c r="K2224" s="83" t="s">
        <v>2455</v>
      </c>
      <c r="L2224" s="84" t="s">
        <v>2456</v>
      </c>
      <c r="M2224" s="51" t="s">
        <v>127</v>
      </c>
      <c r="N2224" s="51"/>
      <c r="O2224" s="62" t="e">
        <f t="shared" si="1185"/>
        <v>#VALUE!</v>
      </c>
      <c r="P2224" s="53">
        <v>4</v>
      </c>
      <c r="Q2224" s="54" t="s">
        <v>718</v>
      </c>
      <c r="R2224" s="53">
        <v>120000</v>
      </c>
      <c r="S2224" s="53">
        <f t="shared" si="1186"/>
        <v>0</v>
      </c>
      <c r="T2224" s="53"/>
      <c r="U2224" s="160">
        <v>0</v>
      </c>
      <c r="V2224" s="53" t="s">
        <v>129</v>
      </c>
      <c r="W2224" s="156">
        <v>0.01</v>
      </c>
      <c r="X2224" s="177">
        <v>0</v>
      </c>
      <c r="Y2224" s="53" t="s">
        <v>129</v>
      </c>
      <c r="Z2224" s="178">
        <v>0.01</v>
      </c>
      <c r="AA2224" s="177">
        <v>0</v>
      </c>
      <c r="AB2224" s="53" t="s">
        <v>130</v>
      </c>
      <c r="AC2224" s="180">
        <v>0.15</v>
      </c>
      <c r="AD2224" s="53">
        <v>0</v>
      </c>
      <c r="AE2224" s="53" t="s">
        <v>131</v>
      </c>
      <c r="AF2224" s="176">
        <v>0.2</v>
      </c>
      <c r="AG2224" s="160">
        <v>0</v>
      </c>
      <c r="AH2224" s="53" t="s">
        <v>131</v>
      </c>
      <c r="AI2224" s="176">
        <v>0.2</v>
      </c>
      <c r="AJ2224" s="53"/>
      <c r="AK2224" s="53"/>
      <c r="AL2224" s="53"/>
      <c r="AM2224" s="53"/>
      <c r="AN2224" s="53"/>
      <c r="AO2224" s="53"/>
      <c r="AP2224" s="53"/>
      <c r="AQ2224" s="53"/>
      <c r="AR2224" s="53"/>
      <c r="AS2224" s="53"/>
      <c r="AT2224" s="53"/>
      <c r="AU2224" s="53"/>
      <c r="AV2224" s="53"/>
      <c r="AW2224" s="53"/>
      <c r="AX2224" s="53"/>
      <c r="AY2224" s="53"/>
      <c r="AZ2224" s="53"/>
      <c r="BA2224" s="53"/>
      <c r="BB2224" s="53"/>
      <c r="BC2224" s="53"/>
      <c r="BD2224" s="53"/>
      <c r="BE2224" s="53"/>
    </row>
    <row r="2225" spans="1:57" ht="15.75" customHeight="1">
      <c r="A2225" s="1" t="s">
        <v>2405</v>
      </c>
      <c r="B2225" s="1" t="s">
        <v>280</v>
      </c>
      <c r="C2225" s="1" t="s">
        <v>281</v>
      </c>
      <c r="D2225" s="1" t="s">
        <v>851</v>
      </c>
      <c r="E2225" s="1" t="s">
        <v>852</v>
      </c>
      <c r="F2225" s="128"/>
      <c r="G2225" s="129"/>
      <c r="H2225" s="129"/>
      <c r="I2225" s="129"/>
      <c r="J2225" s="129"/>
      <c r="K2225" s="83" t="s">
        <v>2457</v>
      </c>
      <c r="L2225" s="84" t="s">
        <v>2458</v>
      </c>
      <c r="M2225" s="51" t="s">
        <v>127</v>
      </c>
      <c r="N2225" s="51"/>
      <c r="O2225" s="62" t="e">
        <f t="shared" si="1185"/>
        <v>#VALUE!</v>
      </c>
      <c r="P2225" s="53">
        <v>3</v>
      </c>
      <c r="Q2225" s="54" t="s">
        <v>718</v>
      </c>
      <c r="R2225" s="53">
        <v>90000</v>
      </c>
      <c r="S2225" s="53">
        <f t="shared" si="1186"/>
        <v>90000</v>
      </c>
      <c r="T2225" s="53"/>
      <c r="U2225" s="160">
        <v>0</v>
      </c>
      <c r="V2225" s="53" t="s">
        <v>129</v>
      </c>
      <c r="W2225" s="156">
        <v>0.01</v>
      </c>
      <c r="X2225" s="177">
        <v>0</v>
      </c>
      <c r="Y2225" s="53" t="s">
        <v>129</v>
      </c>
      <c r="Z2225" s="178">
        <v>0.01</v>
      </c>
      <c r="AA2225" s="177">
        <v>0</v>
      </c>
      <c r="AB2225" s="53" t="s">
        <v>130</v>
      </c>
      <c r="AC2225" s="180">
        <v>0.15</v>
      </c>
      <c r="AD2225" s="53">
        <v>90000</v>
      </c>
      <c r="AE2225" s="53" t="s">
        <v>131</v>
      </c>
      <c r="AF2225" s="176">
        <v>0.5</v>
      </c>
      <c r="AG2225" s="160">
        <v>0</v>
      </c>
      <c r="AH2225" s="53" t="s">
        <v>131</v>
      </c>
      <c r="AI2225" s="176">
        <v>0.5</v>
      </c>
      <c r="AJ2225" s="53"/>
      <c r="AK2225" s="53"/>
      <c r="AL2225" s="53"/>
      <c r="AM2225" s="53"/>
      <c r="AN2225" s="53"/>
      <c r="AO2225" s="53"/>
      <c r="AP2225" s="53"/>
      <c r="AQ2225" s="53"/>
      <c r="AR2225" s="53"/>
      <c r="AS2225" s="53"/>
      <c r="AT2225" s="53"/>
      <c r="AU2225" s="53"/>
      <c r="AV2225" s="53"/>
      <c r="AW2225" s="53"/>
      <c r="AX2225" s="53"/>
      <c r="AY2225" s="53"/>
      <c r="AZ2225" s="53"/>
      <c r="BA2225" s="53"/>
      <c r="BB2225" s="53"/>
      <c r="BC2225" s="53"/>
      <c r="BD2225" s="53"/>
      <c r="BE2225" s="53"/>
    </row>
    <row r="2226" spans="1:57" ht="15.75" customHeight="1">
      <c r="A2226" s="1" t="s">
        <v>2405</v>
      </c>
      <c r="B2226" s="1" t="s">
        <v>280</v>
      </c>
      <c r="C2226" s="1" t="s">
        <v>281</v>
      </c>
      <c r="D2226" s="1" t="s">
        <v>851</v>
      </c>
      <c r="E2226" s="1" t="s">
        <v>852</v>
      </c>
      <c r="F2226" s="128"/>
      <c r="G2226" s="129"/>
      <c r="H2226" s="129"/>
      <c r="I2226" s="129"/>
      <c r="J2226" s="129"/>
      <c r="K2226" s="83" t="s">
        <v>2459</v>
      </c>
      <c r="L2226" s="84" t="s">
        <v>2460</v>
      </c>
      <c r="M2226" s="51" t="s">
        <v>127</v>
      </c>
      <c r="N2226" s="51"/>
      <c r="O2226" s="62" t="e">
        <f t="shared" si="1185"/>
        <v>#VALUE!</v>
      </c>
      <c r="P2226" s="53">
        <v>5</v>
      </c>
      <c r="Q2226" s="54" t="s">
        <v>718</v>
      </c>
      <c r="R2226" s="53">
        <v>150000</v>
      </c>
      <c r="S2226" s="53">
        <f t="shared" si="1186"/>
        <v>0</v>
      </c>
      <c r="T2226" s="53"/>
      <c r="U2226" s="160">
        <v>0</v>
      </c>
      <c r="V2226" s="53" t="s">
        <v>129</v>
      </c>
      <c r="W2226" s="156">
        <v>0.01</v>
      </c>
      <c r="X2226" s="177">
        <v>0</v>
      </c>
      <c r="Y2226" s="53" t="s">
        <v>129</v>
      </c>
      <c r="Z2226" s="178">
        <v>0.01</v>
      </c>
      <c r="AA2226" s="177">
        <v>0</v>
      </c>
      <c r="AB2226" s="53" t="s">
        <v>130</v>
      </c>
      <c r="AC2226" s="180">
        <v>0.15</v>
      </c>
      <c r="AD2226" s="53">
        <v>0</v>
      </c>
      <c r="AE2226" s="53" t="s">
        <v>131</v>
      </c>
      <c r="AF2226" s="176">
        <v>0.2</v>
      </c>
      <c r="AG2226" s="160">
        <v>0</v>
      </c>
      <c r="AH2226" s="53" t="s">
        <v>131</v>
      </c>
      <c r="AI2226" s="176">
        <v>0.2</v>
      </c>
      <c r="AJ2226" s="53"/>
      <c r="AK2226" s="53"/>
      <c r="AL2226" s="53"/>
      <c r="AM2226" s="53"/>
      <c r="AN2226" s="53"/>
      <c r="AO2226" s="53"/>
      <c r="AP2226" s="53"/>
      <c r="AQ2226" s="53"/>
      <c r="AR2226" s="53"/>
      <c r="AS2226" s="53"/>
      <c r="AT2226" s="53"/>
      <c r="AU2226" s="53"/>
      <c r="AV2226" s="53"/>
      <c r="AW2226" s="53"/>
      <c r="AX2226" s="53"/>
      <c r="AY2226" s="53"/>
      <c r="AZ2226" s="53"/>
      <c r="BA2226" s="53"/>
      <c r="BB2226" s="53"/>
      <c r="BC2226" s="53"/>
      <c r="BD2226" s="53"/>
      <c r="BE2226" s="53"/>
    </row>
    <row r="2227" spans="1:57" ht="15.75" customHeight="1">
      <c r="A2227" s="1" t="s">
        <v>2405</v>
      </c>
      <c r="B2227" s="1" t="s">
        <v>280</v>
      </c>
      <c r="C2227" s="1" t="s">
        <v>281</v>
      </c>
      <c r="D2227" s="1" t="s">
        <v>851</v>
      </c>
      <c r="E2227" s="1" t="s">
        <v>852</v>
      </c>
      <c r="F2227" s="128"/>
      <c r="G2227" s="129"/>
      <c r="H2227" s="129"/>
      <c r="I2227" s="129"/>
      <c r="J2227" s="129"/>
      <c r="K2227" s="83" t="s">
        <v>2437</v>
      </c>
      <c r="L2227" s="84" t="s">
        <v>2461</v>
      </c>
      <c r="M2227" s="51" t="s">
        <v>127</v>
      </c>
      <c r="N2227" s="51"/>
      <c r="O2227" s="62" t="e">
        <f t="shared" si="1185"/>
        <v>#VALUE!</v>
      </c>
      <c r="P2227" s="53">
        <v>90</v>
      </c>
      <c r="Q2227" s="54" t="s">
        <v>400</v>
      </c>
      <c r="R2227" s="53">
        <v>478800</v>
      </c>
      <c r="S2227" s="53">
        <f t="shared" si="1186"/>
        <v>478402.2</v>
      </c>
      <c r="T2227" s="53"/>
      <c r="U2227" s="160">
        <v>0</v>
      </c>
      <c r="V2227" s="53" t="s">
        <v>129</v>
      </c>
      <c r="W2227" s="156">
        <v>0.01</v>
      </c>
      <c r="X2227" s="177">
        <v>0</v>
      </c>
      <c r="Y2227" s="53" t="s">
        <v>129</v>
      </c>
      <c r="Z2227" s="178">
        <v>0.01</v>
      </c>
      <c r="AA2227" s="177">
        <v>5800</v>
      </c>
      <c r="AB2227" s="53" t="s">
        <v>131</v>
      </c>
      <c r="AC2227" s="180">
        <v>0.15</v>
      </c>
      <c r="AD2227" s="53">
        <v>472602.2</v>
      </c>
      <c r="AE2227" s="53" t="s">
        <v>131</v>
      </c>
      <c r="AF2227" s="176">
        <v>0.5</v>
      </c>
      <c r="AG2227" s="160">
        <v>0</v>
      </c>
      <c r="AH2227" s="53" t="s">
        <v>131</v>
      </c>
      <c r="AI2227" s="176">
        <v>0.5</v>
      </c>
      <c r="AJ2227" s="53"/>
      <c r="AK2227" s="53"/>
      <c r="AL2227" s="53"/>
      <c r="AM2227" s="53"/>
      <c r="AN2227" s="53"/>
      <c r="AO2227" s="53"/>
      <c r="AP2227" s="53"/>
      <c r="AQ2227" s="53"/>
      <c r="AR2227" s="53"/>
      <c r="AS2227" s="53"/>
      <c r="AT2227" s="53"/>
      <c r="AU2227" s="53"/>
      <c r="AV2227" s="53"/>
      <c r="AW2227" s="53"/>
      <c r="AX2227" s="53"/>
      <c r="AY2227" s="53"/>
      <c r="AZ2227" s="53"/>
      <c r="BA2227" s="53"/>
      <c r="BB2227" s="53"/>
      <c r="BC2227" s="53"/>
      <c r="BD2227" s="53"/>
      <c r="BE2227" s="53"/>
    </row>
    <row r="2228" spans="1:57" ht="15.75" customHeight="1">
      <c r="A2228" s="1" t="s">
        <v>2405</v>
      </c>
      <c r="B2228" s="1" t="s">
        <v>280</v>
      </c>
      <c r="C2228" s="1" t="s">
        <v>281</v>
      </c>
      <c r="D2228" s="1" t="s">
        <v>851</v>
      </c>
      <c r="E2228" s="1" t="s">
        <v>852</v>
      </c>
      <c r="F2228" s="128"/>
      <c r="G2228" s="129"/>
      <c r="H2228" s="129"/>
      <c r="I2228" s="129"/>
      <c r="J2228" s="129"/>
      <c r="K2228" s="83" t="s">
        <v>2406</v>
      </c>
      <c r="L2228" s="84" t="s">
        <v>2462</v>
      </c>
      <c r="M2228" s="51" t="s">
        <v>127</v>
      </c>
      <c r="N2228" s="51"/>
      <c r="O2228" s="62" t="e">
        <f t="shared" si="1185"/>
        <v>#VALUE!</v>
      </c>
      <c r="P2228" s="53">
        <v>60</v>
      </c>
      <c r="Q2228" s="54" t="s">
        <v>400</v>
      </c>
      <c r="R2228" s="53">
        <v>319200</v>
      </c>
      <c r="S2228" s="53">
        <f t="shared" si="1186"/>
        <v>212623.2</v>
      </c>
      <c r="T2228" s="53"/>
      <c r="U2228" s="160">
        <v>0</v>
      </c>
      <c r="V2228" s="53" t="s">
        <v>129</v>
      </c>
      <c r="W2228" s="156">
        <v>0.01</v>
      </c>
      <c r="X2228" s="177">
        <v>0</v>
      </c>
      <c r="Y2228" s="53" t="s">
        <v>129</v>
      </c>
      <c r="Z2228" s="178">
        <v>0.01</v>
      </c>
      <c r="AA2228" s="177">
        <v>0</v>
      </c>
      <c r="AB2228" s="53" t="s">
        <v>130</v>
      </c>
      <c r="AC2228" s="180">
        <v>0.15</v>
      </c>
      <c r="AD2228" s="53">
        <v>212623.2</v>
      </c>
      <c r="AE2228" s="53" t="s">
        <v>131</v>
      </c>
      <c r="AF2228" s="176">
        <v>0.5</v>
      </c>
      <c r="AG2228" s="160">
        <v>0</v>
      </c>
      <c r="AH2228" s="53" t="s">
        <v>131</v>
      </c>
      <c r="AI2228" s="176">
        <v>0.5</v>
      </c>
      <c r="AJ2228" s="53"/>
      <c r="AK2228" s="53"/>
      <c r="AL2228" s="53"/>
      <c r="AM2228" s="53"/>
      <c r="AN2228" s="53"/>
      <c r="AO2228" s="53"/>
      <c r="AP2228" s="53"/>
      <c r="AQ2228" s="53"/>
      <c r="AR2228" s="53"/>
      <c r="AS2228" s="53"/>
      <c r="AT2228" s="53"/>
      <c r="AU2228" s="53"/>
      <c r="AV2228" s="53"/>
      <c r="AW2228" s="53"/>
      <c r="AX2228" s="53"/>
      <c r="AY2228" s="53"/>
      <c r="AZ2228" s="53"/>
      <c r="BA2228" s="53"/>
      <c r="BB2228" s="53"/>
      <c r="BC2228" s="53"/>
      <c r="BD2228" s="53"/>
      <c r="BE2228" s="53"/>
    </row>
    <row r="2229" spans="1:57" ht="15.75" customHeight="1">
      <c r="A2229" s="1" t="s">
        <v>2405</v>
      </c>
      <c r="B2229" s="1" t="s">
        <v>280</v>
      </c>
      <c r="C2229" s="1" t="s">
        <v>281</v>
      </c>
      <c r="D2229" s="1" t="s">
        <v>851</v>
      </c>
      <c r="E2229" s="1" t="s">
        <v>852</v>
      </c>
      <c r="F2229" s="128"/>
      <c r="G2229" s="129"/>
      <c r="H2229" s="129"/>
      <c r="I2229" s="129"/>
      <c r="J2229" s="129"/>
      <c r="K2229" s="83" t="s">
        <v>2440</v>
      </c>
      <c r="L2229" s="84" t="s">
        <v>2463</v>
      </c>
      <c r="M2229" s="51" t="s">
        <v>127</v>
      </c>
      <c r="N2229" s="51"/>
      <c r="O2229" s="62" t="e">
        <f t="shared" si="1185"/>
        <v>#VALUE!</v>
      </c>
      <c r="P2229" s="53">
        <v>80</v>
      </c>
      <c r="Q2229" s="54" t="s">
        <v>400</v>
      </c>
      <c r="R2229" s="53">
        <v>425600</v>
      </c>
      <c r="S2229" s="53">
        <f t="shared" si="1186"/>
        <v>423446.10000000003</v>
      </c>
      <c r="T2229" s="53"/>
      <c r="U2229" s="160">
        <v>0</v>
      </c>
      <c r="V2229" s="53" t="s">
        <v>129</v>
      </c>
      <c r="W2229" s="156">
        <v>0.01</v>
      </c>
      <c r="X2229" s="177">
        <v>0</v>
      </c>
      <c r="Y2229" s="53" t="s">
        <v>129</v>
      </c>
      <c r="Z2229" s="178">
        <v>0.01</v>
      </c>
      <c r="AA2229" s="177">
        <v>78033.7</v>
      </c>
      <c r="AB2229" s="53" t="s">
        <v>131</v>
      </c>
      <c r="AC2229" s="180">
        <v>0.15</v>
      </c>
      <c r="AD2229" s="53">
        <v>345412.4</v>
      </c>
      <c r="AE2229" s="53" t="s">
        <v>131</v>
      </c>
      <c r="AF2229" s="176">
        <v>0.5</v>
      </c>
      <c r="AG2229" s="160">
        <v>0</v>
      </c>
      <c r="AH2229" s="53" t="s">
        <v>131</v>
      </c>
      <c r="AI2229" s="176">
        <v>0.5</v>
      </c>
      <c r="AJ2229" s="53"/>
      <c r="AK2229" s="53"/>
      <c r="AL2229" s="53"/>
      <c r="AM2229" s="53"/>
      <c r="AN2229" s="53"/>
      <c r="AO2229" s="53"/>
      <c r="AP2229" s="53"/>
      <c r="AQ2229" s="53"/>
      <c r="AR2229" s="53"/>
      <c r="AS2229" s="53"/>
      <c r="AT2229" s="53"/>
      <c r="AU2229" s="53"/>
      <c r="AV2229" s="53"/>
      <c r="AW2229" s="53"/>
      <c r="AX2229" s="53"/>
      <c r="AY2229" s="53"/>
      <c r="AZ2229" s="53"/>
      <c r="BA2229" s="53"/>
      <c r="BB2229" s="53"/>
      <c r="BC2229" s="53"/>
      <c r="BD2229" s="53"/>
      <c r="BE2229" s="53"/>
    </row>
    <row r="2230" spans="1:57" ht="15.75" customHeight="1">
      <c r="A2230" s="1" t="s">
        <v>2405</v>
      </c>
      <c r="B2230" s="1" t="s">
        <v>280</v>
      </c>
      <c r="C2230" s="1" t="s">
        <v>281</v>
      </c>
      <c r="D2230" s="1" t="s">
        <v>851</v>
      </c>
      <c r="E2230" s="1" t="s">
        <v>852</v>
      </c>
      <c r="F2230" s="128"/>
      <c r="G2230" s="129"/>
      <c r="H2230" s="129"/>
      <c r="I2230" s="129"/>
      <c r="J2230" s="129"/>
      <c r="K2230" s="83" t="s">
        <v>2408</v>
      </c>
      <c r="L2230" s="84" t="s">
        <v>2464</v>
      </c>
      <c r="M2230" s="51" t="s">
        <v>127</v>
      </c>
      <c r="N2230" s="51"/>
      <c r="O2230" s="62" t="e">
        <f t="shared" si="1185"/>
        <v>#VALUE!</v>
      </c>
      <c r="P2230" s="53">
        <v>90</v>
      </c>
      <c r="Q2230" s="54" t="s">
        <v>400</v>
      </c>
      <c r="R2230" s="53">
        <v>478800</v>
      </c>
      <c r="S2230" s="53">
        <f t="shared" si="1186"/>
        <v>478402.2</v>
      </c>
      <c r="T2230" s="53"/>
      <c r="U2230" s="160">
        <v>0</v>
      </c>
      <c r="V2230" s="53" t="s">
        <v>129</v>
      </c>
      <c r="W2230" s="156">
        <v>0.01</v>
      </c>
      <c r="X2230" s="177">
        <v>0</v>
      </c>
      <c r="Y2230" s="53" t="s">
        <v>129</v>
      </c>
      <c r="Z2230" s="178">
        <v>0.01</v>
      </c>
      <c r="AA2230" s="177">
        <v>6900</v>
      </c>
      <c r="AB2230" s="53" t="s">
        <v>131</v>
      </c>
      <c r="AC2230" s="180">
        <v>0.15</v>
      </c>
      <c r="AD2230" s="53">
        <v>471502.2</v>
      </c>
      <c r="AE2230" s="53" t="s">
        <v>131</v>
      </c>
      <c r="AF2230" s="176">
        <v>0.5</v>
      </c>
      <c r="AG2230" s="160">
        <v>0</v>
      </c>
      <c r="AH2230" s="53" t="s">
        <v>131</v>
      </c>
      <c r="AI2230" s="176">
        <v>0.5</v>
      </c>
      <c r="AJ2230" s="53"/>
      <c r="AK2230" s="53"/>
      <c r="AL2230" s="53"/>
      <c r="AM2230" s="53"/>
      <c r="AN2230" s="53"/>
      <c r="AO2230" s="53"/>
      <c r="AP2230" s="53"/>
      <c r="AQ2230" s="53"/>
      <c r="AR2230" s="53"/>
      <c r="AS2230" s="53"/>
      <c r="AT2230" s="53"/>
      <c r="AU2230" s="53"/>
      <c r="AV2230" s="53"/>
      <c r="AW2230" s="53"/>
      <c r="AX2230" s="53"/>
      <c r="AY2230" s="53"/>
      <c r="AZ2230" s="53"/>
      <c r="BA2230" s="53"/>
      <c r="BB2230" s="53"/>
      <c r="BC2230" s="53"/>
      <c r="BD2230" s="53"/>
      <c r="BE2230" s="53"/>
    </row>
    <row r="2231" spans="1:57" ht="15.75" customHeight="1">
      <c r="A2231" s="1" t="s">
        <v>2405</v>
      </c>
      <c r="B2231" s="1" t="s">
        <v>280</v>
      </c>
      <c r="C2231" s="1" t="s">
        <v>281</v>
      </c>
      <c r="D2231" s="1" t="s">
        <v>658</v>
      </c>
      <c r="E2231" s="1"/>
      <c r="F2231" s="35"/>
      <c r="G2231" s="36"/>
      <c r="H2231" s="36"/>
      <c r="I2231" s="36" t="s">
        <v>658</v>
      </c>
      <c r="J2231" s="36"/>
      <c r="K2231" s="137"/>
      <c r="L2231" s="138"/>
      <c r="M2231" s="122"/>
      <c r="N2231" s="122"/>
      <c r="O2231" s="122"/>
      <c r="P2231" s="39"/>
      <c r="Q2231" s="40"/>
      <c r="R2231" s="39">
        <f t="shared" ref="R2231:S2231" si="1187">R2232+R2236+R2241</f>
        <v>5481500</v>
      </c>
      <c r="S2231" s="39">
        <f t="shared" si="1187"/>
        <v>4738500</v>
      </c>
      <c r="T2231" s="39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86"/>
      <c r="AE2231" s="86"/>
      <c r="AF2231" s="86"/>
      <c r="AG2231" s="39"/>
      <c r="AH2231" s="39"/>
      <c r="AI2231" s="39"/>
      <c r="AJ2231" s="39"/>
      <c r="AK2231" s="39"/>
      <c r="AL2231" s="39"/>
      <c r="AM2231" s="39"/>
      <c r="AN2231" s="39"/>
      <c r="AO2231" s="39"/>
      <c r="AP2231" s="39"/>
      <c r="AQ2231" s="39"/>
      <c r="AR2231" s="39"/>
      <c r="AS2231" s="39"/>
      <c r="AT2231" s="39"/>
      <c r="AU2231" s="39"/>
      <c r="AV2231" s="39"/>
      <c r="AW2231" s="39"/>
      <c r="AX2231" s="39"/>
      <c r="AY2231" s="39"/>
      <c r="AZ2231" s="39"/>
      <c r="BA2231" s="39"/>
      <c r="BB2231" s="39"/>
      <c r="BC2231" s="39"/>
      <c r="BD2231" s="39"/>
      <c r="BE2231" s="39"/>
    </row>
    <row r="2232" spans="1:57" ht="15.75" customHeight="1">
      <c r="A2232" s="1" t="s">
        <v>2405</v>
      </c>
      <c r="B2232" s="1" t="s">
        <v>280</v>
      </c>
      <c r="C2232" s="1" t="s">
        <v>281</v>
      </c>
      <c r="D2232" s="1"/>
      <c r="E2232" s="1" t="s">
        <v>868</v>
      </c>
      <c r="F2232" s="41"/>
      <c r="G2232" s="42"/>
      <c r="H2232" s="42"/>
      <c r="I2232" s="42"/>
      <c r="J2232" s="42" t="s">
        <v>868</v>
      </c>
      <c r="K2232" s="139"/>
      <c r="L2232" s="140"/>
      <c r="M2232" s="127"/>
      <c r="N2232" s="127"/>
      <c r="O2232" s="127"/>
      <c r="P2232" s="45"/>
      <c r="Q2232" s="46"/>
      <c r="R2232" s="45">
        <f t="shared" ref="R2232:S2232" si="1188">SUM(R2233:R2235)</f>
        <v>742500</v>
      </c>
      <c r="S2232" s="45">
        <f t="shared" si="1188"/>
        <v>742500</v>
      </c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82"/>
      <c r="AE2232" s="82"/>
      <c r="AF2232" s="82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  <c r="AT2232" s="45"/>
      <c r="AU2232" s="45"/>
      <c r="AV2232" s="45"/>
      <c r="AW2232" s="45"/>
      <c r="AX2232" s="45"/>
      <c r="AY2232" s="45"/>
      <c r="AZ2232" s="45"/>
      <c r="BA2232" s="45"/>
      <c r="BB2232" s="45"/>
      <c r="BC2232" s="45"/>
      <c r="BD2232" s="45"/>
      <c r="BE2232" s="45"/>
    </row>
    <row r="2233" spans="1:57" ht="15.75" customHeight="1">
      <c r="A2233" s="1" t="s">
        <v>2405</v>
      </c>
      <c r="B2233" s="1" t="s">
        <v>280</v>
      </c>
      <c r="C2233" s="1" t="s">
        <v>281</v>
      </c>
      <c r="D2233" s="1" t="s">
        <v>658</v>
      </c>
      <c r="E2233" s="1" t="s">
        <v>868</v>
      </c>
      <c r="F2233" s="128"/>
      <c r="G2233" s="129"/>
      <c r="H2233" s="129"/>
      <c r="I2233" s="129"/>
      <c r="J2233" s="129"/>
      <c r="K2233" s="83" t="s">
        <v>2465</v>
      </c>
      <c r="L2233" s="84" t="s">
        <v>2466</v>
      </c>
      <c r="M2233" s="51" t="s">
        <v>127</v>
      </c>
      <c r="N2233" s="51"/>
      <c r="O2233" s="62" t="e">
        <f t="shared" ref="O2233:O2235" si="1189">M2233-R2233</f>
        <v>#VALUE!</v>
      </c>
      <c r="P2233" s="53">
        <v>150000</v>
      </c>
      <c r="Q2233" s="54" t="s">
        <v>128</v>
      </c>
      <c r="R2233" s="53">
        <v>247500</v>
      </c>
      <c r="S2233" s="53">
        <f t="shared" ref="S2233:S2235" si="1190">U2233+X2233+AA2233+AD2233+AG2233+AJ2233+AM2233+AP2233+AS2233+AV2233+AY2233+BB2233</f>
        <v>247500</v>
      </c>
      <c r="T2233" s="53"/>
      <c r="U2233" s="160">
        <v>0</v>
      </c>
      <c r="V2233" s="53" t="s">
        <v>129</v>
      </c>
      <c r="W2233" s="156">
        <v>0.01</v>
      </c>
      <c r="X2233" s="177">
        <v>0</v>
      </c>
      <c r="Y2233" s="53" t="s">
        <v>129</v>
      </c>
      <c r="Z2233" s="178">
        <v>0.01</v>
      </c>
      <c r="AA2233" s="160">
        <v>247500</v>
      </c>
      <c r="AB2233" s="53" t="s">
        <v>131</v>
      </c>
      <c r="AC2233" s="176">
        <v>0.5</v>
      </c>
      <c r="AD2233" s="53">
        <v>0</v>
      </c>
      <c r="AE2233" s="53" t="s">
        <v>131</v>
      </c>
      <c r="AF2233" s="176">
        <v>0.5</v>
      </c>
      <c r="AG2233" s="53">
        <v>0</v>
      </c>
      <c r="AH2233" s="53" t="s">
        <v>131</v>
      </c>
      <c r="AI2233" s="176">
        <v>0.5</v>
      </c>
      <c r="AJ2233" s="53"/>
      <c r="AK2233" s="53"/>
      <c r="AL2233" s="53"/>
      <c r="AM2233" s="53"/>
      <c r="AN2233" s="53"/>
      <c r="AO2233" s="53"/>
      <c r="AP2233" s="53"/>
      <c r="AQ2233" s="53"/>
      <c r="AR2233" s="53"/>
      <c r="AS2233" s="53"/>
      <c r="AT2233" s="53"/>
      <c r="AU2233" s="53"/>
      <c r="AV2233" s="53"/>
      <c r="AW2233" s="53"/>
      <c r="AX2233" s="53"/>
      <c r="AY2233" s="53"/>
      <c r="AZ2233" s="53"/>
      <c r="BA2233" s="53"/>
      <c r="BB2233" s="53"/>
      <c r="BC2233" s="53"/>
      <c r="BD2233" s="53"/>
      <c r="BE2233" s="53"/>
    </row>
    <row r="2234" spans="1:57" ht="15.75" customHeight="1">
      <c r="A2234" s="1" t="s">
        <v>2405</v>
      </c>
      <c r="B2234" s="1" t="s">
        <v>280</v>
      </c>
      <c r="C2234" s="1" t="s">
        <v>281</v>
      </c>
      <c r="D2234" s="1" t="s">
        <v>658</v>
      </c>
      <c r="E2234" s="1" t="s">
        <v>868</v>
      </c>
      <c r="F2234" s="128"/>
      <c r="G2234" s="129"/>
      <c r="H2234" s="129"/>
      <c r="I2234" s="129"/>
      <c r="J2234" s="129"/>
      <c r="K2234" s="83" t="s">
        <v>2467</v>
      </c>
      <c r="L2234" s="84" t="s">
        <v>2468</v>
      </c>
      <c r="M2234" s="51" t="s">
        <v>127</v>
      </c>
      <c r="N2234" s="51"/>
      <c r="O2234" s="62" t="e">
        <f t="shared" si="1189"/>
        <v>#VALUE!</v>
      </c>
      <c r="P2234" s="53">
        <v>150000</v>
      </c>
      <c r="Q2234" s="54" t="s">
        <v>128</v>
      </c>
      <c r="R2234" s="53">
        <v>247500</v>
      </c>
      <c r="S2234" s="53">
        <f t="shared" si="1190"/>
        <v>247500</v>
      </c>
      <c r="T2234" s="53"/>
      <c r="U2234" s="160">
        <v>0</v>
      </c>
      <c r="V2234" s="53" t="s">
        <v>129</v>
      </c>
      <c r="W2234" s="156">
        <v>0.01</v>
      </c>
      <c r="X2234" s="177">
        <v>0</v>
      </c>
      <c r="Y2234" s="53" t="s">
        <v>129</v>
      </c>
      <c r="Z2234" s="178">
        <v>0.01</v>
      </c>
      <c r="AA2234" s="160">
        <v>247500</v>
      </c>
      <c r="AB2234" s="53" t="s">
        <v>131</v>
      </c>
      <c r="AC2234" s="176">
        <v>0.5</v>
      </c>
      <c r="AD2234" s="53">
        <v>0</v>
      </c>
      <c r="AE2234" s="53" t="s">
        <v>131</v>
      </c>
      <c r="AF2234" s="176">
        <v>0.5</v>
      </c>
      <c r="AG2234" s="53">
        <v>0</v>
      </c>
      <c r="AH2234" s="53" t="s">
        <v>131</v>
      </c>
      <c r="AI2234" s="176">
        <v>0.5</v>
      </c>
      <c r="AJ2234" s="53"/>
      <c r="AK2234" s="53"/>
      <c r="AL2234" s="53"/>
      <c r="AM2234" s="53"/>
      <c r="AN2234" s="53"/>
      <c r="AO2234" s="53"/>
      <c r="AP2234" s="53"/>
      <c r="AQ2234" s="53"/>
      <c r="AR2234" s="53"/>
      <c r="AS2234" s="53"/>
      <c r="AT2234" s="53"/>
      <c r="AU2234" s="53"/>
      <c r="AV2234" s="53"/>
      <c r="AW2234" s="53"/>
      <c r="AX2234" s="53"/>
      <c r="AY2234" s="53"/>
      <c r="AZ2234" s="53"/>
      <c r="BA2234" s="53"/>
      <c r="BB2234" s="53"/>
      <c r="BC2234" s="53"/>
      <c r="BD2234" s="53"/>
      <c r="BE2234" s="53"/>
    </row>
    <row r="2235" spans="1:57" ht="15.75" customHeight="1">
      <c r="A2235" s="1" t="s">
        <v>2405</v>
      </c>
      <c r="B2235" s="1" t="s">
        <v>280</v>
      </c>
      <c r="C2235" s="1" t="s">
        <v>281</v>
      </c>
      <c r="D2235" s="1" t="s">
        <v>658</v>
      </c>
      <c r="E2235" s="1" t="s">
        <v>868</v>
      </c>
      <c r="F2235" s="128"/>
      <c r="G2235" s="129"/>
      <c r="H2235" s="129"/>
      <c r="I2235" s="129"/>
      <c r="J2235" s="129"/>
      <c r="K2235" s="83" t="s">
        <v>2431</v>
      </c>
      <c r="L2235" s="84" t="s">
        <v>2469</v>
      </c>
      <c r="M2235" s="51" t="s">
        <v>127</v>
      </c>
      <c r="N2235" s="51"/>
      <c r="O2235" s="62" t="e">
        <f t="shared" si="1189"/>
        <v>#VALUE!</v>
      </c>
      <c r="P2235" s="53">
        <v>150000</v>
      </c>
      <c r="Q2235" s="54" t="s">
        <v>128</v>
      </c>
      <c r="R2235" s="53">
        <v>247500</v>
      </c>
      <c r="S2235" s="53">
        <f t="shared" si="1190"/>
        <v>247500</v>
      </c>
      <c r="T2235" s="53"/>
      <c r="U2235" s="160">
        <v>0</v>
      </c>
      <c r="V2235" s="53" t="s">
        <v>129</v>
      </c>
      <c r="W2235" s="156">
        <v>0.01</v>
      </c>
      <c r="X2235" s="177">
        <v>0</v>
      </c>
      <c r="Y2235" s="53" t="s">
        <v>129</v>
      </c>
      <c r="Z2235" s="178">
        <v>0.01</v>
      </c>
      <c r="AA2235" s="160">
        <v>247500</v>
      </c>
      <c r="AB2235" s="53" t="s">
        <v>131</v>
      </c>
      <c r="AC2235" s="176">
        <v>0.5</v>
      </c>
      <c r="AD2235" s="53">
        <v>0</v>
      </c>
      <c r="AE2235" s="53" t="s">
        <v>131</v>
      </c>
      <c r="AF2235" s="176">
        <v>0.5</v>
      </c>
      <c r="AG2235" s="53">
        <v>0</v>
      </c>
      <c r="AH2235" s="53" t="s">
        <v>131</v>
      </c>
      <c r="AI2235" s="176">
        <v>0.5</v>
      </c>
      <c r="AJ2235" s="53"/>
      <c r="AK2235" s="53"/>
      <c r="AL2235" s="53"/>
      <c r="AM2235" s="53"/>
      <c r="AN2235" s="53"/>
      <c r="AO2235" s="53"/>
      <c r="AP2235" s="53"/>
      <c r="AQ2235" s="53"/>
      <c r="AR2235" s="53"/>
      <c r="AS2235" s="53"/>
      <c r="AT2235" s="53"/>
      <c r="AU2235" s="53"/>
      <c r="AV2235" s="53"/>
      <c r="AW2235" s="53"/>
      <c r="AX2235" s="53"/>
      <c r="AY2235" s="53"/>
      <c r="AZ2235" s="53"/>
      <c r="BA2235" s="53"/>
      <c r="BB2235" s="53"/>
      <c r="BC2235" s="53"/>
      <c r="BD2235" s="53"/>
      <c r="BE2235" s="53"/>
    </row>
    <row r="2236" spans="1:57" ht="15.75" customHeight="1">
      <c r="A2236" s="1" t="s">
        <v>2405</v>
      </c>
      <c r="B2236" s="1" t="s">
        <v>280</v>
      </c>
      <c r="C2236" s="1" t="s">
        <v>281</v>
      </c>
      <c r="D2236" s="1"/>
      <c r="E2236" s="1" t="s">
        <v>659</v>
      </c>
      <c r="F2236" s="41"/>
      <c r="G2236" s="42"/>
      <c r="H2236" s="42"/>
      <c r="I2236" s="42"/>
      <c r="J2236" s="42" t="s">
        <v>659</v>
      </c>
      <c r="K2236" s="139"/>
      <c r="L2236" s="140"/>
      <c r="M2236" s="127"/>
      <c r="N2236" s="127"/>
      <c r="O2236" s="127"/>
      <c r="P2236" s="45"/>
      <c r="Q2236" s="46"/>
      <c r="R2236" s="45">
        <f t="shared" ref="R2236:S2236" si="1191">SUM(R2237:R2240)</f>
        <v>3996000</v>
      </c>
      <c r="S2236" s="45">
        <f t="shared" si="1191"/>
        <v>3996000</v>
      </c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91"/>
      <c r="AE2236" s="91"/>
      <c r="AF2236" s="91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  <c r="AT2236" s="45"/>
      <c r="AU2236" s="45"/>
      <c r="AV2236" s="45"/>
      <c r="AW2236" s="45"/>
      <c r="AX2236" s="45"/>
      <c r="AY2236" s="45"/>
      <c r="AZ2236" s="45"/>
      <c r="BA2236" s="45"/>
      <c r="BB2236" s="45"/>
      <c r="BC2236" s="45"/>
      <c r="BD2236" s="45"/>
      <c r="BE2236" s="45"/>
    </row>
    <row r="2237" spans="1:57" ht="15.75" customHeight="1">
      <c r="A2237" s="1" t="s">
        <v>2405</v>
      </c>
      <c r="B2237" s="1" t="s">
        <v>280</v>
      </c>
      <c r="C2237" s="1" t="s">
        <v>281</v>
      </c>
      <c r="D2237" s="1" t="s">
        <v>658</v>
      </c>
      <c r="E2237" s="1" t="s">
        <v>659</v>
      </c>
      <c r="F2237" s="128"/>
      <c r="G2237" s="129"/>
      <c r="H2237" s="129"/>
      <c r="I2237" s="129"/>
      <c r="J2237" s="129"/>
      <c r="K2237" s="83" t="s">
        <v>2412</v>
      </c>
      <c r="L2237" s="84" t="s">
        <v>2470</v>
      </c>
      <c r="M2237" s="51" t="s">
        <v>127</v>
      </c>
      <c r="N2237" s="51"/>
      <c r="O2237" s="62" t="e">
        <f t="shared" ref="O2237:O2240" si="1192">M2237-R2237</f>
        <v>#VALUE!</v>
      </c>
      <c r="P2237" s="53">
        <v>400000</v>
      </c>
      <c r="Q2237" s="54" t="s">
        <v>128</v>
      </c>
      <c r="R2237" s="53">
        <v>1184000</v>
      </c>
      <c r="S2237" s="53">
        <f t="shared" ref="S2237:S2240" si="1193">U2237+X2237+AA2237+AD2237+AG2237+AJ2237+AM2237+AP2237+AS2237+AV2237+AY2237+BB2237</f>
        <v>1184000</v>
      </c>
      <c r="T2237" s="53"/>
      <c r="U2237" s="160">
        <v>0</v>
      </c>
      <c r="V2237" s="53" t="s">
        <v>129</v>
      </c>
      <c r="W2237" s="156">
        <v>0.01</v>
      </c>
      <c r="X2237" s="177">
        <v>0</v>
      </c>
      <c r="Y2237" s="53" t="s">
        <v>129</v>
      </c>
      <c r="Z2237" s="178">
        <v>0.01</v>
      </c>
      <c r="AA2237" s="160">
        <v>1184000</v>
      </c>
      <c r="AB2237" s="53" t="s">
        <v>131</v>
      </c>
      <c r="AC2237" s="176">
        <v>0.5</v>
      </c>
      <c r="AD2237" s="53">
        <v>0</v>
      </c>
      <c r="AE2237" s="53" t="s">
        <v>131</v>
      </c>
      <c r="AF2237" s="176">
        <v>0.5</v>
      </c>
      <c r="AG2237" s="53">
        <v>0</v>
      </c>
      <c r="AH2237" s="53" t="s">
        <v>131</v>
      </c>
      <c r="AI2237" s="176">
        <v>0.5</v>
      </c>
      <c r="AJ2237" s="53"/>
      <c r="AK2237" s="53"/>
      <c r="AL2237" s="53"/>
      <c r="AM2237" s="53"/>
      <c r="AN2237" s="53"/>
      <c r="AO2237" s="53"/>
      <c r="AP2237" s="53"/>
      <c r="AQ2237" s="53"/>
      <c r="AR2237" s="53"/>
      <c r="AS2237" s="53"/>
      <c r="AT2237" s="53"/>
      <c r="AU2237" s="53"/>
      <c r="AV2237" s="53"/>
      <c r="AW2237" s="53"/>
      <c r="AX2237" s="53"/>
      <c r="AY2237" s="53"/>
      <c r="AZ2237" s="53"/>
      <c r="BA2237" s="53"/>
      <c r="BB2237" s="53"/>
      <c r="BC2237" s="53"/>
      <c r="BD2237" s="53"/>
      <c r="BE2237" s="53"/>
    </row>
    <row r="2238" spans="1:57" ht="15.75" customHeight="1">
      <c r="A2238" s="1" t="s">
        <v>2405</v>
      </c>
      <c r="B2238" s="1" t="s">
        <v>280</v>
      </c>
      <c r="C2238" s="1" t="s">
        <v>281</v>
      </c>
      <c r="D2238" s="1" t="s">
        <v>658</v>
      </c>
      <c r="E2238" s="1" t="s">
        <v>659</v>
      </c>
      <c r="F2238" s="128"/>
      <c r="G2238" s="129"/>
      <c r="H2238" s="129"/>
      <c r="I2238" s="129"/>
      <c r="J2238" s="129"/>
      <c r="K2238" s="83" t="s">
        <v>146</v>
      </c>
      <c r="L2238" s="84" t="s">
        <v>690</v>
      </c>
      <c r="M2238" s="51" t="s">
        <v>127</v>
      </c>
      <c r="N2238" s="51">
        <v>2</v>
      </c>
      <c r="O2238" s="56" t="e">
        <f t="shared" si="1192"/>
        <v>#VALUE!</v>
      </c>
      <c r="P2238" s="53">
        <v>400000</v>
      </c>
      <c r="Q2238" s="54" t="s">
        <v>128</v>
      </c>
      <c r="R2238" s="53">
        <v>888000</v>
      </c>
      <c r="S2238" s="53">
        <f t="shared" si="1193"/>
        <v>888000</v>
      </c>
      <c r="T2238" s="53"/>
      <c r="U2238" s="160">
        <v>0</v>
      </c>
      <c r="V2238" s="53" t="s">
        <v>129</v>
      </c>
      <c r="W2238" s="156">
        <v>0.01</v>
      </c>
      <c r="X2238" s="177">
        <v>0</v>
      </c>
      <c r="Y2238" s="53" t="s">
        <v>129</v>
      </c>
      <c r="Z2238" s="178">
        <v>0.01</v>
      </c>
      <c r="AA2238" s="160">
        <v>888000</v>
      </c>
      <c r="AB2238" s="53" t="s">
        <v>131</v>
      </c>
      <c r="AC2238" s="176">
        <v>0.5</v>
      </c>
      <c r="AD2238" s="53">
        <v>0</v>
      </c>
      <c r="AE2238" s="53" t="s">
        <v>131</v>
      </c>
      <c r="AF2238" s="176">
        <v>0.5</v>
      </c>
      <c r="AG2238" s="53">
        <v>0</v>
      </c>
      <c r="AH2238" s="53" t="s">
        <v>131</v>
      </c>
      <c r="AI2238" s="176">
        <v>0.5</v>
      </c>
      <c r="AJ2238" s="53"/>
      <c r="AK2238" s="53"/>
      <c r="AL2238" s="53"/>
      <c r="AM2238" s="53"/>
      <c r="AN2238" s="53"/>
      <c r="AO2238" s="53"/>
      <c r="AP2238" s="53"/>
      <c r="AQ2238" s="53"/>
      <c r="AR2238" s="53"/>
      <c r="AS2238" s="53"/>
      <c r="AT2238" s="53"/>
      <c r="AU2238" s="53"/>
      <c r="AV2238" s="53"/>
      <c r="AW2238" s="53"/>
      <c r="AX2238" s="53"/>
      <c r="AY2238" s="53"/>
      <c r="AZ2238" s="53"/>
      <c r="BA2238" s="53"/>
      <c r="BB2238" s="53"/>
      <c r="BC2238" s="53"/>
      <c r="BD2238" s="53"/>
      <c r="BE2238" s="53"/>
    </row>
    <row r="2239" spans="1:57" ht="15.75" customHeight="1">
      <c r="A2239" s="1" t="s">
        <v>2405</v>
      </c>
      <c r="B2239" s="1" t="s">
        <v>280</v>
      </c>
      <c r="C2239" s="1" t="s">
        <v>281</v>
      </c>
      <c r="D2239" s="1" t="s">
        <v>658</v>
      </c>
      <c r="E2239" s="1" t="s">
        <v>659</v>
      </c>
      <c r="F2239" s="128"/>
      <c r="G2239" s="129"/>
      <c r="H2239" s="129"/>
      <c r="I2239" s="129"/>
      <c r="J2239" s="129"/>
      <c r="K2239" s="83" t="s">
        <v>2414</v>
      </c>
      <c r="L2239" s="84" t="s">
        <v>2471</v>
      </c>
      <c r="M2239" s="51" t="s">
        <v>127</v>
      </c>
      <c r="N2239" s="51"/>
      <c r="O2239" s="62" t="e">
        <f t="shared" si="1192"/>
        <v>#VALUE!</v>
      </c>
      <c r="P2239" s="53">
        <v>150000</v>
      </c>
      <c r="Q2239" s="54" t="s">
        <v>128</v>
      </c>
      <c r="R2239" s="53">
        <v>444000</v>
      </c>
      <c r="S2239" s="53">
        <f t="shared" si="1193"/>
        <v>444000</v>
      </c>
      <c r="T2239" s="53"/>
      <c r="U2239" s="160">
        <v>0</v>
      </c>
      <c r="V2239" s="53" t="s">
        <v>129</v>
      </c>
      <c r="W2239" s="156">
        <v>0.01</v>
      </c>
      <c r="X2239" s="177">
        <v>0</v>
      </c>
      <c r="Y2239" s="53" t="s">
        <v>129</v>
      </c>
      <c r="Z2239" s="178">
        <v>0.01</v>
      </c>
      <c r="AA2239" s="177">
        <v>0</v>
      </c>
      <c r="AB2239" s="53" t="s">
        <v>130</v>
      </c>
      <c r="AC2239" s="180">
        <v>0.15</v>
      </c>
      <c r="AD2239" s="53">
        <v>444000</v>
      </c>
      <c r="AE2239" s="53" t="s">
        <v>131</v>
      </c>
      <c r="AF2239" s="176">
        <v>0.5</v>
      </c>
      <c r="AG2239" s="53">
        <v>0</v>
      </c>
      <c r="AH2239" s="53" t="s">
        <v>131</v>
      </c>
      <c r="AI2239" s="176">
        <v>0.5</v>
      </c>
      <c r="AJ2239" s="53"/>
      <c r="AK2239" s="53"/>
      <c r="AL2239" s="53"/>
      <c r="AM2239" s="53"/>
      <c r="AN2239" s="53"/>
      <c r="AO2239" s="53"/>
      <c r="AP2239" s="53"/>
      <c r="AQ2239" s="53"/>
      <c r="AR2239" s="53"/>
      <c r="AS2239" s="53"/>
      <c r="AT2239" s="53"/>
      <c r="AU2239" s="53"/>
      <c r="AV2239" s="53"/>
      <c r="AW2239" s="53"/>
      <c r="AX2239" s="53"/>
      <c r="AY2239" s="53"/>
      <c r="AZ2239" s="53"/>
      <c r="BA2239" s="53"/>
      <c r="BB2239" s="53"/>
      <c r="BC2239" s="53"/>
      <c r="BD2239" s="53"/>
      <c r="BE2239" s="53"/>
    </row>
    <row r="2240" spans="1:57" ht="15.75" customHeight="1">
      <c r="A2240" s="1" t="s">
        <v>2405</v>
      </c>
      <c r="B2240" s="1" t="s">
        <v>280</v>
      </c>
      <c r="C2240" s="1" t="s">
        <v>281</v>
      </c>
      <c r="D2240" s="1" t="s">
        <v>658</v>
      </c>
      <c r="E2240" s="1" t="s">
        <v>659</v>
      </c>
      <c r="F2240" s="128"/>
      <c r="G2240" s="129"/>
      <c r="H2240" s="129"/>
      <c r="I2240" s="129"/>
      <c r="J2240" s="129"/>
      <c r="K2240" s="83" t="s">
        <v>694</v>
      </c>
      <c r="L2240" s="84" t="s">
        <v>695</v>
      </c>
      <c r="M2240" s="51" t="s">
        <v>127</v>
      </c>
      <c r="N2240" s="51">
        <v>2</v>
      </c>
      <c r="O2240" s="56" t="e">
        <f t="shared" si="1192"/>
        <v>#VALUE!</v>
      </c>
      <c r="P2240" s="53">
        <v>600000</v>
      </c>
      <c r="Q2240" s="54" t="s">
        <v>128</v>
      </c>
      <c r="R2240" s="53">
        <v>1480000</v>
      </c>
      <c r="S2240" s="53">
        <f t="shared" si="1193"/>
        <v>1480000</v>
      </c>
      <c r="T2240" s="53"/>
      <c r="U2240" s="160">
        <v>0</v>
      </c>
      <c r="V2240" s="53" t="s">
        <v>129</v>
      </c>
      <c r="W2240" s="156">
        <v>0.01</v>
      </c>
      <c r="X2240" s="177">
        <v>0</v>
      </c>
      <c r="Y2240" s="53" t="s">
        <v>129</v>
      </c>
      <c r="Z2240" s="178">
        <v>0.01</v>
      </c>
      <c r="AA2240" s="160">
        <v>1169200</v>
      </c>
      <c r="AB2240" s="53" t="s">
        <v>131</v>
      </c>
      <c r="AC2240" s="176">
        <v>0.5</v>
      </c>
      <c r="AD2240" s="53">
        <v>310800</v>
      </c>
      <c r="AE2240" s="53" t="s">
        <v>131</v>
      </c>
      <c r="AF2240" s="176">
        <v>0.5</v>
      </c>
      <c r="AG2240" s="53">
        <v>0</v>
      </c>
      <c r="AH2240" s="53" t="s">
        <v>131</v>
      </c>
      <c r="AI2240" s="176">
        <v>0.5</v>
      </c>
      <c r="AJ2240" s="53"/>
      <c r="AK2240" s="53"/>
      <c r="AL2240" s="53"/>
      <c r="AM2240" s="53"/>
      <c r="AN2240" s="53"/>
      <c r="AO2240" s="53"/>
      <c r="AP2240" s="53"/>
      <c r="AQ2240" s="53"/>
      <c r="AR2240" s="53"/>
      <c r="AS2240" s="53"/>
      <c r="AT2240" s="53"/>
      <c r="AU2240" s="53"/>
      <c r="AV2240" s="53"/>
      <c r="AW2240" s="53"/>
      <c r="AX2240" s="53"/>
      <c r="AY2240" s="53"/>
      <c r="AZ2240" s="53"/>
      <c r="BA2240" s="53"/>
      <c r="BB2240" s="53"/>
      <c r="BC2240" s="53"/>
      <c r="BD2240" s="53"/>
      <c r="BE2240" s="53"/>
    </row>
    <row r="2241" spans="1:57" ht="15.75" customHeight="1">
      <c r="A2241" s="1" t="s">
        <v>2405</v>
      </c>
      <c r="B2241" s="1" t="s">
        <v>280</v>
      </c>
      <c r="C2241" s="1" t="s">
        <v>281</v>
      </c>
      <c r="D2241" s="1"/>
      <c r="E2241" s="1" t="s">
        <v>873</v>
      </c>
      <c r="F2241" s="41"/>
      <c r="G2241" s="42"/>
      <c r="H2241" s="42"/>
      <c r="I2241" s="42"/>
      <c r="J2241" s="42" t="s">
        <v>873</v>
      </c>
      <c r="K2241" s="139"/>
      <c r="L2241" s="140"/>
      <c r="M2241" s="127"/>
      <c r="N2241" s="127"/>
      <c r="O2241" s="127"/>
      <c r="P2241" s="45"/>
      <c r="Q2241" s="46"/>
      <c r="R2241" s="45">
        <f t="shared" ref="R2241:S2241" si="1194">R2242</f>
        <v>743000</v>
      </c>
      <c r="S2241" s="45">
        <f t="shared" si="1194"/>
        <v>0</v>
      </c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91"/>
      <c r="AE2241" s="91"/>
      <c r="AF2241" s="91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  <c r="AT2241" s="45"/>
      <c r="AU2241" s="45"/>
      <c r="AV2241" s="45"/>
      <c r="AW2241" s="45"/>
      <c r="AX2241" s="45"/>
      <c r="AY2241" s="45"/>
      <c r="AZ2241" s="45"/>
      <c r="BA2241" s="45"/>
      <c r="BB2241" s="45"/>
      <c r="BC2241" s="45"/>
      <c r="BD2241" s="45"/>
      <c r="BE2241" s="45"/>
    </row>
    <row r="2242" spans="1:57" ht="15.75" customHeight="1">
      <c r="A2242" s="1" t="s">
        <v>2405</v>
      </c>
      <c r="B2242" s="1" t="s">
        <v>280</v>
      </c>
      <c r="C2242" s="1" t="s">
        <v>281</v>
      </c>
      <c r="D2242" s="1" t="s">
        <v>658</v>
      </c>
      <c r="E2242" s="1" t="s">
        <v>873</v>
      </c>
      <c r="F2242" s="128"/>
      <c r="G2242" s="129"/>
      <c r="H2242" s="129"/>
      <c r="I2242" s="129"/>
      <c r="J2242" s="129"/>
      <c r="K2242" s="83" t="s">
        <v>694</v>
      </c>
      <c r="L2242" s="84" t="s">
        <v>695</v>
      </c>
      <c r="M2242" s="51" t="s">
        <v>127</v>
      </c>
      <c r="N2242" s="51">
        <v>2</v>
      </c>
      <c r="O2242" s="56" t="e">
        <f>M2242-R2242</f>
        <v>#VALUE!</v>
      </c>
      <c r="P2242" s="53">
        <v>251000</v>
      </c>
      <c r="Q2242" s="54" t="s">
        <v>128</v>
      </c>
      <c r="R2242" s="53">
        <v>743000</v>
      </c>
      <c r="S2242" s="53">
        <f>U2242+X2242+AA2242+AD2242+AG2242+AJ2242+AM2242+AP2242+AS2242+AV2242+AY2242+BB2242</f>
        <v>0</v>
      </c>
      <c r="T2242" s="53"/>
      <c r="U2242" s="160">
        <v>0</v>
      </c>
      <c r="V2242" s="53" t="s">
        <v>129</v>
      </c>
      <c r="W2242" s="156">
        <v>0.01</v>
      </c>
      <c r="X2242" s="177">
        <v>0</v>
      </c>
      <c r="Y2242" s="53" t="s">
        <v>129</v>
      </c>
      <c r="Z2242" s="178">
        <v>0.01</v>
      </c>
      <c r="AA2242" s="177">
        <v>0</v>
      </c>
      <c r="AB2242" s="53" t="s">
        <v>130</v>
      </c>
      <c r="AC2242" s="180">
        <v>0.15</v>
      </c>
      <c r="AD2242" s="53">
        <v>0</v>
      </c>
      <c r="AE2242" s="53" t="s">
        <v>131</v>
      </c>
      <c r="AF2242" s="176">
        <v>0.3</v>
      </c>
      <c r="AG2242" s="53">
        <v>0</v>
      </c>
      <c r="AH2242" s="53" t="s">
        <v>131</v>
      </c>
      <c r="AI2242" s="176">
        <v>0.3</v>
      </c>
      <c r="AJ2242" s="53"/>
      <c r="AK2242" s="53"/>
      <c r="AL2242" s="53"/>
      <c r="AM2242" s="53"/>
      <c r="AN2242" s="53"/>
      <c r="AO2242" s="53"/>
      <c r="AP2242" s="53"/>
      <c r="AQ2242" s="53"/>
      <c r="AR2242" s="53"/>
      <c r="AS2242" s="53"/>
      <c r="AT2242" s="53"/>
      <c r="AU2242" s="53"/>
      <c r="AV2242" s="53"/>
      <c r="AW2242" s="53"/>
      <c r="AX2242" s="53"/>
      <c r="AY2242" s="53"/>
      <c r="AZ2242" s="53"/>
      <c r="BA2242" s="53"/>
      <c r="BB2242" s="53"/>
      <c r="BC2242" s="53"/>
      <c r="BD2242" s="53"/>
      <c r="BE2242" s="53"/>
    </row>
    <row r="2243" spans="1:57" ht="15.75" customHeight="1">
      <c r="A2243" s="1" t="s">
        <v>2405</v>
      </c>
      <c r="B2243" s="1" t="s">
        <v>280</v>
      </c>
      <c r="C2243" s="1" t="s">
        <v>281</v>
      </c>
      <c r="D2243" s="1" t="s">
        <v>286</v>
      </c>
      <c r="E2243" s="1"/>
      <c r="F2243" s="35"/>
      <c r="G2243" s="36"/>
      <c r="H2243" s="36"/>
      <c r="I2243" s="36" t="s">
        <v>286</v>
      </c>
      <c r="J2243" s="36"/>
      <c r="K2243" s="137"/>
      <c r="L2243" s="138"/>
      <c r="M2243" s="122"/>
      <c r="N2243" s="122"/>
      <c r="O2243" s="122"/>
      <c r="P2243" s="39"/>
      <c r="Q2243" s="40"/>
      <c r="R2243" s="39">
        <f t="shared" ref="R2243:S2243" si="1195">R2244+R2249</f>
        <v>5155400</v>
      </c>
      <c r="S2243" s="39">
        <f t="shared" si="1195"/>
        <v>161355</v>
      </c>
      <c r="T2243" s="39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86"/>
      <c r="AE2243" s="86"/>
      <c r="AF2243" s="86"/>
      <c r="AG2243" s="39"/>
      <c r="AH2243" s="39"/>
      <c r="AI2243" s="39"/>
      <c r="AJ2243" s="39"/>
      <c r="AK2243" s="39"/>
      <c r="AL2243" s="39"/>
      <c r="AM2243" s="39"/>
      <c r="AN2243" s="39"/>
      <c r="AO2243" s="39"/>
      <c r="AP2243" s="39"/>
      <c r="AQ2243" s="39"/>
      <c r="AR2243" s="39"/>
      <c r="AS2243" s="39"/>
      <c r="AT2243" s="39"/>
      <c r="AU2243" s="39"/>
      <c r="AV2243" s="39"/>
      <c r="AW2243" s="39"/>
      <c r="AX2243" s="39"/>
      <c r="AY2243" s="39"/>
      <c r="AZ2243" s="39"/>
      <c r="BA2243" s="39"/>
      <c r="BB2243" s="39"/>
      <c r="BC2243" s="39"/>
      <c r="BD2243" s="39"/>
      <c r="BE2243" s="39"/>
    </row>
    <row r="2244" spans="1:57" ht="15.75" customHeight="1">
      <c r="A2244" s="1" t="s">
        <v>2405</v>
      </c>
      <c r="B2244" s="1" t="s">
        <v>280</v>
      </c>
      <c r="C2244" s="1" t="s">
        <v>281</v>
      </c>
      <c r="D2244" s="1"/>
      <c r="E2244" s="1" t="s">
        <v>874</v>
      </c>
      <c r="F2244" s="41"/>
      <c r="G2244" s="42"/>
      <c r="H2244" s="42"/>
      <c r="I2244" s="42"/>
      <c r="J2244" s="42" t="s">
        <v>874</v>
      </c>
      <c r="K2244" s="139"/>
      <c r="L2244" s="140"/>
      <c r="M2244" s="127"/>
      <c r="N2244" s="127"/>
      <c r="O2244" s="127"/>
      <c r="P2244" s="45"/>
      <c r="Q2244" s="46"/>
      <c r="R2244" s="45">
        <f t="shared" ref="R2244:S2244" si="1196">SUM(R2245:R2248)</f>
        <v>2730000</v>
      </c>
      <c r="S2244" s="45">
        <f t="shared" si="1196"/>
        <v>0</v>
      </c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82"/>
      <c r="AE2244" s="82"/>
      <c r="AF2244" s="82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  <c r="AT2244" s="45"/>
      <c r="AU2244" s="45"/>
      <c r="AV2244" s="45"/>
      <c r="AW2244" s="45"/>
      <c r="AX2244" s="45"/>
      <c r="AY2244" s="45"/>
      <c r="AZ2244" s="45"/>
      <c r="BA2244" s="45"/>
      <c r="BB2244" s="45"/>
      <c r="BC2244" s="45"/>
      <c r="BD2244" s="45"/>
      <c r="BE2244" s="45"/>
    </row>
    <row r="2245" spans="1:57" ht="15.75" customHeight="1">
      <c r="A2245" s="1" t="s">
        <v>2405</v>
      </c>
      <c r="B2245" s="1" t="s">
        <v>280</v>
      </c>
      <c r="C2245" s="1" t="s">
        <v>281</v>
      </c>
      <c r="D2245" s="1" t="s">
        <v>286</v>
      </c>
      <c r="E2245" s="1" t="s">
        <v>874</v>
      </c>
      <c r="F2245" s="128"/>
      <c r="G2245" s="129"/>
      <c r="H2245" s="129"/>
      <c r="I2245" s="129"/>
      <c r="J2245" s="129"/>
      <c r="K2245" s="83" t="s">
        <v>2472</v>
      </c>
      <c r="L2245" s="84" t="s">
        <v>2473</v>
      </c>
      <c r="M2245" s="51" t="s">
        <v>127</v>
      </c>
      <c r="N2245" s="51"/>
      <c r="O2245" s="62" t="e">
        <f t="shared" ref="O2245:O2248" si="1197">M2245-R2245</f>
        <v>#VALUE!</v>
      </c>
      <c r="P2245" s="53">
        <v>2</v>
      </c>
      <c r="Q2245" s="54" t="s">
        <v>299</v>
      </c>
      <c r="R2245" s="53">
        <v>140000</v>
      </c>
      <c r="S2245" s="53">
        <f t="shared" ref="S2245:S2248" si="1198">U2245+X2245+AA2245+AD2245+AG2245+AJ2245+AM2245+AP2245+AS2245+AV2245+AY2245+BB2245</f>
        <v>0</v>
      </c>
      <c r="T2245" s="53"/>
      <c r="U2245" s="160">
        <v>0</v>
      </c>
      <c r="V2245" s="53" t="s">
        <v>129</v>
      </c>
      <c r="W2245" s="156">
        <v>0.01</v>
      </c>
      <c r="X2245" s="177">
        <v>0</v>
      </c>
      <c r="Y2245" s="53" t="s">
        <v>129</v>
      </c>
      <c r="Z2245" s="178">
        <v>0.01</v>
      </c>
      <c r="AA2245" s="177">
        <v>0</v>
      </c>
      <c r="AB2245" s="53" t="s">
        <v>130</v>
      </c>
      <c r="AC2245" s="180">
        <v>0.2</v>
      </c>
      <c r="AD2245" s="53">
        <v>0</v>
      </c>
      <c r="AE2245" s="53" t="s">
        <v>131</v>
      </c>
      <c r="AF2245" s="176">
        <v>0.3</v>
      </c>
      <c r="AG2245" s="53">
        <v>0</v>
      </c>
      <c r="AH2245" s="53" t="s">
        <v>131</v>
      </c>
      <c r="AI2245" s="176">
        <v>0.3</v>
      </c>
      <c r="AJ2245" s="53"/>
      <c r="AK2245" s="53"/>
      <c r="AL2245" s="53"/>
      <c r="AM2245" s="53"/>
      <c r="AN2245" s="53"/>
      <c r="AO2245" s="53"/>
      <c r="AP2245" s="53"/>
      <c r="AQ2245" s="53"/>
      <c r="AR2245" s="53"/>
      <c r="AS2245" s="53"/>
      <c r="AT2245" s="53"/>
      <c r="AU2245" s="53"/>
      <c r="AV2245" s="53"/>
      <c r="AW2245" s="53"/>
      <c r="AX2245" s="53"/>
      <c r="AY2245" s="53"/>
      <c r="AZ2245" s="53"/>
      <c r="BA2245" s="53"/>
      <c r="BB2245" s="53"/>
      <c r="BC2245" s="53"/>
      <c r="BD2245" s="53"/>
      <c r="BE2245" s="53"/>
    </row>
    <row r="2246" spans="1:57" ht="15.75" customHeight="1">
      <c r="A2246" s="1" t="s">
        <v>2405</v>
      </c>
      <c r="B2246" s="1" t="s">
        <v>280</v>
      </c>
      <c r="C2246" s="1" t="s">
        <v>281</v>
      </c>
      <c r="D2246" s="1" t="s">
        <v>286</v>
      </c>
      <c r="E2246" s="1" t="s">
        <v>874</v>
      </c>
      <c r="F2246" s="128"/>
      <c r="G2246" s="129"/>
      <c r="H2246" s="129"/>
      <c r="I2246" s="129"/>
      <c r="J2246" s="129"/>
      <c r="K2246" s="83" t="s">
        <v>2474</v>
      </c>
      <c r="L2246" s="84" t="s">
        <v>2475</v>
      </c>
      <c r="M2246" s="51" t="s">
        <v>127</v>
      </c>
      <c r="N2246" s="51"/>
      <c r="O2246" s="62" t="e">
        <f t="shared" si="1197"/>
        <v>#VALUE!</v>
      </c>
      <c r="P2246" s="53">
        <v>2</v>
      </c>
      <c r="Q2246" s="54" t="s">
        <v>299</v>
      </c>
      <c r="R2246" s="53">
        <v>140000</v>
      </c>
      <c r="S2246" s="53">
        <f t="shared" si="1198"/>
        <v>0</v>
      </c>
      <c r="T2246" s="53"/>
      <c r="U2246" s="160">
        <v>0</v>
      </c>
      <c r="V2246" s="53" t="s">
        <v>129</v>
      </c>
      <c r="W2246" s="156">
        <v>0.01</v>
      </c>
      <c r="X2246" s="177">
        <v>0</v>
      </c>
      <c r="Y2246" s="53" t="s">
        <v>129</v>
      </c>
      <c r="Z2246" s="178">
        <v>0.01</v>
      </c>
      <c r="AA2246" s="177">
        <v>0</v>
      </c>
      <c r="AB2246" s="53" t="s">
        <v>130</v>
      </c>
      <c r="AC2246" s="180">
        <v>0.2</v>
      </c>
      <c r="AD2246" s="53">
        <v>0</v>
      </c>
      <c r="AE2246" s="53" t="s">
        <v>131</v>
      </c>
      <c r="AF2246" s="176">
        <v>0.3</v>
      </c>
      <c r="AG2246" s="53">
        <v>0</v>
      </c>
      <c r="AH2246" s="53" t="s">
        <v>131</v>
      </c>
      <c r="AI2246" s="176">
        <v>0.3</v>
      </c>
      <c r="AJ2246" s="53"/>
      <c r="AK2246" s="53"/>
      <c r="AL2246" s="53"/>
      <c r="AM2246" s="53"/>
      <c r="AN2246" s="53"/>
      <c r="AO2246" s="53"/>
      <c r="AP2246" s="53"/>
      <c r="AQ2246" s="53"/>
      <c r="AR2246" s="53"/>
      <c r="AS2246" s="53"/>
      <c r="AT2246" s="53"/>
      <c r="AU2246" s="53"/>
      <c r="AV2246" s="53"/>
      <c r="AW2246" s="53"/>
      <c r="AX2246" s="53"/>
      <c r="AY2246" s="53"/>
      <c r="AZ2246" s="53"/>
      <c r="BA2246" s="53"/>
      <c r="BB2246" s="53"/>
      <c r="BC2246" s="53"/>
      <c r="BD2246" s="53"/>
      <c r="BE2246" s="53"/>
    </row>
    <row r="2247" spans="1:57" ht="15.75" customHeight="1">
      <c r="A2247" s="1" t="s">
        <v>2405</v>
      </c>
      <c r="B2247" s="1" t="s">
        <v>280</v>
      </c>
      <c r="C2247" s="1" t="s">
        <v>281</v>
      </c>
      <c r="D2247" s="1" t="s">
        <v>286</v>
      </c>
      <c r="E2247" s="1" t="s">
        <v>874</v>
      </c>
      <c r="F2247" s="128"/>
      <c r="G2247" s="129"/>
      <c r="H2247" s="129"/>
      <c r="I2247" s="129"/>
      <c r="J2247" s="129"/>
      <c r="K2247" s="83" t="s">
        <v>2476</v>
      </c>
      <c r="L2247" s="84" t="s">
        <v>2477</v>
      </c>
      <c r="M2247" s="51" t="s">
        <v>127</v>
      </c>
      <c r="N2247" s="51"/>
      <c r="O2247" s="62" t="e">
        <f t="shared" si="1197"/>
        <v>#VALUE!</v>
      </c>
      <c r="P2247" s="53">
        <v>5</v>
      </c>
      <c r="Q2247" s="54" t="s">
        <v>299</v>
      </c>
      <c r="R2247" s="53">
        <v>350000</v>
      </c>
      <c r="S2247" s="53">
        <f t="shared" si="1198"/>
        <v>0</v>
      </c>
      <c r="T2247" s="53"/>
      <c r="U2247" s="160">
        <v>0</v>
      </c>
      <c r="V2247" s="53" t="s">
        <v>129</v>
      </c>
      <c r="W2247" s="156">
        <v>0.01</v>
      </c>
      <c r="X2247" s="177">
        <v>0</v>
      </c>
      <c r="Y2247" s="53" t="s">
        <v>129</v>
      </c>
      <c r="Z2247" s="178">
        <v>0.01</v>
      </c>
      <c r="AA2247" s="177">
        <v>0</v>
      </c>
      <c r="AB2247" s="53" t="s">
        <v>130</v>
      </c>
      <c r="AC2247" s="180">
        <v>0.2</v>
      </c>
      <c r="AD2247" s="53">
        <v>0</v>
      </c>
      <c r="AE2247" s="53" t="s">
        <v>131</v>
      </c>
      <c r="AF2247" s="176">
        <v>0.3</v>
      </c>
      <c r="AG2247" s="53">
        <v>0</v>
      </c>
      <c r="AH2247" s="53" t="s">
        <v>131</v>
      </c>
      <c r="AI2247" s="176">
        <v>0.3</v>
      </c>
      <c r="AJ2247" s="53"/>
      <c r="AK2247" s="53"/>
      <c r="AL2247" s="53"/>
      <c r="AM2247" s="53"/>
      <c r="AN2247" s="53"/>
      <c r="AO2247" s="53"/>
      <c r="AP2247" s="53"/>
      <c r="AQ2247" s="53"/>
      <c r="AR2247" s="53"/>
      <c r="AS2247" s="53"/>
      <c r="AT2247" s="53"/>
      <c r="AU2247" s="53"/>
      <c r="AV2247" s="53"/>
      <c r="AW2247" s="53"/>
      <c r="AX2247" s="53"/>
      <c r="AY2247" s="53"/>
      <c r="AZ2247" s="53"/>
      <c r="BA2247" s="53"/>
      <c r="BB2247" s="53"/>
      <c r="BC2247" s="53"/>
      <c r="BD2247" s="53"/>
      <c r="BE2247" s="53"/>
    </row>
    <row r="2248" spans="1:57" ht="15.75" customHeight="1">
      <c r="A2248" s="1" t="s">
        <v>2405</v>
      </c>
      <c r="B2248" s="1" t="s">
        <v>280</v>
      </c>
      <c r="C2248" s="1" t="s">
        <v>281</v>
      </c>
      <c r="D2248" s="1" t="s">
        <v>286</v>
      </c>
      <c r="E2248" s="1" t="s">
        <v>874</v>
      </c>
      <c r="F2248" s="128"/>
      <c r="G2248" s="129"/>
      <c r="H2248" s="129"/>
      <c r="I2248" s="129"/>
      <c r="J2248" s="129"/>
      <c r="K2248" s="83" t="s">
        <v>2478</v>
      </c>
      <c r="L2248" s="84" t="s">
        <v>2479</v>
      </c>
      <c r="M2248" s="51" t="s">
        <v>127</v>
      </c>
      <c r="N2248" s="51"/>
      <c r="O2248" s="62" t="e">
        <f t="shared" si="1197"/>
        <v>#VALUE!</v>
      </c>
      <c r="P2248" s="53">
        <v>30</v>
      </c>
      <c r="Q2248" s="54" t="s">
        <v>299</v>
      </c>
      <c r="R2248" s="53">
        <v>2100000</v>
      </c>
      <c r="S2248" s="53">
        <f t="shared" si="1198"/>
        <v>0</v>
      </c>
      <c r="T2248" s="53"/>
      <c r="U2248" s="160">
        <v>0</v>
      </c>
      <c r="V2248" s="53" t="s">
        <v>129</v>
      </c>
      <c r="W2248" s="156">
        <v>0.01</v>
      </c>
      <c r="X2248" s="177">
        <v>0</v>
      </c>
      <c r="Y2248" s="53" t="s">
        <v>129</v>
      </c>
      <c r="Z2248" s="178">
        <v>0.01</v>
      </c>
      <c r="AA2248" s="177">
        <v>0</v>
      </c>
      <c r="AB2248" s="53" t="s">
        <v>130</v>
      </c>
      <c r="AC2248" s="180">
        <v>0.2</v>
      </c>
      <c r="AD2248" s="53">
        <v>0</v>
      </c>
      <c r="AE2248" s="53" t="s">
        <v>131</v>
      </c>
      <c r="AF2248" s="176">
        <v>0.3</v>
      </c>
      <c r="AG2248" s="53">
        <v>0</v>
      </c>
      <c r="AH2248" s="53" t="s">
        <v>131</v>
      </c>
      <c r="AI2248" s="176">
        <v>0.3</v>
      </c>
      <c r="AJ2248" s="53"/>
      <c r="AK2248" s="53"/>
      <c r="AL2248" s="53"/>
      <c r="AM2248" s="53"/>
      <c r="AN2248" s="53"/>
      <c r="AO2248" s="53"/>
      <c r="AP2248" s="53"/>
      <c r="AQ2248" s="53"/>
      <c r="AR2248" s="53"/>
      <c r="AS2248" s="53"/>
      <c r="AT2248" s="53"/>
      <c r="AU2248" s="53"/>
      <c r="AV2248" s="53"/>
      <c r="AW2248" s="53"/>
      <c r="AX2248" s="53"/>
      <c r="AY2248" s="53"/>
      <c r="AZ2248" s="53"/>
      <c r="BA2248" s="53"/>
      <c r="BB2248" s="53"/>
      <c r="BC2248" s="53"/>
      <c r="BD2248" s="53"/>
      <c r="BE2248" s="53"/>
    </row>
    <row r="2249" spans="1:57" ht="15.75" customHeight="1">
      <c r="A2249" s="1" t="s">
        <v>2405</v>
      </c>
      <c r="B2249" s="1" t="s">
        <v>280</v>
      </c>
      <c r="C2249" s="1" t="s">
        <v>281</v>
      </c>
      <c r="D2249" s="1"/>
      <c r="E2249" s="1" t="s">
        <v>296</v>
      </c>
      <c r="F2249" s="41"/>
      <c r="G2249" s="42"/>
      <c r="H2249" s="42"/>
      <c r="I2249" s="42"/>
      <c r="J2249" s="42" t="s">
        <v>296</v>
      </c>
      <c r="K2249" s="139"/>
      <c r="L2249" s="140"/>
      <c r="M2249" s="127"/>
      <c r="N2249" s="127"/>
      <c r="O2249" s="127"/>
      <c r="P2249" s="45"/>
      <c r="Q2249" s="46"/>
      <c r="R2249" s="45">
        <f t="shared" ref="R2249:S2249" si="1199">SUM(R2250:R2261)</f>
        <v>2425400</v>
      </c>
      <c r="S2249" s="45">
        <f t="shared" si="1199"/>
        <v>161355</v>
      </c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91"/>
      <c r="AE2249" s="91"/>
      <c r="AF2249" s="91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  <c r="AT2249" s="45"/>
      <c r="AU2249" s="45"/>
      <c r="AV2249" s="45"/>
      <c r="AW2249" s="45"/>
      <c r="AX2249" s="45"/>
      <c r="AY2249" s="45"/>
      <c r="AZ2249" s="45"/>
      <c r="BA2249" s="45"/>
      <c r="BB2249" s="45"/>
      <c r="BC2249" s="45"/>
      <c r="BD2249" s="45"/>
      <c r="BE2249" s="45"/>
    </row>
    <row r="2250" spans="1:57" ht="15.75" customHeight="1">
      <c r="A2250" s="1" t="s">
        <v>2405</v>
      </c>
      <c r="B2250" s="1" t="s">
        <v>280</v>
      </c>
      <c r="C2250" s="1" t="s">
        <v>281</v>
      </c>
      <c r="D2250" s="1" t="s">
        <v>286</v>
      </c>
      <c r="E2250" s="1" t="s">
        <v>296</v>
      </c>
      <c r="F2250" s="128"/>
      <c r="G2250" s="129"/>
      <c r="H2250" s="129"/>
      <c r="I2250" s="129"/>
      <c r="J2250" s="129"/>
      <c r="K2250" s="83" t="s">
        <v>356</v>
      </c>
      <c r="L2250" s="84" t="s">
        <v>357</v>
      </c>
      <c r="M2250" s="51" t="s">
        <v>127</v>
      </c>
      <c r="N2250" s="51">
        <v>2</v>
      </c>
      <c r="O2250" s="56" t="e">
        <f t="shared" ref="O2250:O2261" si="1200">M2250-R2250</f>
        <v>#VALUE!</v>
      </c>
      <c r="P2250" s="53">
        <v>5</v>
      </c>
      <c r="Q2250" s="54" t="s">
        <v>299</v>
      </c>
      <c r="R2250" s="53">
        <v>77500</v>
      </c>
      <c r="S2250" s="53">
        <f t="shared" ref="S2250:S2261" si="1201">U2250+X2250+AA2250+AD2250+AG2250+AJ2250+AM2250+AP2250+AS2250+AV2250+AY2250+BB2250</f>
        <v>0</v>
      </c>
      <c r="T2250" s="53"/>
      <c r="U2250" s="160">
        <v>0</v>
      </c>
      <c r="V2250" s="53" t="s">
        <v>129</v>
      </c>
      <c r="W2250" s="156">
        <v>0.01</v>
      </c>
      <c r="X2250" s="177">
        <v>0</v>
      </c>
      <c r="Y2250" s="53" t="s">
        <v>129</v>
      </c>
      <c r="Z2250" s="178">
        <v>0.01</v>
      </c>
      <c r="AA2250" s="177">
        <v>0</v>
      </c>
      <c r="AB2250" s="53" t="s">
        <v>130</v>
      </c>
      <c r="AC2250" s="180">
        <v>0.2</v>
      </c>
      <c r="AD2250" s="53">
        <v>0</v>
      </c>
      <c r="AE2250" s="53" t="s">
        <v>131</v>
      </c>
      <c r="AF2250" s="176">
        <v>0.3</v>
      </c>
      <c r="AG2250" s="53">
        <v>0</v>
      </c>
      <c r="AH2250" s="53" t="s">
        <v>131</v>
      </c>
      <c r="AI2250" s="176">
        <v>0.3</v>
      </c>
      <c r="AJ2250" s="53"/>
      <c r="AK2250" s="53"/>
      <c r="AL2250" s="53"/>
      <c r="AM2250" s="53"/>
      <c r="AN2250" s="53"/>
      <c r="AO2250" s="53"/>
      <c r="AP2250" s="53"/>
      <c r="AQ2250" s="53"/>
      <c r="AR2250" s="53"/>
      <c r="AS2250" s="53"/>
      <c r="AT2250" s="53"/>
      <c r="AU2250" s="53"/>
      <c r="AV2250" s="53"/>
      <c r="AW2250" s="53"/>
      <c r="AX2250" s="53"/>
      <c r="AY2250" s="53"/>
      <c r="AZ2250" s="53"/>
      <c r="BA2250" s="53"/>
      <c r="BB2250" s="53"/>
      <c r="BC2250" s="53"/>
      <c r="BD2250" s="53"/>
      <c r="BE2250" s="53"/>
    </row>
    <row r="2251" spans="1:57" ht="15.75" customHeight="1">
      <c r="A2251" s="1" t="s">
        <v>2405</v>
      </c>
      <c r="B2251" s="1" t="s">
        <v>280</v>
      </c>
      <c r="C2251" s="1" t="s">
        <v>281</v>
      </c>
      <c r="D2251" s="1" t="s">
        <v>286</v>
      </c>
      <c r="E2251" s="1" t="s">
        <v>296</v>
      </c>
      <c r="F2251" s="128"/>
      <c r="G2251" s="129"/>
      <c r="H2251" s="129"/>
      <c r="I2251" s="129"/>
      <c r="J2251" s="129"/>
      <c r="K2251" s="83" t="s">
        <v>374</v>
      </c>
      <c r="L2251" s="84" t="s">
        <v>375</v>
      </c>
      <c r="M2251" s="51" t="s">
        <v>127</v>
      </c>
      <c r="N2251" s="51">
        <v>2</v>
      </c>
      <c r="O2251" s="56" t="e">
        <f t="shared" si="1200"/>
        <v>#VALUE!</v>
      </c>
      <c r="P2251" s="53">
        <v>6</v>
      </c>
      <c r="Q2251" s="54" t="s">
        <v>299</v>
      </c>
      <c r="R2251" s="53">
        <v>93000</v>
      </c>
      <c r="S2251" s="53">
        <f t="shared" si="1201"/>
        <v>0</v>
      </c>
      <c r="T2251" s="53"/>
      <c r="U2251" s="160">
        <v>0</v>
      </c>
      <c r="V2251" s="53" t="s">
        <v>129</v>
      </c>
      <c r="W2251" s="156">
        <v>0.01</v>
      </c>
      <c r="X2251" s="177">
        <v>0</v>
      </c>
      <c r="Y2251" s="53" t="s">
        <v>129</v>
      </c>
      <c r="Z2251" s="178">
        <v>0.01</v>
      </c>
      <c r="AA2251" s="177">
        <v>0</v>
      </c>
      <c r="AB2251" s="53" t="s">
        <v>130</v>
      </c>
      <c r="AC2251" s="180">
        <v>0.2</v>
      </c>
      <c r="AD2251" s="53">
        <v>0</v>
      </c>
      <c r="AE2251" s="53" t="s">
        <v>131</v>
      </c>
      <c r="AF2251" s="176">
        <v>0.3</v>
      </c>
      <c r="AG2251" s="53">
        <v>0</v>
      </c>
      <c r="AH2251" s="53" t="s">
        <v>131</v>
      </c>
      <c r="AI2251" s="176">
        <v>0.3</v>
      </c>
      <c r="AJ2251" s="53"/>
      <c r="AK2251" s="53"/>
      <c r="AL2251" s="53"/>
      <c r="AM2251" s="53"/>
      <c r="AN2251" s="53"/>
      <c r="AO2251" s="53"/>
      <c r="AP2251" s="53"/>
      <c r="AQ2251" s="53"/>
      <c r="AR2251" s="53"/>
      <c r="AS2251" s="53"/>
      <c r="AT2251" s="53"/>
      <c r="AU2251" s="53"/>
      <c r="AV2251" s="53"/>
      <c r="AW2251" s="53"/>
      <c r="AX2251" s="53"/>
      <c r="AY2251" s="53"/>
      <c r="AZ2251" s="53"/>
      <c r="BA2251" s="53"/>
      <c r="BB2251" s="53"/>
      <c r="BC2251" s="53"/>
      <c r="BD2251" s="53"/>
      <c r="BE2251" s="53"/>
    </row>
    <row r="2252" spans="1:57" ht="15.75" customHeight="1">
      <c r="A2252" s="1" t="s">
        <v>2405</v>
      </c>
      <c r="B2252" s="1" t="s">
        <v>280</v>
      </c>
      <c r="C2252" s="1" t="s">
        <v>281</v>
      </c>
      <c r="D2252" s="1" t="s">
        <v>286</v>
      </c>
      <c r="E2252" s="1" t="s">
        <v>296</v>
      </c>
      <c r="F2252" s="128"/>
      <c r="G2252" s="129"/>
      <c r="H2252" s="129"/>
      <c r="I2252" s="129"/>
      <c r="J2252" s="129"/>
      <c r="K2252" s="83" t="s">
        <v>392</v>
      </c>
      <c r="L2252" s="84" t="s">
        <v>393</v>
      </c>
      <c r="M2252" s="51" t="s">
        <v>127</v>
      </c>
      <c r="N2252" s="51">
        <v>2</v>
      </c>
      <c r="O2252" s="56" t="e">
        <f t="shared" si="1200"/>
        <v>#VALUE!</v>
      </c>
      <c r="P2252" s="53">
        <v>3</v>
      </c>
      <c r="Q2252" s="54" t="s">
        <v>299</v>
      </c>
      <c r="R2252" s="53">
        <v>46500</v>
      </c>
      <c r="S2252" s="53">
        <f t="shared" si="1201"/>
        <v>0</v>
      </c>
      <c r="T2252" s="53"/>
      <c r="U2252" s="160">
        <v>0</v>
      </c>
      <c r="V2252" s="53" t="s">
        <v>129</v>
      </c>
      <c r="W2252" s="156">
        <v>0.01</v>
      </c>
      <c r="X2252" s="177">
        <v>0</v>
      </c>
      <c r="Y2252" s="53" t="s">
        <v>129</v>
      </c>
      <c r="Z2252" s="178">
        <v>0.01</v>
      </c>
      <c r="AA2252" s="177">
        <v>0</v>
      </c>
      <c r="AB2252" s="53" t="s">
        <v>130</v>
      </c>
      <c r="AC2252" s="180">
        <v>0.2</v>
      </c>
      <c r="AD2252" s="53">
        <v>0</v>
      </c>
      <c r="AE2252" s="53" t="s">
        <v>131</v>
      </c>
      <c r="AF2252" s="176">
        <v>0.3</v>
      </c>
      <c r="AG2252" s="53">
        <v>0</v>
      </c>
      <c r="AH2252" s="53" t="s">
        <v>131</v>
      </c>
      <c r="AI2252" s="176">
        <v>0.3</v>
      </c>
      <c r="AJ2252" s="53"/>
      <c r="AK2252" s="53"/>
      <c r="AL2252" s="53"/>
      <c r="AM2252" s="53"/>
      <c r="AN2252" s="53"/>
      <c r="AO2252" s="53"/>
      <c r="AP2252" s="53"/>
      <c r="AQ2252" s="53"/>
      <c r="AR2252" s="53"/>
      <c r="AS2252" s="53"/>
      <c r="AT2252" s="53"/>
      <c r="AU2252" s="53"/>
      <c r="AV2252" s="53"/>
      <c r="AW2252" s="53"/>
      <c r="AX2252" s="53"/>
      <c r="AY2252" s="53"/>
      <c r="AZ2252" s="53"/>
      <c r="BA2252" s="53"/>
      <c r="BB2252" s="53"/>
      <c r="BC2252" s="53"/>
      <c r="BD2252" s="53"/>
      <c r="BE2252" s="53"/>
    </row>
    <row r="2253" spans="1:57" ht="15.75" customHeight="1">
      <c r="A2253" s="1" t="s">
        <v>2405</v>
      </c>
      <c r="B2253" s="1" t="s">
        <v>280</v>
      </c>
      <c r="C2253" s="1" t="s">
        <v>281</v>
      </c>
      <c r="D2253" s="1" t="s">
        <v>286</v>
      </c>
      <c r="E2253" s="1" t="s">
        <v>296</v>
      </c>
      <c r="F2253" s="128"/>
      <c r="G2253" s="129"/>
      <c r="H2253" s="129"/>
      <c r="I2253" s="129"/>
      <c r="J2253" s="129"/>
      <c r="K2253" s="83" t="s">
        <v>396</v>
      </c>
      <c r="L2253" s="84" t="s">
        <v>397</v>
      </c>
      <c r="M2253" s="51" t="s">
        <v>127</v>
      </c>
      <c r="N2253" s="51">
        <v>2</v>
      </c>
      <c r="O2253" s="56" t="e">
        <f t="shared" si="1200"/>
        <v>#VALUE!</v>
      </c>
      <c r="P2253" s="53">
        <v>15</v>
      </c>
      <c r="Q2253" s="54" t="s">
        <v>299</v>
      </c>
      <c r="R2253" s="53">
        <v>232500</v>
      </c>
      <c r="S2253" s="53">
        <f t="shared" si="1201"/>
        <v>56255</v>
      </c>
      <c r="T2253" s="53"/>
      <c r="U2253" s="160">
        <v>0</v>
      </c>
      <c r="V2253" s="53" t="s">
        <v>129</v>
      </c>
      <c r="W2253" s="156">
        <v>0.01</v>
      </c>
      <c r="X2253" s="177">
        <v>0</v>
      </c>
      <c r="Y2253" s="53" t="s">
        <v>129</v>
      </c>
      <c r="Z2253" s="178">
        <v>0.01</v>
      </c>
      <c r="AA2253" s="177">
        <v>37735</v>
      </c>
      <c r="AB2253" s="53" t="s">
        <v>131</v>
      </c>
      <c r="AC2253" s="180">
        <v>0.2</v>
      </c>
      <c r="AD2253" s="53">
        <v>18520</v>
      </c>
      <c r="AE2253" s="53" t="s">
        <v>131</v>
      </c>
      <c r="AF2253" s="176">
        <v>0.4</v>
      </c>
      <c r="AG2253" s="53">
        <v>0</v>
      </c>
      <c r="AH2253" s="53" t="s">
        <v>131</v>
      </c>
      <c r="AI2253" s="176">
        <v>0.4</v>
      </c>
      <c r="AJ2253" s="53"/>
      <c r="AK2253" s="53"/>
      <c r="AL2253" s="53"/>
      <c r="AM2253" s="53"/>
      <c r="AN2253" s="53"/>
      <c r="AO2253" s="53"/>
      <c r="AP2253" s="53"/>
      <c r="AQ2253" s="53"/>
      <c r="AR2253" s="53"/>
      <c r="AS2253" s="53"/>
      <c r="AT2253" s="53"/>
      <c r="AU2253" s="53"/>
      <c r="AV2253" s="53"/>
      <c r="AW2253" s="53"/>
      <c r="AX2253" s="53"/>
      <c r="AY2253" s="53"/>
      <c r="AZ2253" s="53"/>
      <c r="BA2253" s="53"/>
      <c r="BB2253" s="53"/>
      <c r="BC2253" s="53"/>
      <c r="BD2253" s="53"/>
      <c r="BE2253" s="53"/>
    </row>
    <row r="2254" spans="1:57" ht="15.75" customHeight="1">
      <c r="A2254" s="1" t="s">
        <v>2405</v>
      </c>
      <c r="B2254" s="1" t="s">
        <v>280</v>
      </c>
      <c r="C2254" s="1" t="s">
        <v>281</v>
      </c>
      <c r="D2254" s="1" t="s">
        <v>286</v>
      </c>
      <c r="E2254" s="1" t="s">
        <v>296</v>
      </c>
      <c r="F2254" s="128"/>
      <c r="G2254" s="129"/>
      <c r="H2254" s="129"/>
      <c r="I2254" s="129"/>
      <c r="J2254" s="129"/>
      <c r="K2254" s="83" t="s">
        <v>457</v>
      </c>
      <c r="L2254" s="84" t="s">
        <v>458</v>
      </c>
      <c r="M2254" s="51" t="s">
        <v>127</v>
      </c>
      <c r="N2254" s="51">
        <v>2</v>
      </c>
      <c r="O2254" s="56" t="e">
        <f t="shared" si="1200"/>
        <v>#VALUE!</v>
      </c>
      <c r="P2254" s="53">
        <v>25</v>
      </c>
      <c r="Q2254" s="54" t="s">
        <v>400</v>
      </c>
      <c r="R2254" s="53">
        <v>165000</v>
      </c>
      <c r="S2254" s="53">
        <f t="shared" si="1201"/>
        <v>0</v>
      </c>
      <c r="T2254" s="53"/>
      <c r="U2254" s="160">
        <v>0</v>
      </c>
      <c r="V2254" s="53" t="s">
        <v>129</v>
      </c>
      <c r="W2254" s="156">
        <v>0.01</v>
      </c>
      <c r="X2254" s="177">
        <v>0</v>
      </c>
      <c r="Y2254" s="53" t="s">
        <v>129</v>
      </c>
      <c r="Z2254" s="178">
        <v>0.01</v>
      </c>
      <c r="AA2254" s="177">
        <v>0</v>
      </c>
      <c r="AB2254" s="53" t="s">
        <v>130</v>
      </c>
      <c r="AC2254" s="180">
        <v>0.2</v>
      </c>
      <c r="AD2254" s="53">
        <v>0</v>
      </c>
      <c r="AE2254" s="53" t="s">
        <v>131</v>
      </c>
      <c r="AF2254" s="176">
        <v>0.3</v>
      </c>
      <c r="AG2254" s="53">
        <v>0</v>
      </c>
      <c r="AH2254" s="53" t="s">
        <v>131</v>
      </c>
      <c r="AI2254" s="176">
        <v>0.3</v>
      </c>
      <c r="AJ2254" s="53"/>
      <c r="AK2254" s="53"/>
      <c r="AL2254" s="53"/>
      <c r="AM2254" s="53"/>
      <c r="AN2254" s="53"/>
      <c r="AO2254" s="53"/>
      <c r="AP2254" s="53"/>
      <c r="AQ2254" s="53"/>
      <c r="AR2254" s="53"/>
      <c r="AS2254" s="53"/>
      <c r="AT2254" s="53"/>
      <c r="AU2254" s="53"/>
      <c r="AV2254" s="53"/>
      <c r="AW2254" s="53"/>
      <c r="AX2254" s="53"/>
      <c r="AY2254" s="53"/>
      <c r="AZ2254" s="53"/>
      <c r="BA2254" s="53"/>
      <c r="BB2254" s="53"/>
      <c r="BC2254" s="53"/>
      <c r="BD2254" s="53"/>
      <c r="BE2254" s="53"/>
    </row>
    <row r="2255" spans="1:57" ht="15.75" customHeight="1">
      <c r="A2255" s="1" t="s">
        <v>2405</v>
      </c>
      <c r="B2255" s="1" t="s">
        <v>280</v>
      </c>
      <c r="C2255" s="1" t="s">
        <v>281</v>
      </c>
      <c r="D2255" s="1" t="s">
        <v>286</v>
      </c>
      <c r="E2255" s="1" t="s">
        <v>296</v>
      </c>
      <c r="F2255" s="128"/>
      <c r="G2255" s="129"/>
      <c r="H2255" s="129"/>
      <c r="I2255" s="129"/>
      <c r="J2255" s="129"/>
      <c r="K2255" s="83" t="s">
        <v>475</v>
      </c>
      <c r="L2255" s="84" t="s">
        <v>476</v>
      </c>
      <c r="M2255" s="51" t="s">
        <v>127</v>
      </c>
      <c r="N2255" s="51">
        <v>2</v>
      </c>
      <c r="O2255" s="56" t="e">
        <f t="shared" si="1200"/>
        <v>#VALUE!</v>
      </c>
      <c r="P2255" s="53">
        <v>30</v>
      </c>
      <c r="Q2255" s="54" t="s">
        <v>400</v>
      </c>
      <c r="R2255" s="53">
        <v>198000</v>
      </c>
      <c r="S2255" s="53">
        <f t="shared" si="1201"/>
        <v>0</v>
      </c>
      <c r="T2255" s="53"/>
      <c r="U2255" s="160">
        <v>0</v>
      </c>
      <c r="V2255" s="53" t="s">
        <v>129</v>
      </c>
      <c r="W2255" s="156">
        <v>0.01</v>
      </c>
      <c r="X2255" s="177">
        <v>0</v>
      </c>
      <c r="Y2255" s="53" t="s">
        <v>129</v>
      </c>
      <c r="Z2255" s="178">
        <v>0.01</v>
      </c>
      <c r="AA2255" s="177">
        <v>0</v>
      </c>
      <c r="AB2255" s="53" t="s">
        <v>130</v>
      </c>
      <c r="AC2255" s="180">
        <v>0.2</v>
      </c>
      <c r="AD2255" s="53">
        <v>0</v>
      </c>
      <c r="AE2255" s="53" t="s">
        <v>131</v>
      </c>
      <c r="AF2255" s="176">
        <v>0.3</v>
      </c>
      <c r="AG2255" s="53">
        <v>0</v>
      </c>
      <c r="AH2255" s="53" t="s">
        <v>131</v>
      </c>
      <c r="AI2255" s="176">
        <v>0.3</v>
      </c>
      <c r="AJ2255" s="53"/>
      <c r="AK2255" s="53"/>
      <c r="AL2255" s="53"/>
      <c r="AM2255" s="53"/>
      <c r="AN2255" s="53"/>
      <c r="AO2255" s="53"/>
      <c r="AP2255" s="53"/>
      <c r="AQ2255" s="53"/>
      <c r="AR2255" s="53"/>
      <c r="AS2255" s="53"/>
      <c r="AT2255" s="53"/>
      <c r="AU2255" s="53"/>
      <c r="AV2255" s="53"/>
      <c r="AW2255" s="53"/>
      <c r="AX2255" s="53"/>
      <c r="AY2255" s="53"/>
      <c r="AZ2255" s="53"/>
      <c r="BA2255" s="53"/>
      <c r="BB2255" s="53"/>
      <c r="BC2255" s="53"/>
      <c r="BD2255" s="53"/>
      <c r="BE2255" s="53"/>
    </row>
    <row r="2256" spans="1:57" ht="15.75" customHeight="1">
      <c r="A2256" s="1" t="s">
        <v>2405</v>
      </c>
      <c r="B2256" s="1" t="s">
        <v>280</v>
      </c>
      <c r="C2256" s="1" t="s">
        <v>281</v>
      </c>
      <c r="D2256" s="1" t="s">
        <v>286</v>
      </c>
      <c r="E2256" s="1" t="s">
        <v>296</v>
      </c>
      <c r="F2256" s="128"/>
      <c r="G2256" s="129"/>
      <c r="H2256" s="129"/>
      <c r="I2256" s="129"/>
      <c r="J2256" s="129"/>
      <c r="K2256" s="83" t="s">
        <v>493</v>
      </c>
      <c r="L2256" s="84" t="s">
        <v>494</v>
      </c>
      <c r="M2256" s="51" t="s">
        <v>127</v>
      </c>
      <c r="N2256" s="51">
        <v>2</v>
      </c>
      <c r="O2256" s="56" t="e">
        <f t="shared" si="1200"/>
        <v>#VALUE!</v>
      </c>
      <c r="P2256" s="53">
        <v>3</v>
      </c>
      <c r="Q2256" s="54" t="s">
        <v>400</v>
      </c>
      <c r="R2256" s="53">
        <v>19800</v>
      </c>
      <c r="S2256" s="53">
        <f t="shared" si="1201"/>
        <v>0</v>
      </c>
      <c r="T2256" s="53"/>
      <c r="U2256" s="160">
        <v>0</v>
      </c>
      <c r="V2256" s="53" t="s">
        <v>129</v>
      </c>
      <c r="W2256" s="156">
        <v>0.01</v>
      </c>
      <c r="X2256" s="177">
        <v>0</v>
      </c>
      <c r="Y2256" s="53" t="s">
        <v>129</v>
      </c>
      <c r="Z2256" s="178">
        <v>0.01</v>
      </c>
      <c r="AA2256" s="177">
        <v>0</v>
      </c>
      <c r="AB2256" s="53" t="s">
        <v>130</v>
      </c>
      <c r="AC2256" s="180">
        <v>0.2</v>
      </c>
      <c r="AD2256" s="53">
        <v>0</v>
      </c>
      <c r="AE2256" s="53" t="s">
        <v>131</v>
      </c>
      <c r="AF2256" s="176">
        <v>0.3</v>
      </c>
      <c r="AG2256" s="53">
        <v>0</v>
      </c>
      <c r="AH2256" s="53" t="s">
        <v>131</v>
      </c>
      <c r="AI2256" s="176">
        <v>0.3</v>
      </c>
      <c r="AJ2256" s="53"/>
      <c r="AK2256" s="53"/>
      <c r="AL2256" s="53"/>
      <c r="AM2256" s="53"/>
      <c r="AN2256" s="53"/>
      <c r="AO2256" s="53"/>
      <c r="AP2256" s="53"/>
      <c r="AQ2256" s="53"/>
      <c r="AR2256" s="53"/>
      <c r="AS2256" s="53"/>
      <c r="AT2256" s="53"/>
      <c r="AU2256" s="53"/>
      <c r="AV2256" s="53"/>
      <c r="AW2256" s="53"/>
      <c r="AX2256" s="53"/>
      <c r="AY2256" s="53"/>
      <c r="AZ2256" s="53"/>
      <c r="BA2256" s="53"/>
      <c r="BB2256" s="53"/>
      <c r="BC2256" s="53"/>
      <c r="BD2256" s="53"/>
      <c r="BE2256" s="53"/>
    </row>
    <row r="2257" spans="1:57" ht="15.75" customHeight="1">
      <c r="A2257" s="1" t="s">
        <v>2405</v>
      </c>
      <c r="B2257" s="1" t="s">
        <v>280</v>
      </c>
      <c r="C2257" s="1" t="s">
        <v>281</v>
      </c>
      <c r="D2257" s="1" t="s">
        <v>286</v>
      </c>
      <c r="E2257" s="1" t="s">
        <v>296</v>
      </c>
      <c r="F2257" s="128"/>
      <c r="G2257" s="129"/>
      <c r="H2257" s="129"/>
      <c r="I2257" s="129"/>
      <c r="J2257" s="129"/>
      <c r="K2257" s="83" t="s">
        <v>497</v>
      </c>
      <c r="L2257" s="84" t="s">
        <v>498</v>
      </c>
      <c r="M2257" s="51" t="s">
        <v>127</v>
      </c>
      <c r="N2257" s="51">
        <v>2</v>
      </c>
      <c r="O2257" s="56" t="e">
        <f t="shared" si="1200"/>
        <v>#VALUE!</v>
      </c>
      <c r="P2257" s="53">
        <v>75</v>
      </c>
      <c r="Q2257" s="54" t="s">
        <v>400</v>
      </c>
      <c r="R2257" s="53">
        <v>495000</v>
      </c>
      <c r="S2257" s="53">
        <f t="shared" si="1201"/>
        <v>7360</v>
      </c>
      <c r="T2257" s="53"/>
      <c r="U2257" s="160">
        <v>0</v>
      </c>
      <c r="V2257" s="53" t="s">
        <v>129</v>
      </c>
      <c r="W2257" s="156">
        <v>0.01</v>
      </c>
      <c r="X2257" s="177">
        <v>0</v>
      </c>
      <c r="Y2257" s="53" t="s">
        <v>129</v>
      </c>
      <c r="Z2257" s="178">
        <v>0.01</v>
      </c>
      <c r="AA2257" s="177">
        <v>0</v>
      </c>
      <c r="AB2257" s="53" t="s">
        <v>130</v>
      </c>
      <c r="AC2257" s="180">
        <v>0.2</v>
      </c>
      <c r="AD2257" s="53">
        <v>7360</v>
      </c>
      <c r="AE2257" s="53" t="s">
        <v>131</v>
      </c>
      <c r="AF2257" s="176">
        <v>0.3</v>
      </c>
      <c r="AG2257" s="53">
        <v>0</v>
      </c>
      <c r="AH2257" s="53" t="s">
        <v>131</v>
      </c>
      <c r="AI2257" s="176">
        <v>0.3</v>
      </c>
      <c r="AJ2257" s="53"/>
      <c r="AK2257" s="53"/>
      <c r="AL2257" s="53"/>
      <c r="AM2257" s="53"/>
      <c r="AN2257" s="53"/>
      <c r="AO2257" s="53"/>
      <c r="AP2257" s="53"/>
      <c r="AQ2257" s="53"/>
      <c r="AR2257" s="53"/>
      <c r="AS2257" s="53"/>
      <c r="AT2257" s="53"/>
      <c r="AU2257" s="53"/>
      <c r="AV2257" s="53"/>
      <c r="AW2257" s="53"/>
      <c r="AX2257" s="53"/>
      <c r="AY2257" s="53"/>
      <c r="AZ2257" s="53"/>
      <c r="BA2257" s="53"/>
      <c r="BB2257" s="53"/>
      <c r="BC2257" s="53"/>
      <c r="BD2257" s="53"/>
      <c r="BE2257" s="53"/>
    </row>
    <row r="2258" spans="1:57" ht="15.75" customHeight="1">
      <c r="A2258" s="1" t="s">
        <v>2405</v>
      </c>
      <c r="B2258" s="1" t="s">
        <v>280</v>
      </c>
      <c r="C2258" s="1" t="s">
        <v>281</v>
      </c>
      <c r="D2258" s="1" t="s">
        <v>286</v>
      </c>
      <c r="E2258" s="1" t="s">
        <v>296</v>
      </c>
      <c r="F2258" s="128"/>
      <c r="G2258" s="129"/>
      <c r="H2258" s="129"/>
      <c r="I2258" s="129"/>
      <c r="J2258" s="129"/>
      <c r="K2258" s="83" t="s">
        <v>579</v>
      </c>
      <c r="L2258" s="84" t="s">
        <v>580</v>
      </c>
      <c r="M2258" s="51" t="s">
        <v>127</v>
      </c>
      <c r="N2258" s="51">
        <v>2</v>
      </c>
      <c r="O2258" s="56" t="e">
        <f t="shared" si="1200"/>
        <v>#VALUE!</v>
      </c>
      <c r="P2258" s="53">
        <v>26</v>
      </c>
      <c r="Q2258" s="54" t="s">
        <v>400</v>
      </c>
      <c r="R2258" s="53">
        <v>361400</v>
      </c>
      <c r="S2258" s="53">
        <f t="shared" si="1201"/>
        <v>0</v>
      </c>
      <c r="T2258" s="53"/>
      <c r="U2258" s="160">
        <v>0</v>
      </c>
      <c r="V2258" s="53" t="s">
        <v>129</v>
      </c>
      <c r="W2258" s="156">
        <v>0.01</v>
      </c>
      <c r="X2258" s="177">
        <v>0</v>
      </c>
      <c r="Y2258" s="53" t="s">
        <v>129</v>
      </c>
      <c r="Z2258" s="178">
        <v>0.01</v>
      </c>
      <c r="AA2258" s="177">
        <v>0</v>
      </c>
      <c r="AB2258" s="53" t="s">
        <v>130</v>
      </c>
      <c r="AC2258" s="180">
        <v>0.2</v>
      </c>
      <c r="AD2258" s="53">
        <v>0</v>
      </c>
      <c r="AE2258" s="53" t="s">
        <v>131</v>
      </c>
      <c r="AF2258" s="176">
        <v>0.3</v>
      </c>
      <c r="AG2258" s="53">
        <v>0</v>
      </c>
      <c r="AH2258" s="53" t="s">
        <v>131</v>
      </c>
      <c r="AI2258" s="176">
        <v>0.3</v>
      </c>
      <c r="AJ2258" s="53"/>
      <c r="AK2258" s="53"/>
      <c r="AL2258" s="53"/>
      <c r="AM2258" s="53"/>
      <c r="AN2258" s="53"/>
      <c r="AO2258" s="53"/>
      <c r="AP2258" s="53"/>
      <c r="AQ2258" s="53"/>
      <c r="AR2258" s="53"/>
      <c r="AS2258" s="53"/>
      <c r="AT2258" s="53"/>
      <c r="AU2258" s="53"/>
      <c r="AV2258" s="53"/>
      <c r="AW2258" s="53"/>
      <c r="AX2258" s="53"/>
      <c r="AY2258" s="53"/>
      <c r="AZ2258" s="53"/>
      <c r="BA2258" s="53"/>
      <c r="BB2258" s="53"/>
      <c r="BC2258" s="53"/>
      <c r="BD2258" s="53"/>
      <c r="BE2258" s="53"/>
    </row>
    <row r="2259" spans="1:57" ht="15.75" customHeight="1">
      <c r="A2259" s="1" t="s">
        <v>2405</v>
      </c>
      <c r="B2259" s="1" t="s">
        <v>280</v>
      </c>
      <c r="C2259" s="1" t="s">
        <v>281</v>
      </c>
      <c r="D2259" s="1" t="s">
        <v>286</v>
      </c>
      <c r="E2259" s="1" t="s">
        <v>296</v>
      </c>
      <c r="F2259" s="128"/>
      <c r="G2259" s="129"/>
      <c r="H2259" s="129"/>
      <c r="I2259" s="129"/>
      <c r="J2259" s="129"/>
      <c r="K2259" s="83" t="s">
        <v>597</v>
      </c>
      <c r="L2259" s="84" t="s">
        <v>598</v>
      </c>
      <c r="M2259" s="51" t="s">
        <v>127</v>
      </c>
      <c r="N2259" s="51">
        <v>2</v>
      </c>
      <c r="O2259" s="56" t="e">
        <f t="shared" si="1200"/>
        <v>#VALUE!</v>
      </c>
      <c r="P2259" s="53">
        <v>15</v>
      </c>
      <c r="Q2259" s="54" t="s">
        <v>400</v>
      </c>
      <c r="R2259" s="53">
        <v>208500</v>
      </c>
      <c r="S2259" s="53">
        <f t="shared" si="1201"/>
        <v>0</v>
      </c>
      <c r="T2259" s="53"/>
      <c r="U2259" s="160">
        <v>0</v>
      </c>
      <c r="V2259" s="53" t="s">
        <v>129</v>
      </c>
      <c r="W2259" s="156">
        <v>0.01</v>
      </c>
      <c r="X2259" s="177">
        <v>0</v>
      </c>
      <c r="Y2259" s="53" t="s">
        <v>129</v>
      </c>
      <c r="Z2259" s="178">
        <v>0.01</v>
      </c>
      <c r="AA2259" s="177">
        <v>0</v>
      </c>
      <c r="AB2259" s="53" t="s">
        <v>130</v>
      </c>
      <c r="AC2259" s="180">
        <v>0.2</v>
      </c>
      <c r="AD2259" s="53">
        <v>0</v>
      </c>
      <c r="AE2259" s="53" t="s">
        <v>131</v>
      </c>
      <c r="AF2259" s="176">
        <v>0.3</v>
      </c>
      <c r="AG2259" s="53">
        <v>0</v>
      </c>
      <c r="AH2259" s="53" t="s">
        <v>131</v>
      </c>
      <c r="AI2259" s="176">
        <v>0.3</v>
      </c>
      <c r="AJ2259" s="53"/>
      <c r="AK2259" s="53"/>
      <c r="AL2259" s="53"/>
      <c r="AM2259" s="53"/>
      <c r="AN2259" s="53"/>
      <c r="AO2259" s="53"/>
      <c r="AP2259" s="53"/>
      <c r="AQ2259" s="53"/>
      <c r="AR2259" s="53"/>
      <c r="AS2259" s="53"/>
      <c r="AT2259" s="53"/>
      <c r="AU2259" s="53"/>
      <c r="AV2259" s="53"/>
      <c r="AW2259" s="53"/>
      <c r="AX2259" s="53"/>
      <c r="AY2259" s="53"/>
      <c r="AZ2259" s="53"/>
      <c r="BA2259" s="53"/>
      <c r="BB2259" s="53"/>
      <c r="BC2259" s="53"/>
      <c r="BD2259" s="53"/>
      <c r="BE2259" s="53"/>
    </row>
    <row r="2260" spans="1:57" ht="15.75" customHeight="1">
      <c r="A2260" s="1" t="s">
        <v>2405</v>
      </c>
      <c r="B2260" s="1" t="s">
        <v>280</v>
      </c>
      <c r="C2260" s="1" t="s">
        <v>281</v>
      </c>
      <c r="D2260" s="1" t="s">
        <v>286</v>
      </c>
      <c r="E2260" s="1" t="s">
        <v>296</v>
      </c>
      <c r="F2260" s="128"/>
      <c r="G2260" s="129"/>
      <c r="H2260" s="129"/>
      <c r="I2260" s="129"/>
      <c r="J2260" s="129"/>
      <c r="K2260" s="83" t="s">
        <v>621</v>
      </c>
      <c r="L2260" s="84" t="s">
        <v>622</v>
      </c>
      <c r="M2260" s="51" t="s">
        <v>127</v>
      </c>
      <c r="N2260" s="51">
        <v>2</v>
      </c>
      <c r="O2260" s="56" t="e">
        <f t="shared" si="1200"/>
        <v>#VALUE!</v>
      </c>
      <c r="P2260" s="53">
        <v>14</v>
      </c>
      <c r="Q2260" s="54" t="s">
        <v>400</v>
      </c>
      <c r="R2260" s="53">
        <v>194600</v>
      </c>
      <c r="S2260" s="53">
        <f t="shared" si="1201"/>
        <v>97740</v>
      </c>
      <c r="T2260" s="53"/>
      <c r="U2260" s="160">
        <v>0</v>
      </c>
      <c r="V2260" s="53" t="s">
        <v>129</v>
      </c>
      <c r="W2260" s="156">
        <v>0.01</v>
      </c>
      <c r="X2260" s="177">
        <v>0</v>
      </c>
      <c r="Y2260" s="53" t="s">
        <v>129</v>
      </c>
      <c r="Z2260" s="178">
        <v>0.01</v>
      </c>
      <c r="AA2260" s="177">
        <v>50000</v>
      </c>
      <c r="AB2260" s="53" t="s">
        <v>131</v>
      </c>
      <c r="AC2260" s="180">
        <v>0.2</v>
      </c>
      <c r="AD2260" s="53">
        <v>47740</v>
      </c>
      <c r="AE2260" s="53" t="s">
        <v>131</v>
      </c>
      <c r="AF2260" s="176">
        <v>0.3</v>
      </c>
      <c r="AG2260" s="53">
        <v>0</v>
      </c>
      <c r="AH2260" s="53" t="s">
        <v>131</v>
      </c>
      <c r="AI2260" s="176">
        <v>0.3</v>
      </c>
      <c r="AJ2260" s="53"/>
      <c r="AK2260" s="53"/>
      <c r="AL2260" s="53"/>
      <c r="AM2260" s="53"/>
      <c r="AN2260" s="53"/>
      <c r="AO2260" s="53"/>
      <c r="AP2260" s="53"/>
      <c r="AQ2260" s="53"/>
      <c r="AR2260" s="53"/>
      <c r="AS2260" s="53"/>
      <c r="AT2260" s="53"/>
      <c r="AU2260" s="53"/>
      <c r="AV2260" s="53"/>
      <c r="AW2260" s="53"/>
      <c r="AX2260" s="53"/>
      <c r="AY2260" s="53"/>
      <c r="AZ2260" s="53"/>
      <c r="BA2260" s="53"/>
      <c r="BB2260" s="53"/>
      <c r="BC2260" s="53"/>
      <c r="BD2260" s="53"/>
      <c r="BE2260" s="53"/>
    </row>
    <row r="2261" spans="1:57" ht="15.75" customHeight="1">
      <c r="A2261" s="1" t="s">
        <v>2405</v>
      </c>
      <c r="B2261" s="1" t="s">
        <v>280</v>
      </c>
      <c r="C2261" s="1" t="s">
        <v>281</v>
      </c>
      <c r="D2261" s="1" t="s">
        <v>286</v>
      </c>
      <c r="E2261" s="1" t="s">
        <v>296</v>
      </c>
      <c r="F2261" s="128"/>
      <c r="G2261" s="129"/>
      <c r="H2261" s="129"/>
      <c r="I2261" s="129"/>
      <c r="J2261" s="129"/>
      <c r="K2261" s="83" t="s">
        <v>629</v>
      </c>
      <c r="L2261" s="84" t="s">
        <v>630</v>
      </c>
      <c r="M2261" s="51" t="s">
        <v>127</v>
      </c>
      <c r="N2261" s="51">
        <v>2</v>
      </c>
      <c r="O2261" s="56" t="e">
        <f t="shared" si="1200"/>
        <v>#VALUE!</v>
      </c>
      <c r="P2261" s="53">
        <v>24</v>
      </c>
      <c r="Q2261" s="54" t="s">
        <v>400</v>
      </c>
      <c r="R2261" s="53">
        <v>333600</v>
      </c>
      <c r="S2261" s="53">
        <f t="shared" si="1201"/>
        <v>0</v>
      </c>
      <c r="T2261" s="53"/>
      <c r="U2261" s="160">
        <v>0</v>
      </c>
      <c r="V2261" s="53" t="s">
        <v>129</v>
      </c>
      <c r="W2261" s="156">
        <v>0.01</v>
      </c>
      <c r="X2261" s="177">
        <v>0</v>
      </c>
      <c r="Y2261" s="53" t="s">
        <v>129</v>
      </c>
      <c r="Z2261" s="178">
        <v>0.01</v>
      </c>
      <c r="AA2261" s="177">
        <v>0</v>
      </c>
      <c r="AB2261" s="53" t="s">
        <v>130</v>
      </c>
      <c r="AC2261" s="180">
        <v>0.2</v>
      </c>
      <c r="AD2261" s="53">
        <v>0</v>
      </c>
      <c r="AE2261" s="53" t="s">
        <v>131</v>
      </c>
      <c r="AF2261" s="176">
        <v>0.3</v>
      </c>
      <c r="AG2261" s="53">
        <v>0</v>
      </c>
      <c r="AH2261" s="53" t="s">
        <v>131</v>
      </c>
      <c r="AI2261" s="176">
        <v>0.3</v>
      </c>
      <c r="AJ2261" s="53"/>
      <c r="AK2261" s="53"/>
      <c r="AL2261" s="53"/>
      <c r="AM2261" s="53"/>
      <c r="AN2261" s="53"/>
      <c r="AO2261" s="53"/>
      <c r="AP2261" s="53"/>
      <c r="AQ2261" s="53"/>
      <c r="AR2261" s="53"/>
      <c r="AS2261" s="53"/>
      <c r="AT2261" s="53"/>
      <c r="AU2261" s="53"/>
      <c r="AV2261" s="53"/>
      <c r="AW2261" s="53"/>
      <c r="AX2261" s="53"/>
      <c r="AY2261" s="53"/>
      <c r="AZ2261" s="53"/>
      <c r="BA2261" s="53"/>
      <c r="BB2261" s="53"/>
      <c r="BC2261" s="53"/>
      <c r="BD2261" s="53"/>
      <c r="BE2261" s="53"/>
    </row>
    <row r="2262" spans="1:57" ht="15.75" customHeight="1">
      <c r="A2262" s="1" t="s">
        <v>2405</v>
      </c>
      <c r="B2262" s="1" t="s">
        <v>280</v>
      </c>
      <c r="C2262" s="1" t="s">
        <v>281</v>
      </c>
      <c r="D2262" s="1" t="s">
        <v>697</v>
      </c>
      <c r="E2262" s="1"/>
      <c r="F2262" s="35"/>
      <c r="G2262" s="36"/>
      <c r="H2262" s="36"/>
      <c r="I2262" s="36" t="s">
        <v>697</v>
      </c>
      <c r="J2262" s="36"/>
      <c r="K2262" s="137"/>
      <c r="L2262" s="138"/>
      <c r="M2262" s="122"/>
      <c r="N2262" s="122"/>
      <c r="O2262" s="122"/>
      <c r="P2262" s="39"/>
      <c r="Q2262" s="40"/>
      <c r="R2262" s="39">
        <f t="shared" ref="R2262:S2262" si="1202">R2263+R2273</f>
        <v>2943000</v>
      </c>
      <c r="S2262" s="39">
        <f t="shared" si="1202"/>
        <v>0</v>
      </c>
      <c r="T2262" s="39"/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86"/>
      <c r="AE2262" s="86"/>
      <c r="AF2262" s="86"/>
      <c r="AG2262" s="39"/>
      <c r="AH2262" s="39"/>
      <c r="AI2262" s="39"/>
      <c r="AJ2262" s="39"/>
      <c r="AK2262" s="39"/>
      <c r="AL2262" s="39"/>
      <c r="AM2262" s="39"/>
      <c r="AN2262" s="39"/>
      <c r="AO2262" s="39"/>
      <c r="AP2262" s="39"/>
      <c r="AQ2262" s="39"/>
      <c r="AR2262" s="39"/>
      <c r="AS2262" s="39"/>
      <c r="AT2262" s="39"/>
      <c r="AU2262" s="39"/>
      <c r="AV2262" s="39"/>
      <c r="AW2262" s="39"/>
      <c r="AX2262" s="39"/>
      <c r="AY2262" s="39"/>
      <c r="AZ2262" s="39"/>
      <c r="BA2262" s="39"/>
      <c r="BB2262" s="39"/>
      <c r="BC2262" s="39"/>
      <c r="BD2262" s="39"/>
      <c r="BE2262" s="39"/>
    </row>
    <row r="2263" spans="1:57" ht="15.75" customHeight="1">
      <c r="A2263" s="1" t="s">
        <v>2405</v>
      </c>
      <c r="B2263" s="1" t="s">
        <v>280</v>
      </c>
      <c r="C2263" s="1" t="s">
        <v>281</v>
      </c>
      <c r="D2263" s="1"/>
      <c r="E2263" s="1" t="s">
        <v>698</v>
      </c>
      <c r="F2263" s="41"/>
      <c r="G2263" s="42"/>
      <c r="H2263" s="42"/>
      <c r="I2263" s="42"/>
      <c r="J2263" s="42" t="s">
        <v>698</v>
      </c>
      <c r="K2263" s="139"/>
      <c r="L2263" s="140"/>
      <c r="M2263" s="127"/>
      <c r="N2263" s="127"/>
      <c r="O2263" s="127"/>
      <c r="P2263" s="45"/>
      <c r="Q2263" s="46"/>
      <c r="R2263" s="45">
        <f t="shared" ref="R2263:S2263" si="1203">SUM(R2264:R2272)</f>
        <v>863000</v>
      </c>
      <c r="S2263" s="45">
        <f t="shared" si="1203"/>
        <v>0</v>
      </c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82"/>
      <c r="AE2263" s="82"/>
      <c r="AF2263" s="82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  <c r="AT2263" s="45"/>
      <c r="AU2263" s="45"/>
      <c r="AV2263" s="45"/>
      <c r="AW2263" s="45"/>
      <c r="AX2263" s="45"/>
      <c r="AY2263" s="45"/>
      <c r="AZ2263" s="45"/>
      <c r="BA2263" s="45"/>
      <c r="BB2263" s="45"/>
      <c r="BC2263" s="45"/>
      <c r="BD2263" s="45"/>
      <c r="BE2263" s="45"/>
    </row>
    <row r="2264" spans="1:57" ht="15.75" customHeight="1">
      <c r="A2264" s="1" t="s">
        <v>2405</v>
      </c>
      <c r="B2264" s="1" t="s">
        <v>280</v>
      </c>
      <c r="C2264" s="1" t="s">
        <v>281</v>
      </c>
      <c r="D2264" s="1" t="s">
        <v>275</v>
      </c>
      <c r="E2264" s="1" t="s">
        <v>698</v>
      </c>
      <c r="F2264" s="128"/>
      <c r="G2264" s="129"/>
      <c r="H2264" s="129"/>
      <c r="I2264" s="129"/>
      <c r="J2264" s="129"/>
      <c r="K2264" s="83" t="s">
        <v>2480</v>
      </c>
      <c r="L2264" s="84" t="s">
        <v>2481</v>
      </c>
      <c r="M2264" s="51" t="s">
        <v>127</v>
      </c>
      <c r="N2264" s="51"/>
      <c r="O2264" s="62" t="e">
        <f t="shared" ref="O2264:O2272" si="1204">M2264-R2264</f>
        <v>#VALUE!</v>
      </c>
      <c r="P2264" s="53">
        <v>100</v>
      </c>
      <c r="Q2264" s="54" t="s">
        <v>159</v>
      </c>
      <c r="R2264" s="53">
        <v>150000</v>
      </c>
      <c r="S2264" s="53">
        <f t="shared" ref="S2264:S2272" si="1205">U2264+X2264+AA2264+AD2264+AG2264+AJ2264+AM2264+AP2264+AS2264+AV2264+AY2264+BB2264</f>
        <v>0</v>
      </c>
      <c r="T2264" s="53"/>
      <c r="U2264" s="160">
        <v>0</v>
      </c>
      <c r="V2264" s="53" t="s">
        <v>129</v>
      </c>
      <c r="W2264" s="156">
        <v>0.01</v>
      </c>
      <c r="X2264" s="177">
        <v>0</v>
      </c>
      <c r="Y2264" s="53" t="s">
        <v>129</v>
      </c>
      <c r="Z2264" s="178">
        <v>0.01</v>
      </c>
      <c r="AA2264" s="177">
        <v>0</v>
      </c>
      <c r="AB2264" s="53" t="s">
        <v>130</v>
      </c>
      <c r="AC2264" s="180">
        <v>0.2</v>
      </c>
      <c r="AD2264" s="177">
        <v>0</v>
      </c>
      <c r="AE2264" s="53" t="s">
        <v>130</v>
      </c>
      <c r="AF2264" s="180">
        <v>0.2</v>
      </c>
      <c r="AG2264" s="177">
        <v>0</v>
      </c>
      <c r="AH2264" s="53" t="s">
        <v>130</v>
      </c>
      <c r="AI2264" s="180">
        <v>0.2</v>
      </c>
      <c r="AJ2264" s="53"/>
      <c r="AK2264" s="53"/>
      <c r="AL2264" s="53"/>
      <c r="AM2264" s="53"/>
      <c r="AN2264" s="53"/>
      <c r="AO2264" s="53"/>
      <c r="AP2264" s="53"/>
      <c r="AQ2264" s="53"/>
      <c r="AR2264" s="53"/>
      <c r="AS2264" s="53"/>
      <c r="AT2264" s="53"/>
      <c r="AU2264" s="53"/>
      <c r="AV2264" s="53"/>
      <c r="AW2264" s="53"/>
      <c r="AX2264" s="53"/>
      <c r="AY2264" s="53"/>
      <c r="AZ2264" s="53"/>
      <c r="BA2264" s="53"/>
      <c r="BB2264" s="53"/>
      <c r="BC2264" s="53"/>
      <c r="BD2264" s="53"/>
      <c r="BE2264" s="53"/>
    </row>
    <row r="2265" spans="1:57" ht="15.75" customHeight="1">
      <c r="A2265" s="1" t="s">
        <v>2405</v>
      </c>
      <c r="B2265" s="1" t="s">
        <v>280</v>
      </c>
      <c r="C2265" s="1" t="s">
        <v>281</v>
      </c>
      <c r="D2265" s="1" t="s">
        <v>275</v>
      </c>
      <c r="E2265" s="1" t="s">
        <v>698</v>
      </c>
      <c r="F2265" s="128"/>
      <c r="G2265" s="129"/>
      <c r="H2265" s="129"/>
      <c r="I2265" s="129"/>
      <c r="J2265" s="129"/>
      <c r="K2265" s="83" t="s">
        <v>2482</v>
      </c>
      <c r="L2265" s="84" t="s">
        <v>2483</v>
      </c>
      <c r="M2265" s="51" t="s">
        <v>127</v>
      </c>
      <c r="N2265" s="51"/>
      <c r="O2265" s="62" t="e">
        <f t="shared" si="1204"/>
        <v>#VALUE!</v>
      </c>
      <c r="P2265" s="53">
        <v>50</v>
      </c>
      <c r="Q2265" s="54" t="s">
        <v>159</v>
      </c>
      <c r="R2265" s="53">
        <v>75000</v>
      </c>
      <c r="S2265" s="53">
        <f t="shared" si="1205"/>
        <v>0</v>
      </c>
      <c r="T2265" s="53"/>
      <c r="U2265" s="160">
        <v>0</v>
      </c>
      <c r="V2265" s="53" t="s">
        <v>129</v>
      </c>
      <c r="W2265" s="156">
        <v>0.01</v>
      </c>
      <c r="X2265" s="177">
        <v>0</v>
      </c>
      <c r="Y2265" s="53" t="s">
        <v>129</v>
      </c>
      <c r="Z2265" s="178">
        <v>0.01</v>
      </c>
      <c r="AA2265" s="177">
        <v>0</v>
      </c>
      <c r="AB2265" s="53" t="s">
        <v>130</v>
      </c>
      <c r="AC2265" s="180">
        <v>0.2</v>
      </c>
      <c r="AD2265" s="177">
        <v>0</v>
      </c>
      <c r="AE2265" s="53" t="s">
        <v>130</v>
      </c>
      <c r="AF2265" s="180">
        <v>0.2</v>
      </c>
      <c r="AG2265" s="177">
        <v>0</v>
      </c>
      <c r="AH2265" s="53" t="s">
        <v>130</v>
      </c>
      <c r="AI2265" s="180">
        <v>0.2</v>
      </c>
      <c r="AJ2265" s="53"/>
      <c r="AK2265" s="53"/>
      <c r="AL2265" s="53"/>
      <c r="AM2265" s="53"/>
      <c r="AN2265" s="53"/>
      <c r="AO2265" s="53"/>
      <c r="AP2265" s="53"/>
      <c r="AQ2265" s="53"/>
      <c r="AR2265" s="53"/>
      <c r="AS2265" s="53"/>
      <c r="AT2265" s="53"/>
      <c r="AU2265" s="53"/>
      <c r="AV2265" s="53"/>
      <c r="AW2265" s="53"/>
      <c r="AX2265" s="53"/>
      <c r="AY2265" s="53"/>
      <c r="AZ2265" s="53"/>
      <c r="BA2265" s="53"/>
      <c r="BB2265" s="53"/>
      <c r="BC2265" s="53"/>
      <c r="BD2265" s="53"/>
      <c r="BE2265" s="53"/>
    </row>
    <row r="2266" spans="1:57" ht="15.75" customHeight="1">
      <c r="A2266" s="1" t="s">
        <v>2405</v>
      </c>
      <c r="B2266" s="1" t="s">
        <v>280</v>
      </c>
      <c r="C2266" s="1" t="s">
        <v>281</v>
      </c>
      <c r="D2266" s="1" t="s">
        <v>275</v>
      </c>
      <c r="E2266" s="1" t="s">
        <v>698</v>
      </c>
      <c r="F2266" s="128"/>
      <c r="G2266" s="129"/>
      <c r="H2266" s="129"/>
      <c r="I2266" s="129"/>
      <c r="J2266" s="129"/>
      <c r="K2266" s="83" t="s">
        <v>2484</v>
      </c>
      <c r="L2266" s="84" t="s">
        <v>2485</v>
      </c>
      <c r="M2266" s="51" t="s">
        <v>127</v>
      </c>
      <c r="N2266" s="51"/>
      <c r="O2266" s="62" t="e">
        <f t="shared" si="1204"/>
        <v>#VALUE!</v>
      </c>
      <c r="P2266" s="53">
        <v>100</v>
      </c>
      <c r="Q2266" s="54" t="s">
        <v>159</v>
      </c>
      <c r="R2266" s="53">
        <v>150000</v>
      </c>
      <c r="S2266" s="53">
        <f t="shared" si="1205"/>
        <v>0</v>
      </c>
      <c r="T2266" s="53"/>
      <c r="U2266" s="160">
        <v>0</v>
      </c>
      <c r="V2266" s="53" t="s">
        <v>129</v>
      </c>
      <c r="W2266" s="156">
        <v>0.01</v>
      </c>
      <c r="X2266" s="177">
        <v>0</v>
      </c>
      <c r="Y2266" s="53" t="s">
        <v>129</v>
      </c>
      <c r="Z2266" s="178">
        <v>0.01</v>
      </c>
      <c r="AA2266" s="177">
        <v>0</v>
      </c>
      <c r="AB2266" s="53" t="s">
        <v>130</v>
      </c>
      <c r="AC2266" s="180">
        <v>0.2</v>
      </c>
      <c r="AD2266" s="177">
        <v>0</v>
      </c>
      <c r="AE2266" s="53" t="s">
        <v>130</v>
      </c>
      <c r="AF2266" s="180">
        <v>0.2</v>
      </c>
      <c r="AG2266" s="177">
        <v>0</v>
      </c>
      <c r="AH2266" s="53" t="s">
        <v>130</v>
      </c>
      <c r="AI2266" s="180">
        <v>0.2</v>
      </c>
      <c r="AJ2266" s="53"/>
      <c r="AK2266" s="53"/>
      <c r="AL2266" s="53"/>
      <c r="AM2266" s="53"/>
      <c r="AN2266" s="53"/>
      <c r="AO2266" s="53"/>
      <c r="AP2266" s="53"/>
      <c r="AQ2266" s="53"/>
      <c r="AR2266" s="53"/>
      <c r="AS2266" s="53"/>
      <c r="AT2266" s="53"/>
      <c r="AU2266" s="53"/>
      <c r="AV2266" s="53"/>
      <c r="AW2266" s="53"/>
      <c r="AX2266" s="53"/>
      <c r="AY2266" s="53"/>
      <c r="AZ2266" s="53"/>
      <c r="BA2266" s="53"/>
      <c r="BB2266" s="53"/>
      <c r="BC2266" s="53"/>
      <c r="BD2266" s="53"/>
      <c r="BE2266" s="53"/>
    </row>
    <row r="2267" spans="1:57" ht="15.75" customHeight="1">
      <c r="A2267" s="1" t="s">
        <v>2405</v>
      </c>
      <c r="B2267" s="1" t="s">
        <v>280</v>
      </c>
      <c r="C2267" s="1" t="s">
        <v>281</v>
      </c>
      <c r="D2267" s="1" t="s">
        <v>275</v>
      </c>
      <c r="E2267" s="1" t="s">
        <v>698</v>
      </c>
      <c r="F2267" s="128"/>
      <c r="G2267" s="129"/>
      <c r="H2267" s="129"/>
      <c r="I2267" s="129"/>
      <c r="J2267" s="129"/>
      <c r="K2267" s="83" t="s">
        <v>2486</v>
      </c>
      <c r="L2267" s="84" t="s">
        <v>2487</v>
      </c>
      <c r="M2267" s="51" t="s">
        <v>127</v>
      </c>
      <c r="N2267" s="51"/>
      <c r="O2267" s="62" t="e">
        <f t="shared" si="1204"/>
        <v>#VALUE!</v>
      </c>
      <c r="P2267" s="53">
        <v>100</v>
      </c>
      <c r="Q2267" s="54" t="s">
        <v>159</v>
      </c>
      <c r="R2267" s="53">
        <v>150000</v>
      </c>
      <c r="S2267" s="53">
        <f t="shared" si="1205"/>
        <v>0</v>
      </c>
      <c r="T2267" s="53"/>
      <c r="U2267" s="160">
        <v>0</v>
      </c>
      <c r="V2267" s="53" t="s">
        <v>129</v>
      </c>
      <c r="W2267" s="156">
        <v>0.01</v>
      </c>
      <c r="X2267" s="177">
        <v>0</v>
      </c>
      <c r="Y2267" s="53" t="s">
        <v>129</v>
      </c>
      <c r="Z2267" s="178">
        <v>0.01</v>
      </c>
      <c r="AA2267" s="177">
        <v>0</v>
      </c>
      <c r="AB2267" s="53" t="s">
        <v>130</v>
      </c>
      <c r="AC2267" s="180">
        <v>0.2</v>
      </c>
      <c r="AD2267" s="177">
        <v>0</v>
      </c>
      <c r="AE2267" s="53" t="s">
        <v>130</v>
      </c>
      <c r="AF2267" s="180">
        <v>0.2</v>
      </c>
      <c r="AG2267" s="177">
        <v>0</v>
      </c>
      <c r="AH2267" s="53" t="s">
        <v>130</v>
      </c>
      <c r="AI2267" s="180">
        <v>0.2</v>
      </c>
      <c r="AJ2267" s="53"/>
      <c r="AK2267" s="53"/>
      <c r="AL2267" s="53"/>
      <c r="AM2267" s="53"/>
      <c r="AN2267" s="53"/>
      <c r="AO2267" s="53"/>
      <c r="AP2267" s="53"/>
      <c r="AQ2267" s="53"/>
      <c r="AR2267" s="53"/>
      <c r="AS2267" s="53"/>
      <c r="AT2267" s="53"/>
      <c r="AU2267" s="53"/>
      <c r="AV2267" s="53"/>
      <c r="AW2267" s="53"/>
      <c r="AX2267" s="53"/>
      <c r="AY2267" s="53"/>
      <c r="AZ2267" s="53"/>
      <c r="BA2267" s="53"/>
      <c r="BB2267" s="53"/>
      <c r="BC2267" s="53"/>
      <c r="BD2267" s="53"/>
      <c r="BE2267" s="53"/>
    </row>
    <row r="2268" spans="1:57" ht="15.75" customHeight="1">
      <c r="A2268" s="1" t="s">
        <v>2405</v>
      </c>
      <c r="B2268" s="1" t="s">
        <v>280</v>
      </c>
      <c r="C2268" s="1" t="s">
        <v>281</v>
      </c>
      <c r="D2268" s="1" t="s">
        <v>275</v>
      </c>
      <c r="E2268" s="1" t="s">
        <v>698</v>
      </c>
      <c r="F2268" s="128"/>
      <c r="G2268" s="129"/>
      <c r="H2268" s="129"/>
      <c r="I2268" s="129"/>
      <c r="J2268" s="129"/>
      <c r="K2268" s="83" t="s">
        <v>2488</v>
      </c>
      <c r="L2268" s="84" t="s">
        <v>2489</v>
      </c>
      <c r="M2268" s="51" t="s">
        <v>127</v>
      </c>
      <c r="N2268" s="51"/>
      <c r="O2268" s="62" t="e">
        <f t="shared" si="1204"/>
        <v>#VALUE!</v>
      </c>
      <c r="P2268" s="53">
        <v>40</v>
      </c>
      <c r="Q2268" s="54" t="s">
        <v>159</v>
      </c>
      <c r="R2268" s="53">
        <v>32000</v>
      </c>
      <c r="S2268" s="53">
        <f t="shared" si="1205"/>
        <v>0</v>
      </c>
      <c r="T2268" s="53"/>
      <c r="U2268" s="160">
        <v>0</v>
      </c>
      <c r="V2268" s="53" t="s">
        <v>129</v>
      </c>
      <c r="W2268" s="156">
        <v>0.01</v>
      </c>
      <c r="X2268" s="177">
        <v>0</v>
      </c>
      <c r="Y2268" s="53" t="s">
        <v>129</v>
      </c>
      <c r="Z2268" s="178">
        <v>0.01</v>
      </c>
      <c r="AA2268" s="177">
        <v>0</v>
      </c>
      <c r="AB2268" s="53" t="s">
        <v>130</v>
      </c>
      <c r="AC2268" s="180">
        <v>0.2</v>
      </c>
      <c r="AD2268" s="177">
        <v>0</v>
      </c>
      <c r="AE2268" s="53" t="s">
        <v>130</v>
      </c>
      <c r="AF2268" s="180">
        <v>0.2</v>
      </c>
      <c r="AG2268" s="177">
        <v>0</v>
      </c>
      <c r="AH2268" s="53" t="s">
        <v>130</v>
      </c>
      <c r="AI2268" s="180">
        <v>0.2</v>
      </c>
      <c r="AJ2268" s="53"/>
      <c r="AK2268" s="53"/>
      <c r="AL2268" s="53"/>
      <c r="AM2268" s="53"/>
      <c r="AN2268" s="53"/>
      <c r="AO2268" s="53"/>
      <c r="AP2268" s="53"/>
      <c r="AQ2268" s="53"/>
      <c r="AR2268" s="53"/>
      <c r="AS2268" s="53"/>
      <c r="AT2268" s="53"/>
      <c r="AU2268" s="53"/>
      <c r="AV2268" s="53"/>
      <c r="AW2268" s="53"/>
      <c r="AX2268" s="53"/>
      <c r="AY2268" s="53"/>
      <c r="AZ2268" s="53"/>
      <c r="BA2268" s="53"/>
      <c r="BB2268" s="53"/>
      <c r="BC2268" s="53"/>
      <c r="BD2268" s="53"/>
      <c r="BE2268" s="53"/>
    </row>
    <row r="2269" spans="1:57" ht="15.75" customHeight="1">
      <c r="A2269" s="1" t="s">
        <v>2405</v>
      </c>
      <c r="B2269" s="1" t="s">
        <v>280</v>
      </c>
      <c r="C2269" s="1" t="s">
        <v>281</v>
      </c>
      <c r="D2269" s="1" t="s">
        <v>275</v>
      </c>
      <c r="E2269" s="1" t="s">
        <v>698</v>
      </c>
      <c r="F2269" s="128"/>
      <c r="G2269" s="129"/>
      <c r="H2269" s="129"/>
      <c r="I2269" s="129"/>
      <c r="J2269" s="129"/>
      <c r="K2269" s="83" t="s">
        <v>2490</v>
      </c>
      <c r="L2269" s="84" t="s">
        <v>2491</v>
      </c>
      <c r="M2269" s="51" t="s">
        <v>127</v>
      </c>
      <c r="N2269" s="51"/>
      <c r="O2269" s="62" t="e">
        <f t="shared" si="1204"/>
        <v>#VALUE!</v>
      </c>
      <c r="P2269" s="53">
        <v>40</v>
      </c>
      <c r="Q2269" s="54" t="s">
        <v>159</v>
      </c>
      <c r="R2269" s="53">
        <v>32000</v>
      </c>
      <c r="S2269" s="53">
        <f t="shared" si="1205"/>
        <v>0</v>
      </c>
      <c r="T2269" s="53"/>
      <c r="U2269" s="160">
        <v>0</v>
      </c>
      <c r="V2269" s="53" t="s">
        <v>129</v>
      </c>
      <c r="W2269" s="156">
        <v>0.01</v>
      </c>
      <c r="X2269" s="177">
        <v>0</v>
      </c>
      <c r="Y2269" s="53" t="s">
        <v>129</v>
      </c>
      <c r="Z2269" s="178">
        <v>0.01</v>
      </c>
      <c r="AA2269" s="177">
        <v>0</v>
      </c>
      <c r="AB2269" s="53" t="s">
        <v>130</v>
      </c>
      <c r="AC2269" s="180">
        <v>0.2</v>
      </c>
      <c r="AD2269" s="177">
        <v>0</v>
      </c>
      <c r="AE2269" s="53" t="s">
        <v>130</v>
      </c>
      <c r="AF2269" s="180">
        <v>0.2</v>
      </c>
      <c r="AG2269" s="177">
        <v>0</v>
      </c>
      <c r="AH2269" s="53" t="s">
        <v>130</v>
      </c>
      <c r="AI2269" s="180">
        <v>0.2</v>
      </c>
      <c r="AJ2269" s="53"/>
      <c r="AK2269" s="53"/>
      <c r="AL2269" s="53"/>
      <c r="AM2269" s="53"/>
      <c r="AN2269" s="53"/>
      <c r="AO2269" s="53"/>
      <c r="AP2269" s="53"/>
      <c r="AQ2269" s="53"/>
      <c r="AR2269" s="53"/>
      <c r="AS2269" s="53"/>
      <c r="AT2269" s="53"/>
      <c r="AU2269" s="53"/>
      <c r="AV2269" s="53"/>
      <c r="AW2269" s="53"/>
      <c r="AX2269" s="53"/>
      <c r="AY2269" s="53"/>
      <c r="AZ2269" s="53"/>
      <c r="BA2269" s="53"/>
      <c r="BB2269" s="53"/>
      <c r="BC2269" s="53"/>
      <c r="BD2269" s="53"/>
      <c r="BE2269" s="53"/>
    </row>
    <row r="2270" spans="1:57" ht="15.75" customHeight="1">
      <c r="A2270" s="1" t="s">
        <v>2405</v>
      </c>
      <c r="B2270" s="1" t="s">
        <v>280</v>
      </c>
      <c r="C2270" s="1" t="s">
        <v>281</v>
      </c>
      <c r="D2270" s="1" t="s">
        <v>275</v>
      </c>
      <c r="E2270" s="1" t="s">
        <v>698</v>
      </c>
      <c r="F2270" s="128"/>
      <c r="G2270" s="129"/>
      <c r="H2270" s="129"/>
      <c r="I2270" s="129"/>
      <c r="J2270" s="129"/>
      <c r="K2270" s="83" t="s">
        <v>2492</v>
      </c>
      <c r="L2270" s="84" t="s">
        <v>2493</v>
      </c>
      <c r="M2270" s="51" t="s">
        <v>127</v>
      </c>
      <c r="N2270" s="51"/>
      <c r="O2270" s="62" t="e">
        <f t="shared" si="1204"/>
        <v>#VALUE!</v>
      </c>
      <c r="P2270" s="53">
        <v>40</v>
      </c>
      <c r="Q2270" s="54" t="s">
        <v>159</v>
      </c>
      <c r="R2270" s="53">
        <v>32000</v>
      </c>
      <c r="S2270" s="53">
        <f t="shared" si="1205"/>
        <v>0</v>
      </c>
      <c r="T2270" s="53"/>
      <c r="U2270" s="160">
        <v>0</v>
      </c>
      <c r="V2270" s="53" t="s">
        <v>129</v>
      </c>
      <c r="W2270" s="156">
        <v>0.01</v>
      </c>
      <c r="X2270" s="177">
        <v>0</v>
      </c>
      <c r="Y2270" s="53" t="s">
        <v>129</v>
      </c>
      <c r="Z2270" s="178">
        <v>0.01</v>
      </c>
      <c r="AA2270" s="177">
        <v>0</v>
      </c>
      <c r="AB2270" s="53" t="s">
        <v>130</v>
      </c>
      <c r="AC2270" s="180">
        <v>0.2</v>
      </c>
      <c r="AD2270" s="177">
        <v>0</v>
      </c>
      <c r="AE2270" s="53" t="s">
        <v>130</v>
      </c>
      <c r="AF2270" s="180">
        <v>0.2</v>
      </c>
      <c r="AG2270" s="177">
        <v>0</v>
      </c>
      <c r="AH2270" s="53" t="s">
        <v>130</v>
      </c>
      <c r="AI2270" s="180">
        <v>0.2</v>
      </c>
      <c r="AJ2270" s="53"/>
      <c r="AK2270" s="53"/>
      <c r="AL2270" s="53"/>
      <c r="AM2270" s="53"/>
      <c r="AN2270" s="53"/>
      <c r="AO2270" s="53"/>
      <c r="AP2270" s="53"/>
      <c r="AQ2270" s="53"/>
      <c r="AR2270" s="53"/>
      <c r="AS2270" s="53"/>
      <c r="AT2270" s="53"/>
      <c r="AU2270" s="53"/>
      <c r="AV2270" s="53"/>
      <c r="AW2270" s="53"/>
      <c r="AX2270" s="53"/>
      <c r="AY2270" s="53"/>
      <c r="AZ2270" s="53"/>
      <c r="BA2270" s="53"/>
      <c r="BB2270" s="53"/>
      <c r="BC2270" s="53"/>
      <c r="BD2270" s="53"/>
      <c r="BE2270" s="53"/>
    </row>
    <row r="2271" spans="1:57" ht="15.75" customHeight="1">
      <c r="A2271" s="1" t="s">
        <v>2405</v>
      </c>
      <c r="B2271" s="1" t="s">
        <v>280</v>
      </c>
      <c r="C2271" s="1" t="s">
        <v>281</v>
      </c>
      <c r="D2271" s="1" t="s">
        <v>275</v>
      </c>
      <c r="E2271" s="1" t="s">
        <v>698</v>
      </c>
      <c r="F2271" s="128"/>
      <c r="G2271" s="129"/>
      <c r="H2271" s="129"/>
      <c r="I2271" s="129"/>
      <c r="J2271" s="129"/>
      <c r="K2271" s="83" t="s">
        <v>2494</v>
      </c>
      <c r="L2271" s="84" t="s">
        <v>2495</v>
      </c>
      <c r="M2271" s="51" t="s">
        <v>127</v>
      </c>
      <c r="N2271" s="51"/>
      <c r="O2271" s="62" t="e">
        <f t="shared" si="1204"/>
        <v>#VALUE!</v>
      </c>
      <c r="P2271" s="53">
        <v>40</v>
      </c>
      <c r="Q2271" s="54" t="s">
        <v>159</v>
      </c>
      <c r="R2271" s="53">
        <v>32000</v>
      </c>
      <c r="S2271" s="53">
        <f t="shared" si="1205"/>
        <v>0</v>
      </c>
      <c r="T2271" s="53"/>
      <c r="U2271" s="160">
        <v>0</v>
      </c>
      <c r="V2271" s="53" t="s">
        <v>129</v>
      </c>
      <c r="W2271" s="156">
        <v>0.01</v>
      </c>
      <c r="X2271" s="177">
        <v>0</v>
      </c>
      <c r="Y2271" s="53" t="s">
        <v>129</v>
      </c>
      <c r="Z2271" s="178">
        <v>0.01</v>
      </c>
      <c r="AA2271" s="177">
        <v>0</v>
      </c>
      <c r="AB2271" s="53" t="s">
        <v>130</v>
      </c>
      <c r="AC2271" s="180">
        <v>0.2</v>
      </c>
      <c r="AD2271" s="177">
        <v>0</v>
      </c>
      <c r="AE2271" s="53" t="s">
        <v>130</v>
      </c>
      <c r="AF2271" s="180">
        <v>0.2</v>
      </c>
      <c r="AG2271" s="177">
        <v>0</v>
      </c>
      <c r="AH2271" s="53" t="s">
        <v>130</v>
      </c>
      <c r="AI2271" s="180">
        <v>0.2</v>
      </c>
      <c r="AJ2271" s="53"/>
      <c r="AK2271" s="53"/>
      <c r="AL2271" s="53"/>
      <c r="AM2271" s="53"/>
      <c r="AN2271" s="53"/>
      <c r="AO2271" s="53"/>
      <c r="AP2271" s="53"/>
      <c r="AQ2271" s="53"/>
      <c r="AR2271" s="53"/>
      <c r="AS2271" s="53"/>
      <c r="AT2271" s="53"/>
      <c r="AU2271" s="53"/>
      <c r="AV2271" s="53"/>
      <c r="AW2271" s="53"/>
      <c r="AX2271" s="53"/>
      <c r="AY2271" s="53"/>
      <c r="AZ2271" s="53"/>
      <c r="BA2271" s="53"/>
      <c r="BB2271" s="53"/>
      <c r="BC2271" s="53"/>
      <c r="BD2271" s="53"/>
      <c r="BE2271" s="53"/>
    </row>
    <row r="2272" spans="1:57" ht="15.75" customHeight="1">
      <c r="A2272" s="1" t="s">
        <v>2405</v>
      </c>
      <c r="B2272" s="1" t="s">
        <v>280</v>
      </c>
      <c r="C2272" s="1" t="s">
        <v>281</v>
      </c>
      <c r="D2272" s="1" t="s">
        <v>275</v>
      </c>
      <c r="E2272" s="1" t="s">
        <v>698</v>
      </c>
      <c r="F2272" s="128"/>
      <c r="G2272" s="129"/>
      <c r="H2272" s="129"/>
      <c r="I2272" s="129"/>
      <c r="J2272" s="129"/>
      <c r="K2272" s="83" t="s">
        <v>2496</v>
      </c>
      <c r="L2272" s="84" t="s">
        <v>2497</v>
      </c>
      <c r="M2272" s="51" t="s">
        <v>127</v>
      </c>
      <c r="N2272" s="51"/>
      <c r="O2272" s="62" t="e">
        <f t="shared" si="1204"/>
        <v>#VALUE!</v>
      </c>
      <c r="P2272" s="53">
        <v>300</v>
      </c>
      <c r="Q2272" s="54" t="s">
        <v>159</v>
      </c>
      <c r="R2272" s="53">
        <v>210000</v>
      </c>
      <c r="S2272" s="53">
        <f t="shared" si="1205"/>
        <v>0</v>
      </c>
      <c r="T2272" s="53"/>
      <c r="U2272" s="160">
        <v>0</v>
      </c>
      <c r="V2272" s="53" t="s">
        <v>129</v>
      </c>
      <c r="W2272" s="156">
        <v>0.01</v>
      </c>
      <c r="X2272" s="177">
        <v>0</v>
      </c>
      <c r="Y2272" s="53" t="s">
        <v>129</v>
      </c>
      <c r="Z2272" s="178">
        <v>0.01</v>
      </c>
      <c r="AA2272" s="177">
        <v>0</v>
      </c>
      <c r="AB2272" s="53" t="s">
        <v>130</v>
      </c>
      <c r="AC2272" s="180">
        <v>0.2</v>
      </c>
      <c r="AD2272" s="177">
        <v>0</v>
      </c>
      <c r="AE2272" s="53" t="s">
        <v>130</v>
      </c>
      <c r="AF2272" s="180">
        <v>0.2</v>
      </c>
      <c r="AG2272" s="177">
        <v>0</v>
      </c>
      <c r="AH2272" s="53" t="s">
        <v>130</v>
      </c>
      <c r="AI2272" s="180">
        <v>0.2</v>
      </c>
      <c r="AJ2272" s="53"/>
      <c r="AK2272" s="53"/>
      <c r="AL2272" s="53"/>
      <c r="AM2272" s="53"/>
      <c r="AN2272" s="53"/>
      <c r="AO2272" s="53"/>
      <c r="AP2272" s="53"/>
      <c r="AQ2272" s="53"/>
      <c r="AR2272" s="53"/>
      <c r="AS2272" s="53"/>
      <c r="AT2272" s="53"/>
      <c r="AU2272" s="53"/>
      <c r="AV2272" s="53"/>
      <c r="AW2272" s="53"/>
      <c r="AX2272" s="53"/>
      <c r="AY2272" s="53"/>
      <c r="AZ2272" s="53"/>
      <c r="BA2272" s="53"/>
      <c r="BB2272" s="53"/>
      <c r="BC2272" s="53"/>
      <c r="BD2272" s="53"/>
      <c r="BE2272" s="53"/>
    </row>
    <row r="2273" spans="1:57" ht="15.75" customHeight="1">
      <c r="A2273" s="1" t="s">
        <v>2405</v>
      </c>
      <c r="B2273" s="1" t="s">
        <v>280</v>
      </c>
      <c r="C2273" s="1" t="s">
        <v>281</v>
      </c>
      <c r="D2273" s="1"/>
      <c r="E2273" s="1" t="s">
        <v>701</v>
      </c>
      <c r="F2273" s="41"/>
      <c r="G2273" s="42"/>
      <c r="H2273" s="42"/>
      <c r="I2273" s="42"/>
      <c r="J2273" s="42" t="s">
        <v>701</v>
      </c>
      <c r="K2273" s="139"/>
      <c r="L2273" s="140"/>
      <c r="M2273" s="127"/>
      <c r="N2273" s="127"/>
      <c r="O2273" s="127"/>
      <c r="P2273" s="45"/>
      <c r="Q2273" s="46"/>
      <c r="R2273" s="45">
        <f t="shared" ref="R2273:S2273" si="1206">SUM(R2274:R2285)</f>
        <v>2080000</v>
      </c>
      <c r="S2273" s="45">
        <f t="shared" si="1206"/>
        <v>0</v>
      </c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91"/>
      <c r="AE2273" s="91"/>
      <c r="AF2273" s="91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  <c r="AT2273" s="45"/>
      <c r="AU2273" s="45"/>
      <c r="AV2273" s="45"/>
      <c r="AW2273" s="45"/>
      <c r="AX2273" s="45"/>
      <c r="AY2273" s="45"/>
      <c r="AZ2273" s="45"/>
      <c r="BA2273" s="45"/>
      <c r="BB2273" s="45"/>
      <c r="BC2273" s="45"/>
      <c r="BD2273" s="45"/>
      <c r="BE2273" s="45"/>
    </row>
    <row r="2274" spans="1:57" ht="15.75" customHeight="1">
      <c r="A2274" s="1" t="s">
        <v>2405</v>
      </c>
      <c r="B2274" s="1" t="s">
        <v>280</v>
      </c>
      <c r="C2274" s="1" t="s">
        <v>281</v>
      </c>
      <c r="D2274" s="1" t="s">
        <v>275</v>
      </c>
      <c r="E2274" s="1" t="s">
        <v>701</v>
      </c>
      <c r="F2274" s="128"/>
      <c r="G2274" s="129"/>
      <c r="H2274" s="129"/>
      <c r="I2274" s="129"/>
      <c r="J2274" s="129"/>
      <c r="K2274" s="83" t="s">
        <v>2498</v>
      </c>
      <c r="L2274" s="84" t="s">
        <v>2499</v>
      </c>
      <c r="M2274" s="51" t="s">
        <v>127</v>
      </c>
      <c r="N2274" s="51"/>
      <c r="O2274" s="62" t="e">
        <f t="shared" ref="O2274:O2285" si="1207">M2274-R2274</f>
        <v>#VALUE!</v>
      </c>
      <c r="P2274" s="53">
        <v>100</v>
      </c>
      <c r="Q2274" s="54" t="s">
        <v>159</v>
      </c>
      <c r="R2274" s="53">
        <v>100000</v>
      </c>
      <c r="S2274" s="53">
        <f t="shared" ref="S2274:S2285" si="1208">U2274+X2274+AA2274+AD2274+AG2274+AJ2274+AM2274+AP2274+AS2274+AV2274+AY2274+BB2274</f>
        <v>0</v>
      </c>
      <c r="T2274" s="53"/>
      <c r="U2274" s="160">
        <v>0</v>
      </c>
      <c r="V2274" s="53" t="s">
        <v>129</v>
      </c>
      <c r="W2274" s="156">
        <v>0.01</v>
      </c>
      <c r="X2274" s="177">
        <v>0</v>
      </c>
      <c r="Y2274" s="53" t="s">
        <v>129</v>
      </c>
      <c r="Z2274" s="178">
        <v>0.01</v>
      </c>
      <c r="AA2274" s="177">
        <v>0</v>
      </c>
      <c r="AB2274" s="53" t="s">
        <v>130</v>
      </c>
      <c r="AC2274" s="180">
        <v>0.2</v>
      </c>
      <c r="AD2274" s="177">
        <v>0</v>
      </c>
      <c r="AE2274" s="53" t="s">
        <v>130</v>
      </c>
      <c r="AF2274" s="180">
        <v>0.2</v>
      </c>
      <c r="AG2274" s="177">
        <v>0</v>
      </c>
      <c r="AH2274" s="53" t="s">
        <v>130</v>
      </c>
      <c r="AI2274" s="180">
        <v>0.2</v>
      </c>
      <c r="AJ2274" s="53"/>
      <c r="AK2274" s="53"/>
      <c r="AL2274" s="53"/>
      <c r="AM2274" s="53"/>
      <c r="AN2274" s="53"/>
      <c r="AO2274" s="53"/>
      <c r="AP2274" s="53"/>
      <c r="AQ2274" s="53"/>
      <c r="AR2274" s="53"/>
      <c r="AS2274" s="53"/>
      <c r="AT2274" s="53"/>
      <c r="AU2274" s="53"/>
      <c r="AV2274" s="53"/>
      <c r="AW2274" s="53"/>
      <c r="AX2274" s="53"/>
      <c r="AY2274" s="53"/>
      <c r="AZ2274" s="53"/>
      <c r="BA2274" s="53"/>
      <c r="BB2274" s="53"/>
      <c r="BC2274" s="53"/>
      <c r="BD2274" s="53"/>
      <c r="BE2274" s="53"/>
    </row>
    <row r="2275" spans="1:57" ht="15.75" customHeight="1">
      <c r="A2275" s="1" t="s">
        <v>2405</v>
      </c>
      <c r="B2275" s="1" t="s">
        <v>280</v>
      </c>
      <c r="C2275" s="1" t="s">
        <v>281</v>
      </c>
      <c r="D2275" s="1" t="s">
        <v>275</v>
      </c>
      <c r="E2275" s="1" t="s">
        <v>701</v>
      </c>
      <c r="F2275" s="128"/>
      <c r="G2275" s="129"/>
      <c r="H2275" s="129"/>
      <c r="I2275" s="129"/>
      <c r="J2275" s="129"/>
      <c r="K2275" s="83" t="s">
        <v>2500</v>
      </c>
      <c r="L2275" s="84" t="s">
        <v>2501</v>
      </c>
      <c r="M2275" s="51" t="s">
        <v>127</v>
      </c>
      <c r="N2275" s="51"/>
      <c r="O2275" s="62" t="e">
        <f t="shared" si="1207"/>
        <v>#VALUE!</v>
      </c>
      <c r="P2275" s="53">
        <v>100</v>
      </c>
      <c r="Q2275" s="54" t="s">
        <v>159</v>
      </c>
      <c r="R2275" s="53">
        <v>100000</v>
      </c>
      <c r="S2275" s="53">
        <f t="shared" si="1208"/>
        <v>0</v>
      </c>
      <c r="T2275" s="53"/>
      <c r="U2275" s="160">
        <v>0</v>
      </c>
      <c r="V2275" s="53" t="s">
        <v>129</v>
      </c>
      <c r="W2275" s="156">
        <v>0.01</v>
      </c>
      <c r="X2275" s="177">
        <v>0</v>
      </c>
      <c r="Y2275" s="53" t="s">
        <v>129</v>
      </c>
      <c r="Z2275" s="178">
        <v>0.01</v>
      </c>
      <c r="AA2275" s="177">
        <v>0</v>
      </c>
      <c r="AB2275" s="53" t="s">
        <v>130</v>
      </c>
      <c r="AC2275" s="180">
        <v>0.2</v>
      </c>
      <c r="AD2275" s="177">
        <v>0</v>
      </c>
      <c r="AE2275" s="53" t="s">
        <v>130</v>
      </c>
      <c r="AF2275" s="180">
        <v>0.2</v>
      </c>
      <c r="AG2275" s="177">
        <v>0</v>
      </c>
      <c r="AH2275" s="53" t="s">
        <v>130</v>
      </c>
      <c r="AI2275" s="180">
        <v>0.2</v>
      </c>
      <c r="AJ2275" s="53"/>
      <c r="AK2275" s="53"/>
      <c r="AL2275" s="53"/>
      <c r="AM2275" s="53"/>
      <c r="AN2275" s="53"/>
      <c r="AO2275" s="53"/>
      <c r="AP2275" s="53"/>
      <c r="AQ2275" s="53"/>
      <c r="AR2275" s="53"/>
      <c r="AS2275" s="53"/>
      <c r="AT2275" s="53"/>
      <c r="AU2275" s="53"/>
      <c r="AV2275" s="53"/>
      <c r="AW2275" s="53"/>
      <c r="AX2275" s="53"/>
      <c r="AY2275" s="53"/>
      <c r="AZ2275" s="53"/>
      <c r="BA2275" s="53"/>
      <c r="BB2275" s="53"/>
      <c r="BC2275" s="53"/>
      <c r="BD2275" s="53"/>
      <c r="BE2275" s="53"/>
    </row>
    <row r="2276" spans="1:57" ht="15.75" customHeight="1">
      <c r="A2276" s="1" t="s">
        <v>2405</v>
      </c>
      <c r="B2276" s="1" t="s">
        <v>280</v>
      </c>
      <c r="C2276" s="1" t="s">
        <v>281</v>
      </c>
      <c r="D2276" s="1" t="s">
        <v>275</v>
      </c>
      <c r="E2276" s="1" t="s">
        <v>701</v>
      </c>
      <c r="F2276" s="128"/>
      <c r="G2276" s="129"/>
      <c r="H2276" s="129"/>
      <c r="I2276" s="129"/>
      <c r="J2276" s="129"/>
      <c r="K2276" s="83" t="s">
        <v>2502</v>
      </c>
      <c r="L2276" s="84" t="s">
        <v>2503</v>
      </c>
      <c r="M2276" s="51" t="s">
        <v>127</v>
      </c>
      <c r="N2276" s="51"/>
      <c r="O2276" s="62" t="e">
        <f t="shared" si="1207"/>
        <v>#VALUE!</v>
      </c>
      <c r="P2276" s="53">
        <v>100</v>
      </c>
      <c r="Q2276" s="54" t="s">
        <v>159</v>
      </c>
      <c r="R2276" s="53">
        <v>100000</v>
      </c>
      <c r="S2276" s="53">
        <f t="shared" si="1208"/>
        <v>0</v>
      </c>
      <c r="T2276" s="53"/>
      <c r="U2276" s="160">
        <v>0</v>
      </c>
      <c r="V2276" s="53" t="s">
        <v>129</v>
      </c>
      <c r="W2276" s="156">
        <v>0.01</v>
      </c>
      <c r="X2276" s="177">
        <v>0</v>
      </c>
      <c r="Y2276" s="53" t="s">
        <v>129</v>
      </c>
      <c r="Z2276" s="178">
        <v>0.01</v>
      </c>
      <c r="AA2276" s="177">
        <v>0</v>
      </c>
      <c r="AB2276" s="53" t="s">
        <v>130</v>
      </c>
      <c r="AC2276" s="180">
        <v>0.2</v>
      </c>
      <c r="AD2276" s="177">
        <v>0</v>
      </c>
      <c r="AE2276" s="53" t="s">
        <v>130</v>
      </c>
      <c r="AF2276" s="180">
        <v>0.2</v>
      </c>
      <c r="AG2276" s="177">
        <v>0</v>
      </c>
      <c r="AH2276" s="53" t="s">
        <v>130</v>
      </c>
      <c r="AI2276" s="180">
        <v>0.2</v>
      </c>
      <c r="AJ2276" s="53"/>
      <c r="AK2276" s="53"/>
      <c r="AL2276" s="53"/>
      <c r="AM2276" s="53"/>
      <c r="AN2276" s="53"/>
      <c r="AO2276" s="53"/>
      <c r="AP2276" s="53"/>
      <c r="AQ2276" s="53"/>
      <c r="AR2276" s="53"/>
      <c r="AS2276" s="53"/>
      <c r="AT2276" s="53"/>
      <c r="AU2276" s="53"/>
      <c r="AV2276" s="53"/>
      <c r="AW2276" s="53"/>
      <c r="AX2276" s="53"/>
      <c r="AY2276" s="53"/>
      <c r="AZ2276" s="53"/>
      <c r="BA2276" s="53"/>
      <c r="BB2276" s="53"/>
      <c r="BC2276" s="53"/>
      <c r="BD2276" s="53"/>
      <c r="BE2276" s="53"/>
    </row>
    <row r="2277" spans="1:57" ht="15.75" customHeight="1">
      <c r="A2277" s="1" t="s">
        <v>2405</v>
      </c>
      <c r="B2277" s="1" t="s">
        <v>280</v>
      </c>
      <c r="C2277" s="1" t="s">
        <v>281</v>
      </c>
      <c r="D2277" s="1" t="s">
        <v>275</v>
      </c>
      <c r="E2277" s="1" t="s">
        <v>701</v>
      </c>
      <c r="F2277" s="128"/>
      <c r="G2277" s="129"/>
      <c r="H2277" s="129"/>
      <c r="I2277" s="129"/>
      <c r="J2277" s="129"/>
      <c r="K2277" s="83" t="s">
        <v>2504</v>
      </c>
      <c r="L2277" s="84" t="s">
        <v>2505</v>
      </c>
      <c r="M2277" s="51" t="s">
        <v>127</v>
      </c>
      <c r="N2277" s="51"/>
      <c r="O2277" s="62" t="e">
        <f t="shared" si="1207"/>
        <v>#VALUE!</v>
      </c>
      <c r="P2277" s="53">
        <v>200</v>
      </c>
      <c r="Q2277" s="54" t="s">
        <v>159</v>
      </c>
      <c r="R2277" s="53">
        <v>200000</v>
      </c>
      <c r="S2277" s="53">
        <f t="shared" si="1208"/>
        <v>0</v>
      </c>
      <c r="T2277" s="53"/>
      <c r="U2277" s="160">
        <v>0</v>
      </c>
      <c r="V2277" s="53" t="s">
        <v>129</v>
      </c>
      <c r="W2277" s="156">
        <v>0.01</v>
      </c>
      <c r="X2277" s="177">
        <v>0</v>
      </c>
      <c r="Y2277" s="53" t="s">
        <v>129</v>
      </c>
      <c r="Z2277" s="178">
        <v>0.01</v>
      </c>
      <c r="AA2277" s="177">
        <v>0</v>
      </c>
      <c r="AB2277" s="53" t="s">
        <v>130</v>
      </c>
      <c r="AC2277" s="180">
        <v>0.2</v>
      </c>
      <c r="AD2277" s="177">
        <v>0</v>
      </c>
      <c r="AE2277" s="53" t="s">
        <v>130</v>
      </c>
      <c r="AF2277" s="180">
        <v>0.2</v>
      </c>
      <c r="AG2277" s="177">
        <v>0</v>
      </c>
      <c r="AH2277" s="53" t="s">
        <v>130</v>
      </c>
      <c r="AI2277" s="180">
        <v>0.2</v>
      </c>
      <c r="AJ2277" s="53"/>
      <c r="AK2277" s="53"/>
      <c r="AL2277" s="53"/>
      <c r="AM2277" s="53"/>
      <c r="AN2277" s="53"/>
      <c r="AO2277" s="53"/>
      <c r="AP2277" s="53"/>
      <c r="AQ2277" s="53"/>
      <c r="AR2277" s="53"/>
      <c r="AS2277" s="53"/>
      <c r="AT2277" s="53"/>
      <c r="AU2277" s="53"/>
      <c r="AV2277" s="53"/>
      <c r="AW2277" s="53"/>
      <c r="AX2277" s="53"/>
      <c r="AY2277" s="53"/>
      <c r="AZ2277" s="53"/>
      <c r="BA2277" s="53"/>
      <c r="BB2277" s="53"/>
      <c r="BC2277" s="53"/>
      <c r="BD2277" s="53"/>
      <c r="BE2277" s="53"/>
    </row>
    <row r="2278" spans="1:57" ht="15.75" customHeight="1">
      <c r="A2278" s="1" t="s">
        <v>2405</v>
      </c>
      <c r="B2278" s="1" t="s">
        <v>280</v>
      </c>
      <c r="C2278" s="1" t="s">
        <v>281</v>
      </c>
      <c r="D2278" s="1" t="s">
        <v>275</v>
      </c>
      <c r="E2278" s="1" t="s">
        <v>701</v>
      </c>
      <c r="F2278" s="128"/>
      <c r="G2278" s="129"/>
      <c r="H2278" s="129"/>
      <c r="I2278" s="129"/>
      <c r="J2278" s="129"/>
      <c r="K2278" s="83" t="s">
        <v>2506</v>
      </c>
      <c r="L2278" s="84" t="s">
        <v>2507</v>
      </c>
      <c r="M2278" s="51" t="s">
        <v>127</v>
      </c>
      <c r="N2278" s="51"/>
      <c r="O2278" s="62" t="e">
        <f t="shared" si="1207"/>
        <v>#VALUE!</v>
      </c>
      <c r="P2278" s="53">
        <v>100</v>
      </c>
      <c r="Q2278" s="54" t="s">
        <v>159</v>
      </c>
      <c r="R2278" s="53">
        <v>90000</v>
      </c>
      <c r="S2278" s="53">
        <f t="shared" si="1208"/>
        <v>0</v>
      </c>
      <c r="T2278" s="53"/>
      <c r="U2278" s="160">
        <v>0</v>
      </c>
      <c r="V2278" s="53" t="s">
        <v>129</v>
      </c>
      <c r="W2278" s="156">
        <v>0.01</v>
      </c>
      <c r="X2278" s="177">
        <v>0</v>
      </c>
      <c r="Y2278" s="53" t="s">
        <v>129</v>
      </c>
      <c r="Z2278" s="178">
        <v>0.01</v>
      </c>
      <c r="AA2278" s="177">
        <v>0</v>
      </c>
      <c r="AB2278" s="53" t="s">
        <v>130</v>
      </c>
      <c r="AC2278" s="180">
        <v>0.2</v>
      </c>
      <c r="AD2278" s="177">
        <v>0</v>
      </c>
      <c r="AE2278" s="53" t="s">
        <v>130</v>
      </c>
      <c r="AF2278" s="180">
        <v>0.2</v>
      </c>
      <c r="AG2278" s="177">
        <v>0</v>
      </c>
      <c r="AH2278" s="53" t="s">
        <v>130</v>
      </c>
      <c r="AI2278" s="180">
        <v>0.2</v>
      </c>
      <c r="AJ2278" s="53"/>
      <c r="AK2278" s="53"/>
      <c r="AL2278" s="53"/>
      <c r="AM2278" s="53"/>
      <c r="AN2278" s="53"/>
      <c r="AO2278" s="53"/>
      <c r="AP2278" s="53"/>
      <c r="AQ2278" s="53"/>
      <c r="AR2278" s="53"/>
      <c r="AS2278" s="53"/>
      <c r="AT2278" s="53"/>
      <c r="AU2278" s="53"/>
      <c r="AV2278" s="53"/>
      <c r="AW2278" s="53"/>
      <c r="AX2278" s="53"/>
      <c r="AY2278" s="53"/>
      <c r="AZ2278" s="53"/>
      <c r="BA2278" s="53"/>
      <c r="BB2278" s="53"/>
      <c r="BC2278" s="53"/>
      <c r="BD2278" s="53"/>
      <c r="BE2278" s="53"/>
    </row>
    <row r="2279" spans="1:57" ht="15.75" customHeight="1">
      <c r="A2279" s="1" t="s">
        <v>2405</v>
      </c>
      <c r="B2279" s="1" t="s">
        <v>280</v>
      </c>
      <c r="C2279" s="1" t="s">
        <v>281</v>
      </c>
      <c r="D2279" s="1" t="s">
        <v>275</v>
      </c>
      <c r="E2279" s="1" t="s">
        <v>701</v>
      </c>
      <c r="F2279" s="128"/>
      <c r="G2279" s="129"/>
      <c r="H2279" s="129"/>
      <c r="I2279" s="129"/>
      <c r="J2279" s="129"/>
      <c r="K2279" s="83" t="s">
        <v>2508</v>
      </c>
      <c r="L2279" s="84" t="s">
        <v>2509</v>
      </c>
      <c r="M2279" s="51" t="s">
        <v>127</v>
      </c>
      <c r="N2279" s="51"/>
      <c r="O2279" s="62" t="e">
        <f t="shared" si="1207"/>
        <v>#VALUE!</v>
      </c>
      <c r="P2279" s="53">
        <v>200</v>
      </c>
      <c r="Q2279" s="54" t="s">
        <v>159</v>
      </c>
      <c r="R2279" s="53">
        <v>180000</v>
      </c>
      <c r="S2279" s="53">
        <f t="shared" si="1208"/>
        <v>0</v>
      </c>
      <c r="T2279" s="53"/>
      <c r="U2279" s="160">
        <v>0</v>
      </c>
      <c r="V2279" s="53" t="s">
        <v>129</v>
      </c>
      <c r="W2279" s="156">
        <v>0.01</v>
      </c>
      <c r="X2279" s="177">
        <v>0</v>
      </c>
      <c r="Y2279" s="53" t="s">
        <v>129</v>
      </c>
      <c r="Z2279" s="178">
        <v>0.01</v>
      </c>
      <c r="AA2279" s="177">
        <v>0</v>
      </c>
      <c r="AB2279" s="53" t="s">
        <v>130</v>
      </c>
      <c r="AC2279" s="180">
        <v>0.2</v>
      </c>
      <c r="AD2279" s="177">
        <v>0</v>
      </c>
      <c r="AE2279" s="53" t="s">
        <v>130</v>
      </c>
      <c r="AF2279" s="180">
        <v>0.2</v>
      </c>
      <c r="AG2279" s="177">
        <v>0</v>
      </c>
      <c r="AH2279" s="53" t="s">
        <v>130</v>
      </c>
      <c r="AI2279" s="180">
        <v>0.2</v>
      </c>
      <c r="AJ2279" s="53"/>
      <c r="AK2279" s="53"/>
      <c r="AL2279" s="53"/>
      <c r="AM2279" s="53"/>
      <c r="AN2279" s="53"/>
      <c r="AO2279" s="53"/>
      <c r="AP2279" s="53"/>
      <c r="AQ2279" s="53"/>
      <c r="AR2279" s="53"/>
      <c r="AS2279" s="53"/>
      <c r="AT2279" s="53"/>
      <c r="AU2279" s="53"/>
      <c r="AV2279" s="53"/>
      <c r="AW2279" s="53"/>
      <c r="AX2279" s="53"/>
      <c r="AY2279" s="53"/>
      <c r="AZ2279" s="53"/>
      <c r="BA2279" s="53"/>
      <c r="BB2279" s="53"/>
      <c r="BC2279" s="53"/>
      <c r="BD2279" s="53"/>
      <c r="BE2279" s="53"/>
    </row>
    <row r="2280" spans="1:57" ht="15.75" customHeight="1">
      <c r="A2280" s="1" t="s">
        <v>2405</v>
      </c>
      <c r="B2280" s="1" t="s">
        <v>280</v>
      </c>
      <c r="C2280" s="1" t="s">
        <v>281</v>
      </c>
      <c r="D2280" s="1" t="s">
        <v>275</v>
      </c>
      <c r="E2280" s="1" t="s">
        <v>701</v>
      </c>
      <c r="F2280" s="128"/>
      <c r="G2280" s="129"/>
      <c r="H2280" s="129"/>
      <c r="I2280" s="129"/>
      <c r="J2280" s="129"/>
      <c r="K2280" s="83" t="s">
        <v>2510</v>
      </c>
      <c r="L2280" s="84" t="s">
        <v>2511</v>
      </c>
      <c r="M2280" s="51" t="s">
        <v>127</v>
      </c>
      <c r="N2280" s="51"/>
      <c r="O2280" s="62" t="e">
        <f t="shared" si="1207"/>
        <v>#VALUE!</v>
      </c>
      <c r="P2280" s="53">
        <v>100</v>
      </c>
      <c r="Q2280" s="54" t="s">
        <v>159</v>
      </c>
      <c r="R2280" s="53">
        <v>90000</v>
      </c>
      <c r="S2280" s="53">
        <f t="shared" si="1208"/>
        <v>0</v>
      </c>
      <c r="T2280" s="53"/>
      <c r="U2280" s="160">
        <v>0</v>
      </c>
      <c r="V2280" s="53" t="s">
        <v>129</v>
      </c>
      <c r="W2280" s="156">
        <v>0.01</v>
      </c>
      <c r="X2280" s="177">
        <v>0</v>
      </c>
      <c r="Y2280" s="53" t="s">
        <v>129</v>
      </c>
      <c r="Z2280" s="178">
        <v>0.01</v>
      </c>
      <c r="AA2280" s="177">
        <v>0</v>
      </c>
      <c r="AB2280" s="53" t="s">
        <v>130</v>
      </c>
      <c r="AC2280" s="180">
        <v>0.2</v>
      </c>
      <c r="AD2280" s="177">
        <v>0</v>
      </c>
      <c r="AE2280" s="53" t="s">
        <v>130</v>
      </c>
      <c r="AF2280" s="180">
        <v>0.2</v>
      </c>
      <c r="AG2280" s="177">
        <v>0</v>
      </c>
      <c r="AH2280" s="53" t="s">
        <v>130</v>
      </c>
      <c r="AI2280" s="180">
        <v>0.2</v>
      </c>
      <c r="AJ2280" s="53"/>
      <c r="AK2280" s="53"/>
      <c r="AL2280" s="53"/>
      <c r="AM2280" s="53"/>
      <c r="AN2280" s="53"/>
      <c r="AO2280" s="53"/>
      <c r="AP2280" s="53"/>
      <c r="AQ2280" s="53"/>
      <c r="AR2280" s="53"/>
      <c r="AS2280" s="53"/>
      <c r="AT2280" s="53"/>
      <c r="AU2280" s="53"/>
      <c r="AV2280" s="53"/>
      <c r="AW2280" s="53"/>
      <c r="AX2280" s="53"/>
      <c r="AY2280" s="53"/>
      <c r="AZ2280" s="53"/>
      <c r="BA2280" s="53"/>
      <c r="BB2280" s="53"/>
      <c r="BC2280" s="53"/>
      <c r="BD2280" s="53"/>
      <c r="BE2280" s="53"/>
    </row>
    <row r="2281" spans="1:57" ht="15.75" customHeight="1">
      <c r="A2281" s="1" t="s">
        <v>2405</v>
      </c>
      <c r="B2281" s="1" t="s">
        <v>280</v>
      </c>
      <c r="C2281" s="1" t="s">
        <v>281</v>
      </c>
      <c r="D2281" s="1" t="s">
        <v>275</v>
      </c>
      <c r="E2281" s="1" t="s">
        <v>701</v>
      </c>
      <c r="F2281" s="128"/>
      <c r="G2281" s="129"/>
      <c r="H2281" s="129"/>
      <c r="I2281" s="129"/>
      <c r="J2281" s="129"/>
      <c r="K2281" s="83" t="s">
        <v>2512</v>
      </c>
      <c r="L2281" s="84" t="s">
        <v>2513</v>
      </c>
      <c r="M2281" s="51" t="s">
        <v>127</v>
      </c>
      <c r="N2281" s="51"/>
      <c r="O2281" s="62" t="e">
        <f t="shared" si="1207"/>
        <v>#VALUE!</v>
      </c>
      <c r="P2281" s="53">
        <v>200</v>
      </c>
      <c r="Q2281" s="54" t="s">
        <v>159</v>
      </c>
      <c r="R2281" s="53">
        <v>180000</v>
      </c>
      <c r="S2281" s="53">
        <f t="shared" si="1208"/>
        <v>0</v>
      </c>
      <c r="T2281" s="53"/>
      <c r="U2281" s="160">
        <v>0</v>
      </c>
      <c r="V2281" s="53" t="s">
        <v>129</v>
      </c>
      <c r="W2281" s="156">
        <v>0.01</v>
      </c>
      <c r="X2281" s="177">
        <v>0</v>
      </c>
      <c r="Y2281" s="53" t="s">
        <v>129</v>
      </c>
      <c r="Z2281" s="178">
        <v>0.01</v>
      </c>
      <c r="AA2281" s="177">
        <v>0</v>
      </c>
      <c r="AB2281" s="53" t="s">
        <v>130</v>
      </c>
      <c r="AC2281" s="180">
        <v>0.2</v>
      </c>
      <c r="AD2281" s="177">
        <v>0</v>
      </c>
      <c r="AE2281" s="53" t="s">
        <v>130</v>
      </c>
      <c r="AF2281" s="180">
        <v>0.2</v>
      </c>
      <c r="AG2281" s="177">
        <v>0</v>
      </c>
      <c r="AH2281" s="53" t="s">
        <v>130</v>
      </c>
      <c r="AI2281" s="180">
        <v>0.2</v>
      </c>
      <c r="AJ2281" s="53"/>
      <c r="AK2281" s="53"/>
      <c r="AL2281" s="53"/>
      <c r="AM2281" s="53"/>
      <c r="AN2281" s="53"/>
      <c r="AO2281" s="53"/>
      <c r="AP2281" s="53"/>
      <c r="AQ2281" s="53"/>
      <c r="AR2281" s="53"/>
      <c r="AS2281" s="53"/>
      <c r="AT2281" s="53"/>
      <c r="AU2281" s="53"/>
      <c r="AV2281" s="53"/>
      <c r="AW2281" s="53"/>
      <c r="AX2281" s="53"/>
      <c r="AY2281" s="53"/>
      <c r="AZ2281" s="53"/>
      <c r="BA2281" s="53"/>
      <c r="BB2281" s="53"/>
      <c r="BC2281" s="53"/>
      <c r="BD2281" s="53"/>
      <c r="BE2281" s="53"/>
    </row>
    <row r="2282" spans="1:57" ht="15.75" customHeight="1">
      <c r="A2282" s="1" t="s">
        <v>2405</v>
      </c>
      <c r="B2282" s="1" t="s">
        <v>280</v>
      </c>
      <c r="C2282" s="1" t="s">
        <v>281</v>
      </c>
      <c r="D2282" s="1" t="s">
        <v>275</v>
      </c>
      <c r="E2282" s="1" t="s">
        <v>701</v>
      </c>
      <c r="F2282" s="128"/>
      <c r="G2282" s="129"/>
      <c r="H2282" s="129"/>
      <c r="I2282" s="129"/>
      <c r="J2282" s="129"/>
      <c r="K2282" s="83" t="s">
        <v>706</v>
      </c>
      <c r="L2282" s="84" t="s">
        <v>707</v>
      </c>
      <c r="M2282" s="51" t="s">
        <v>127</v>
      </c>
      <c r="N2282" s="51">
        <v>2</v>
      </c>
      <c r="O2282" s="56" t="e">
        <f t="shared" si="1207"/>
        <v>#VALUE!</v>
      </c>
      <c r="P2282" s="53">
        <v>77</v>
      </c>
      <c r="Q2282" s="54" t="s">
        <v>159</v>
      </c>
      <c r="R2282" s="53">
        <v>97600</v>
      </c>
      <c r="S2282" s="53">
        <f t="shared" si="1208"/>
        <v>0</v>
      </c>
      <c r="T2282" s="53"/>
      <c r="U2282" s="160">
        <v>0</v>
      </c>
      <c r="V2282" s="53" t="s">
        <v>129</v>
      </c>
      <c r="W2282" s="156">
        <v>0.01</v>
      </c>
      <c r="X2282" s="177">
        <v>0</v>
      </c>
      <c r="Y2282" s="53" t="s">
        <v>129</v>
      </c>
      <c r="Z2282" s="178">
        <v>0.01</v>
      </c>
      <c r="AA2282" s="177">
        <v>0</v>
      </c>
      <c r="AB2282" s="53" t="s">
        <v>130</v>
      </c>
      <c r="AC2282" s="180">
        <v>0.2</v>
      </c>
      <c r="AD2282" s="177">
        <v>0</v>
      </c>
      <c r="AE2282" s="53" t="s">
        <v>130</v>
      </c>
      <c r="AF2282" s="180">
        <v>0.2</v>
      </c>
      <c r="AG2282" s="177">
        <v>0</v>
      </c>
      <c r="AH2282" s="53" t="s">
        <v>130</v>
      </c>
      <c r="AI2282" s="180">
        <v>0.2</v>
      </c>
      <c r="AJ2282" s="53"/>
      <c r="AK2282" s="53"/>
      <c r="AL2282" s="53"/>
      <c r="AM2282" s="53"/>
      <c r="AN2282" s="53"/>
      <c r="AO2282" s="53"/>
      <c r="AP2282" s="53"/>
      <c r="AQ2282" s="53"/>
      <c r="AR2282" s="53"/>
      <c r="AS2282" s="53"/>
      <c r="AT2282" s="53"/>
      <c r="AU2282" s="53"/>
      <c r="AV2282" s="53"/>
      <c r="AW2282" s="53"/>
      <c r="AX2282" s="53"/>
      <c r="AY2282" s="53"/>
      <c r="AZ2282" s="53"/>
      <c r="BA2282" s="53"/>
      <c r="BB2282" s="53"/>
      <c r="BC2282" s="53"/>
      <c r="BD2282" s="53"/>
      <c r="BE2282" s="53"/>
    </row>
    <row r="2283" spans="1:57" ht="15.75" customHeight="1">
      <c r="A2283" s="1" t="s">
        <v>2405</v>
      </c>
      <c r="B2283" s="1" t="s">
        <v>280</v>
      </c>
      <c r="C2283" s="1" t="s">
        <v>281</v>
      </c>
      <c r="D2283" s="1" t="s">
        <v>275</v>
      </c>
      <c r="E2283" s="1" t="s">
        <v>701</v>
      </c>
      <c r="F2283" s="128"/>
      <c r="G2283" s="129"/>
      <c r="H2283" s="129"/>
      <c r="I2283" s="129"/>
      <c r="J2283" s="129"/>
      <c r="K2283" s="83" t="s">
        <v>2514</v>
      </c>
      <c r="L2283" s="84" t="s">
        <v>2515</v>
      </c>
      <c r="M2283" s="51" t="s">
        <v>127</v>
      </c>
      <c r="N2283" s="51"/>
      <c r="O2283" s="62" t="e">
        <f t="shared" si="1207"/>
        <v>#VALUE!</v>
      </c>
      <c r="P2283" s="53">
        <v>200</v>
      </c>
      <c r="Q2283" s="54" t="s">
        <v>159</v>
      </c>
      <c r="R2283" s="53">
        <v>320000</v>
      </c>
      <c r="S2283" s="53">
        <f t="shared" si="1208"/>
        <v>0</v>
      </c>
      <c r="T2283" s="53"/>
      <c r="U2283" s="160">
        <v>0</v>
      </c>
      <c r="V2283" s="53" t="s">
        <v>129</v>
      </c>
      <c r="W2283" s="156">
        <v>0.01</v>
      </c>
      <c r="X2283" s="177">
        <v>0</v>
      </c>
      <c r="Y2283" s="53" t="s">
        <v>129</v>
      </c>
      <c r="Z2283" s="178">
        <v>0.01</v>
      </c>
      <c r="AA2283" s="177">
        <v>0</v>
      </c>
      <c r="AB2283" s="53" t="s">
        <v>130</v>
      </c>
      <c r="AC2283" s="180">
        <v>0.2</v>
      </c>
      <c r="AD2283" s="177">
        <v>0</v>
      </c>
      <c r="AE2283" s="53" t="s">
        <v>130</v>
      </c>
      <c r="AF2283" s="180">
        <v>0.2</v>
      </c>
      <c r="AG2283" s="177">
        <v>0</v>
      </c>
      <c r="AH2283" s="53" t="s">
        <v>130</v>
      </c>
      <c r="AI2283" s="180">
        <v>0.2</v>
      </c>
      <c r="AJ2283" s="53"/>
      <c r="AK2283" s="53"/>
      <c r="AL2283" s="53"/>
      <c r="AM2283" s="53"/>
      <c r="AN2283" s="53"/>
      <c r="AO2283" s="53"/>
      <c r="AP2283" s="53"/>
      <c r="AQ2283" s="53"/>
      <c r="AR2283" s="53"/>
      <c r="AS2283" s="53"/>
      <c r="AT2283" s="53"/>
      <c r="AU2283" s="53"/>
      <c r="AV2283" s="53"/>
      <c r="AW2283" s="53"/>
      <c r="AX2283" s="53"/>
      <c r="AY2283" s="53"/>
      <c r="AZ2283" s="53"/>
      <c r="BA2283" s="53"/>
      <c r="BB2283" s="53"/>
      <c r="BC2283" s="53"/>
      <c r="BD2283" s="53"/>
      <c r="BE2283" s="53"/>
    </row>
    <row r="2284" spans="1:57" ht="15.75" customHeight="1">
      <c r="A2284" s="1" t="s">
        <v>2405</v>
      </c>
      <c r="B2284" s="1" t="s">
        <v>280</v>
      </c>
      <c r="C2284" s="1" t="s">
        <v>281</v>
      </c>
      <c r="D2284" s="1" t="s">
        <v>275</v>
      </c>
      <c r="E2284" s="1" t="s">
        <v>701</v>
      </c>
      <c r="F2284" s="128"/>
      <c r="G2284" s="129"/>
      <c r="H2284" s="129"/>
      <c r="I2284" s="129"/>
      <c r="J2284" s="129"/>
      <c r="K2284" s="83" t="s">
        <v>2516</v>
      </c>
      <c r="L2284" s="84" t="s">
        <v>2517</v>
      </c>
      <c r="M2284" s="51" t="s">
        <v>127</v>
      </c>
      <c r="N2284" s="51"/>
      <c r="O2284" s="62" t="e">
        <f t="shared" si="1207"/>
        <v>#VALUE!</v>
      </c>
      <c r="P2284" s="53">
        <v>96</v>
      </c>
      <c r="Q2284" s="54" t="s">
        <v>159</v>
      </c>
      <c r="R2284" s="53">
        <v>153600</v>
      </c>
      <c r="S2284" s="53">
        <f t="shared" si="1208"/>
        <v>0</v>
      </c>
      <c r="T2284" s="53"/>
      <c r="U2284" s="160">
        <v>0</v>
      </c>
      <c r="V2284" s="53" t="s">
        <v>129</v>
      </c>
      <c r="W2284" s="156">
        <v>0.01</v>
      </c>
      <c r="X2284" s="177">
        <v>0</v>
      </c>
      <c r="Y2284" s="53" t="s">
        <v>129</v>
      </c>
      <c r="Z2284" s="178">
        <v>0.01</v>
      </c>
      <c r="AA2284" s="177">
        <v>0</v>
      </c>
      <c r="AB2284" s="53" t="s">
        <v>130</v>
      </c>
      <c r="AC2284" s="180">
        <v>0.2</v>
      </c>
      <c r="AD2284" s="177">
        <v>0</v>
      </c>
      <c r="AE2284" s="53" t="s">
        <v>130</v>
      </c>
      <c r="AF2284" s="180">
        <v>0.2</v>
      </c>
      <c r="AG2284" s="177">
        <v>0</v>
      </c>
      <c r="AH2284" s="53" t="s">
        <v>130</v>
      </c>
      <c r="AI2284" s="180">
        <v>0.2</v>
      </c>
      <c r="AJ2284" s="53"/>
      <c r="AK2284" s="53"/>
      <c r="AL2284" s="53"/>
      <c r="AM2284" s="53"/>
      <c r="AN2284" s="53"/>
      <c r="AO2284" s="53"/>
      <c r="AP2284" s="53"/>
      <c r="AQ2284" s="53"/>
      <c r="AR2284" s="53"/>
      <c r="AS2284" s="53"/>
      <c r="AT2284" s="53"/>
      <c r="AU2284" s="53"/>
      <c r="AV2284" s="53"/>
      <c r="AW2284" s="53"/>
      <c r="AX2284" s="53"/>
      <c r="AY2284" s="53"/>
      <c r="AZ2284" s="53"/>
      <c r="BA2284" s="53"/>
      <c r="BB2284" s="53"/>
      <c r="BC2284" s="53"/>
      <c r="BD2284" s="53"/>
      <c r="BE2284" s="53"/>
    </row>
    <row r="2285" spans="1:57" ht="15.75" customHeight="1">
      <c r="A2285" s="1" t="s">
        <v>2405</v>
      </c>
      <c r="B2285" s="1" t="s">
        <v>280</v>
      </c>
      <c r="C2285" s="1" t="s">
        <v>281</v>
      </c>
      <c r="D2285" s="1" t="s">
        <v>275</v>
      </c>
      <c r="E2285" s="1" t="s">
        <v>701</v>
      </c>
      <c r="F2285" s="128"/>
      <c r="G2285" s="129"/>
      <c r="H2285" s="129"/>
      <c r="I2285" s="129"/>
      <c r="J2285" s="129"/>
      <c r="K2285" s="83" t="s">
        <v>2518</v>
      </c>
      <c r="L2285" s="84" t="s">
        <v>2519</v>
      </c>
      <c r="M2285" s="51" t="s">
        <v>127</v>
      </c>
      <c r="N2285" s="51"/>
      <c r="O2285" s="62" t="e">
        <f t="shared" si="1207"/>
        <v>#VALUE!</v>
      </c>
      <c r="P2285" s="53">
        <v>293</v>
      </c>
      <c r="Q2285" s="54" t="s">
        <v>159</v>
      </c>
      <c r="R2285" s="53">
        <v>468800</v>
      </c>
      <c r="S2285" s="53">
        <f t="shared" si="1208"/>
        <v>0</v>
      </c>
      <c r="T2285" s="53"/>
      <c r="U2285" s="160">
        <v>0</v>
      </c>
      <c r="V2285" s="53" t="s">
        <v>129</v>
      </c>
      <c r="W2285" s="156">
        <v>0.01</v>
      </c>
      <c r="X2285" s="177">
        <v>0</v>
      </c>
      <c r="Y2285" s="53" t="s">
        <v>129</v>
      </c>
      <c r="Z2285" s="178">
        <v>0.01</v>
      </c>
      <c r="AA2285" s="177">
        <v>0</v>
      </c>
      <c r="AB2285" s="53" t="s">
        <v>130</v>
      </c>
      <c r="AC2285" s="180">
        <v>0.2</v>
      </c>
      <c r="AD2285" s="177">
        <v>0</v>
      </c>
      <c r="AE2285" s="53" t="s">
        <v>130</v>
      </c>
      <c r="AF2285" s="180">
        <v>0.2</v>
      </c>
      <c r="AG2285" s="177">
        <v>0</v>
      </c>
      <c r="AH2285" s="53" t="s">
        <v>130</v>
      </c>
      <c r="AI2285" s="180">
        <v>0.2</v>
      </c>
      <c r="AJ2285" s="53"/>
      <c r="AK2285" s="53"/>
      <c r="AL2285" s="53"/>
      <c r="AM2285" s="53"/>
      <c r="AN2285" s="53"/>
      <c r="AO2285" s="53"/>
      <c r="AP2285" s="53"/>
      <c r="AQ2285" s="53"/>
      <c r="AR2285" s="53"/>
      <c r="AS2285" s="53"/>
      <c r="AT2285" s="53"/>
      <c r="AU2285" s="53"/>
      <c r="AV2285" s="53"/>
      <c r="AW2285" s="53"/>
      <c r="AX2285" s="53"/>
      <c r="AY2285" s="53"/>
      <c r="AZ2285" s="53"/>
      <c r="BA2285" s="53"/>
      <c r="BB2285" s="53"/>
      <c r="BC2285" s="53"/>
      <c r="BD2285" s="53"/>
      <c r="BE2285" s="53"/>
    </row>
    <row r="2286" spans="1:57" ht="15.75" customHeight="1">
      <c r="A2286" s="1" t="s">
        <v>2405</v>
      </c>
      <c r="B2286" s="1" t="s">
        <v>280</v>
      </c>
      <c r="C2286" s="1" t="s">
        <v>281</v>
      </c>
      <c r="D2286" s="1" t="s">
        <v>899</v>
      </c>
      <c r="E2286" s="1"/>
      <c r="F2286" s="35"/>
      <c r="G2286" s="36"/>
      <c r="H2286" s="36"/>
      <c r="I2286" s="36" t="s">
        <v>899</v>
      </c>
      <c r="J2286" s="36"/>
      <c r="K2286" s="137"/>
      <c r="L2286" s="138"/>
      <c r="M2286" s="122"/>
      <c r="N2286" s="122"/>
      <c r="O2286" s="122"/>
      <c r="P2286" s="39"/>
      <c r="Q2286" s="40"/>
      <c r="R2286" s="39">
        <f t="shared" ref="R2286:S2286" si="1209">R2287</f>
        <v>100000</v>
      </c>
      <c r="S2286" s="39">
        <f t="shared" si="1209"/>
        <v>0</v>
      </c>
      <c r="T2286" s="39"/>
      <c r="U2286" s="39"/>
      <c r="V2286" s="39"/>
      <c r="W2286" s="39"/>
      <c r="X2286" s="39"/>
      <c r="Y2286" s="39"/>
      <c r="Z2286" s="39"/>
      <c r="AA2286" s="39"/>
      <c r="AB2286" s="39"/>
      <c r="AC2286" s="39"/>
      <c r="AD2286" s="86"/>
      <c r="AE2286" s="86"/>
      <c r="AF2286" s="86"/>
      <c r="AG2286" s="39"/>
      <c r="AH2286" s="39"/>
      <c r="AI2286" s="39"/>
      <c r="AJ2286" s="39"/>
      <c r="AK2286" s="39"/>
      <c r="AL2286" s="39"/>
      <c r="AM2286" s="39"/>
      <c r="AN2286" s="39"/>
      <c r="AO2286" s="39"/>
      <c r="AP2286" s="39"/>
      <c r="AQ2286" s="39"/>
      <c r="AR2286" s="39"/>
      <c r="AS2286" s="39"/>
      <c r="AT2286" s="39"/>
      <c r="AU2286" s="39"/>
      <c r="AV2286" s="39"/>
      <c r="AW2286" s="39"/>
      <c r="AX2286" s="39"/>
      <c r="AY2286" s="39"/>
      <c r="AZ2286" s="39"/>
      <c r="BA2286" s="39"/>
      <c r="BB2286" s="39"/>
      <c r="BC2286" s="39"/>
      <c r="BD2286" s="39"/>
      <c r="BE2286" s="39"/>
    </row>
    <row r="2287" spans="1:57" ht="15.75" customHeight="1">
      <c r="A2287" s="1" t="s">
        <v>2405</v>
      </c>
      <c r="B2287" s="1" t="s">
        <v>280</v>
      </c>
      <c r="C2287" s="1" t="s">
        <v>281</v>
      </c>
      <c r="D2287" s="1"/>
      <c r="E2287" s="1" t="s">
        <v>905</v>
      </c>
      <c r="F2287" s="41"/>
      <c r="G2287" s="42"/>
      <c r="H2287" s="42"/>
      <c r="I2287" s="42"/>
      <c r="J2287" s="42" t="s">
        <v>905</v>
      </c>
      <c r="K2287" s="139"/>
      <c r="L2287" s="140"/>
      <c r="M2287" s="127"/>
      <c r="N2287" s="127"/>
      <c r="O2287" s="127"/>
      <c r="P2287" s="45"/>
      <c r="Q2287" s="46"/>
      <c r="R2287" s="45">
        <f t="shared" ref="R2287:S2287" si="1210">R2288</f>
        <v>100000</v>
      </c>
      <c r="S2287" s="45">
        <f t="shared" si="1210"/>
        <v>0</v>
      </c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82"/>
      <c r="AE2287" s="82"/>
      <c r="AF2287" s="82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  <c r="AT2287" s="45"/>
      <c r="AU2287" s="45"/>
      <c r="AV2287" s="45"/>
      <c r="AW2287" s="45"/>
      <c r="AX2287" s="45"/>
      <c r="AY2287" s="45"/>
      <c r="AZ2287" s="45"/>
      <c r="BA2287" s="45"/>
      <c r="BB2287" s="45"/>
      <c r="BC2287" s="45"/>
      <c r="BD2287" s="45"/>
      <c r="BE2287" s="45"/>
    </row>
    <row r="2288" spans="1:57" ht="15.75" customHeight="1">
      <c r="A2288" s="1" t="s">
        <v>2405</v>
      </c>
      <c r="B2288" s="1" t="s">
        <v>280</v>
      </c>
      <c r="C2288" s="1" t="s">
        <v>281</v>
      </c>
      <c r="D2288" s="1" t="s">
        <v>899</v>
      </c>
      <c r="E2288" s="1" t="s">
        <v>905</v>
      </c>
      <c r="F2288" s="128"/>
      <c r="G2288" s="129"/>
      <c r="H2288" s="129"/>
      <c r="I2288" s="129"/>
      <c r="J2288" s="129"/>
      <c r="K2288" s="83" t="s">
        <v>2520</v>
      </c>
      <c r="L2288" s="84" t="s">
        <v>2521</v>
      </c>
      <c r="M2288" s="51" t="s">
        <v>127</v>
      </c>
      <c r="N2288" s="51"/>
      <c r="O2288" s="62" t="e">
        <f>M2288-R2288</f>
        <v>#VALUE!</v>
      </c>
      <c r="P2288" s="53">
        <v>2</v>
      </c>
      <c r="Q2288" s="54" t="s">
        <v>908</v>
      </c>
      <c r="R2288" s="53">
        <v>100000</v>
      </c>
      <c r="S2288" s="53">
        <f>U2288+X2288+AA2288+AD2288+AG2288+AJ2288+AM2288+AP2288+AS2288+AV2288+AY2288+BB2288</f>
        <v>0</v>
      </c>
      <c r="T2288" s="53"/>
      <c r="U2288" s="160">
        <v>0</v>
      </c>
      <c r="V2288" s="53" t="s">
        <v>129</v>
      </c>
      <c r="W2288" s="156">
        <v>0.01</v>
      </c>
      <c r="X2288" s="177">
        <v>0</v>
      </c>
      <c r="Y2288" s="53" t="s">
        <v>129</v>
      </c>
      <c r="Z2288" s="178">
        <v>0.01</v>
      </c>
      <c r="AA2288" s="177">
        <v>0</v>
      </c>
      <c r="AB2288" s="53" t="s">
        <v>130</v>
      </c>
      <c r="AC2288" s="180">
        <v>0.2</v>
      </c>
      <c r="AD2288" s="177">
        <v>0</v>
      </c>
      <c r="AE2288" s="53" t="s">
        <v>130</v>
      </c>
      <c r="AF2288" s="180">
        <v>0.2</v>
      </c>
      <c r="AG2288" s="177">
        <v>0</v>
      </c>
      <c r="AH2288" s="53" t="s">
        <v>130</v>
      </c>
      <c r="AI2288" s="180">
        <v>0.2</v>
      </c>
      <c r="AJ2288" s="53"/>
      <c r="AK2288" s="53"/>
      <c r="AL2288" s="53"/>
      <c r="AM2288" s="53"/>
      <c r="AN2288" s="53"/>
      <c r="AO2288" s="53"/>
      <c r="AP2288" s="53"/>
      <c r="AQ2288" s="53"/>
      <c r="AR2288" s="53"/>
      <c r="AS2288" s="53"/>
      <c r="AT2288" s="53"/>
      <c r="AU2288" s="53"/>
      <c r="AV2288" s="53"/>
      <c r="AW2288" s="53"/>
      <c r="AX2288" s="53"/>
      <c r="AY2288" s="53"/>
      <c r="AZ2288" s="53"/>
      <c r="BA2288" s="53"/>
      <c r="BB2288" s="53"/>
      <c r="BC2288" s="53"/>
      <c r="BD2288" s="53"/>
      <c r="BE2288" s="53"/>
    </row>
    <row r="2289" spans="1:57" ht="15.75" customHeight="1">
      <c r="A2289" s="1" t="s">
        <v>2522</v>
      </c>
      <c r="B2289" s="1" t="s">
        <v>280</v>
      </c>
      <c r="C2289" s="1" t="s">
        <v>281</v>
      </c>
      <c r="D2289" s="1"/>
      <c r="E2289" s="1"/>
      <c r="F2289" s="15" t="s">
        <v>2522</v>
      </c>
      <c r="G2289" s="16"/>
      <c r="H2289" s="16"/>
      <c r="I2289" s="16"/>
      <c r="J2289" s="16"/>
      <c r="K2289" s="151"/>
      <c r="L2289" s="109"/>
      <c r="M2289" s="110"/>
      <c r="N2289" s="110"/>
      <c r="O2289" s="110"/>
      <c r="P2289" s="21"/>
      <c r="Q2289" s="22"/>
      <c r="R2289" s="21">
        <f t="shared" ref="R2289:S2289" si="1211">R2290+R2330</f>
        <v>36786500</v>
      </c>
      <c r="S2289" s="21">
        <f t="shared" si="1211"/>
        <v>11535270.5</v>
      </c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97"/>
      <c r="AE2289" s="97"/>
      <c r="AF2289" s="97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</row>
    <row r="2290" spans="1:57" ht="15.75" customHeight="1">
      <c r="A2290" s="1" t="s">
        <v>2522</v>
      </c>
      <c r="B2290" s="1" t="s">
        <v>121</v>
      </c>
      <c r="C2290" s="1" t="s">
        <v>281</v>
      </c>
      <c r="D2290" s="1"/>
      <c r="E2290" s="1"/>
      <c r="F2290" s="23"/>
      <c r="G2290" s="24" t="s">
        <v>121</v>
      </c>
      <c r="H2290" s="24"/>
      <c r="I2290" s="24"/>
      <c r="J2290" s="24"/>
      <c r="K2290" s="152"/>
      <c r="L2290" s="114"/>
      <c r="M2290" s="134"/>
      <c r="N2290" s="134"/>
      <c r="O2290" s="134"/>
      <c r="P2290" s="27"/>
      <c r="Q2290" s="28"/>
      <c r="R2290" s="27">
        <f t="shared" ref="R2290:S2290" si="1212">R2291</f>
        <v>19676500</v>
      </c>
      <c r="S2290" s="27">
        <f t="shared" si="1212"/>
        <v>5576284.5</v>
      </c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27"/>
      <c r="AZ2290" s="27"/>
      <c r="BA2290" s="27"/>
      <c r="BB2290" s="27"/>
      <c r="BC2290" s="27"/>
      <c r="BD2290" s="27"/>
      <c r="BE2290" s="27"/>
    </row>
    <row r="2291" spans="1:57" ht="15.75" customHeight="1">
      <c r="A2291" s="1" t="s">
        <v>2522</v>
      </c>
      <c r="B2291" s="1" t="s">
        <v>121</v>
      </c>
      <c r="C2291" s="1" t="s">
        <v>122</v>
      </c>
      <c r="D2291" s="1"/>
      <c r="E2291" s="1"/>
      <c r="F2291" s="29"/>
      <c r="G2291" s="30"/>
      <c r="H2291" s="30" t="s">
        <v>122</v>
      </c>
      <c r="I2291" s="30"/>
      <c r="J2291" s="30"/>
      <c r="K2291" s="117"/>
      <c r="L2291" s="118"/>
      <c r="M2291" s="119"/>
      <c r="N2291" s="119"/>
      <c r="O2291" s="119"/>
      <c r="P2291" s="33"/>
      <c r="Q2291" s="34"/>
      <c r="R2291" s="33">
        <f t="shared" ref="R2291:S2291" si="1213">R2292+R2325</f>
        <v>19676500</v>
      </c>
      <c r="S2291" s="33">
        <f t="shared" si="1213"/>
        <v>5576284.5</v>
      </c>
      <c r="T2291" s="33"/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F2291" s="33"/>
      <c r="AG2291" s="33"/>
      <c r="AH2291" s="33"/>
      <c r="AI2291" s="33"/>
      <c r="AJ2291" s="33"/>
      <c r="AK2291" s="33"/>
      <c r="AL2291" s="33"/>
      <c r="AM2291" s="33"/>
      <c r="AN2291" s="33"/>
      <c r="AO2291" s="33"/>
      <c r="AP2291" s="33"/>
      <c r="AQ2291" s="33"/>
      <c r="AR2291" s="33"/>
      <c r="AS2291" s="33"/>
      <c r="AT2291" s="33"/>
      <c r="AU2291" s="33"/>
      <c r="AV2291" s="33"/>
      <c r="AW2291" s="33"/>
      <c r="AX2291" s="33"/>
      <c r="AY2291" s="33"/>
      <c r="AZ2291" s="33"/>
      <c r="BA2291" s="33"/>
      <c r="BB2291" s="33"/>
      <c r="BC2291" s="33"/>
      <c r="BD2291" s="33"/>
      <c r="BE2291" s="33"/>
    </row>
    <row r="2292" spans="1:57" ht="15.75" customHeight="1">
      <c r="A2292" s="1" t="s">
        <v>2522</v>
      </c>
      <c r="B2292" s="1" t="s">
        <v>121</v>
      </c>
      <c r="C2292" s="1" t="s">
        <v>122</v>
      </c>
      <c r="D2292" s="1" t="s">
        <v>123</v>
      </c>
      <c r="E2292" s="1"/>
      <c r="F2292" s="35"/>
      <c r="G2292" s="36"/>
      <c r="H2292" s="36"/>
      <c r="I2292" s="36" t="s">
        <v>123</v>
      </c>
      <c r="J2292" s="36"/>
      <c r="K2292" s="120"/>
      <c r="L2292" s="121"/>
      <c r="M2292" s="122"/>
      <c r="N2292" s="122"/>
      <c r="O2292" s="122"/>
      <c r="P2292" s="39"/>
      <c r="Q2292" s="40"/>
      <c r="R2292" s="39">
        <f t="shared" ref="R2292:S2292" si="1214">R2293+R2303+R2313+R2318</f>
        <v>19357300</v>
      </c>
      <c r="S2292" s="39">
        <f t="shared" si="1214"/>
        <v>5438895</v>
      </c>
      <c r="T2292" s="39"/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F2292" s="39"/>
      <c r="AG2292" s="39"/>
      <c r="AH2292" s="39"/>
      <c r="AI2292" s="39"/>
      <c r="AJ2292" s="39"/>
      <c r="AK2292" s="39"/>
      <c r="AL2292" s="39"/>
      <c r="AM2292" s="39"/>
      <c r="AN2292" s="39"/>
      <c r="AO2292" s="39"/>
      <c r="AP2292" s="39"/>
      <c r="AQ2292" s="39"/>
      <c r="AR2292" s="39"/>
      <c r="AS2292" s="39"/>
      <c r="AT2292" s="39"/>
      <c r="AU2292" s="39"/>
      <c r="AV2292" s="39"/>
      <c r="AW2292" s="39"/>
      <c r="AX2292" s="39"/>
      <c r="AY2292" s="39"/>
      <c r="AZ2292" s="39"/>
      <c r="BA2292" s="39"/>
      <c r="BB2292" s="39"/>
      <c r="BC2292" s="39"/>
      <c r="BD2292" s="39"/>
      <c r="BE2292" s="39"/>
    </row>
    <row r="2293" spans="1:57" ht="15.75" customHeight="1">
      <c r="A2293" s="1" t="s">
        <v>2522</v>
      </c>
      <c r="B2293" s="1" t="s">
        <v>121</v>
      </c>
      <c r="C2293" s="1" t="s">
        <v>122</v>
      </c>
      <c r="D2293" s="1"/>
      <c r="E2293" s="1" t="s">
        <v>632</v>
      </c>
      <c r="F2293" s="41"/>
      <c r="G2293" s="42"/>
      <c r="H2293" s="42"/>
      <c r="I2293" s="42"/>
      <c r="J2293" s="42" t="s">
        <v>632</v>
      </c>
      <c r="K2293" s="130"/>
      <c r="L2293" s="126"/>
      <c r="M2293" s="127"/>
      <c r="N2293" s="127"/>
      <c r="O2293" s="127"/>
      <c r="P2293" s="45"/>
      <c r="Q2293" s="46"/>
      <c r="R2293" s="45">
        <f t="shared" ref="R2293:S2293" si="1215">SUM(R2294:R2302)</f>
        <v>9217200</v>
      </c>
      <c r="S2293" s="45">
        <f t="shared" si="1215"/>
        <v>4408695</v>
      </c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82"/>
      <c r="AE2293" s="82"/>
      <c r="AF2293" s="82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  <c r="AT2293" s="45"/>
      <c r="AU2293" s="45"/>
      <c r="AV2293" s="45"/>
      <c r="AW2293" s="45"/>
      <c r="AX2293" s="45"/>
      <c r="AY2293" s="45"/>
      <c r="AZ2293" s="45"/>
      <c r="BA2293" s="45"/>
      <c r="BB2293" s="45"/>
      <c r="BC2293" s="45"/>
      <c r="BD2293" s="45"/>
      <c r="BE2293" s="45"/>
    </row>
    <row r="2294" spans="1:57" ht="15.75" customHeight="1">
      <c r="A2294" s="1" t="s">
        <v>2522</v>
      </c>
      <c r="B2294" s="1" t="s">
        <v>121</v>
      </c>
      <c r="C2294" s="1" t="s">
        <v>122</v>
      </c>
      <c r="D2294" s="1" t="s">
        <v>123</v>
      </c>
      <c r="E2294" s="1" t="s">
        <v>632</v>
      </c>
      <c r="F2294" s="128"/>
      <c r="G2294" s="129"/>
      <c r="H2294" s="129"/>
      <c r="I2294" s="129"/>
      <c r="J2294" s="129"/>
      <c r="K2294" s="49" t="s">
        <v>2523</v>
      </c>
      <c r="L2294" s="61" t="s">
        <v>2524</v>
      </c>
      <c r="M2294" s="51" t="s">
        <v>127</v>
      </c>
      <c r="N2294" s="51"/>
      <c r="O2294" s="62" t="e">
        <f t="shared" ref="O2294:O2302" si="1216">M2294-R2294</f>
        <v>#VALUE!</v>
      </c>
      <c r="P2294" s="53">
        <v>28000</v>
      </c>
      <c r="Q2294" s="54" t="s">
        <v>128</v>
      </c>
      <c r="R2294" s="53">
        <v>61000.000000000007</v>
      </c>
      <c r="S2294" s="53">
        <f t="shared" ref="S2294:S2302" si="1217">U2294+X2294+AA2294+AD2294+AG2294+AJ2294+AM2294+AP2294+AS2294+AV2294+AY2294+BB2294</f>
        <v>28975</v>
      </c>
      <c r="T2294" s="53"/>
      <c r="U2294" s="53">
        <v>0</v>
      </c>
      <c r="V2294" s="53" t="s">
        <v>129</v>
      </c>
      <c r="W2294" s="156">
        <v>0.01</v>
      </c>
      <c r="X2294" s="53">
        <v>0</v>
      </c>
      <c r="Y2294" s="53" t="s">
        <v>129</v>
      </c>
      <c r="Z2294" s="156">
        <v>0.01</v>
      </c>
      <c r="AA2294" s="53">
        <v>0</v>
      </c>
      <c r="AB2294" s="53" t="s">
        <v>130</v>
      </c>
      <c r="AC2294" s="191">
        <v>0.05</v>
      </c>
      <c r="AD2294" s="53">
        <v>0</v>
      </c>
      <c r="AE2294" s="53" t="s">
        <v>130</v>
      </c>
      <c r="AF2294" s="55">
        <v>0.15</v>
      </c>
      <c r="AG2294" s="53">
        <v>15120</v>
      </c>
      <c r="AH2294" s="53" t="s">
        <v>131</v>
      </c>
      <c r="AI2294" s="55">
        <v>0.24779999999999999</v>
      </c>
      <c r="AJ2294" s="53">
        <v>13855</v>
      </c>
      <c r="AK2294" s="53" t="s">
        <v>131</v>
      </c>
      <c r="AL2294" s="55">
        <v>0.47499999999999998</v>
      </c>
      <c r="AM2294" s="53"/>
      <c r="AN2294" s="53"/>
      <c r="AO2294" s="53"/>
      <c r="AP2294" s="53"/>
      <c r="AQ2294" s="53"/>
      <c r="AR2294" s="53"/>
      <c r="AS2294" s="53"/>
      <c r="AT2294" s="53"/>
      <c r="AU2294" s="53"/>
      <c r="AV2294" s="53"/>
      <c r="AW2294" s="53"/>
      <c r="AX2294" s="53"/>
      <c r="AY2294" s="53"/>
      <c r="AZ2294" s="53"/>
      <c r="BA2294" s="53"/>
      <c r="BB2294" s="53"/>
      <c r="BC2294" s="53"/>
      <c r="BD2294" s="53"/>
      <c r="BE2294" s="53"/>
    </row>
    <row r="2295" spans="1:57" ht="15.75" customHeight="1">
      <c r="A2295" s="1" t="s">
        <v>2522</v>
      </c>
      <c r="B2295" s="1" t="s">
        <v>121</v>
      </c>
      <c r="C2295" s="1" t="s">
        <v>122</v>
      </c>
      <c r="D2295" s="1" t="s">
        <v>123</v>
      </c>
      <c r="E2295" s="1" t="s">
        <v>632</v>
      </c>
      <c r="F2295" s="128"/>
      <c r="G2295" s="129"/>
      <c r="H2295" s="129"/>
      <c r="I2295" s="129"/>
      <c r="J2295" s="129"/>
      <c r="K2295" s="49" t="s">
        <v>654</v>
      </c>
      <c r="L2295" s="50" t="s">
        <v>655</v>
      </c>
      <c r="M2295" s="51" t="s">
        <v>127</v>
      </c>
      <c r="N2295" s="51">
        <v>3</v>
      </c>
      <c r="O2295" s="52" t="e">
        <f t="shared" si="1216"/>
        <v>#VALUE!</v>
      </c>
      <c r="P2295" s="53">
        <v>707500</v>
      </c>
      <c r="Q2295" s="54" t="s">
        <v>128</v>
      </c>
      <c r="R2295" s="53">
        <v>1783400</v>
      </c>
      <c r="S2295" s="53">
        <f t="shared" si="1217"/>
        <v>854430</v>
      </c>
      <c r="T2295" s="53"/>
      <c r="U2295" s="53">
        <v>0</v>
      </c>
      <c r="V2295" s="53" t="s">
        <v>129</v>
      </c>
      <c r="W2295" s="156">
        <v>0.01</v>
      </c>
      <c r="X2295" s="53">
        <v>0</v>
      </c>
      <c r="Y2295" s="53" t="s">
        <v>129</v>
      </c>
      <c r="Z2295" s="156">
        <v>0.01</v>
      </c>
      <c r="AA2295" s="53">
        <v>0</v>
      </c>
      <c r="AB2295" s="53" t="s">
        <v>130</v>
      </c>
      <c r="AC2295" s="191">
        <v>0.05</v>
      </c>
      <c r="AD2295" s="53">
        <v>0</v>
      </c>
      <c r="AE2295" s="53" t="s">
        <v>130</v>
      </c>
      <c r="AF2295" s="55">
        <v>0.15</v>
      </c>
      <c r="AG2295" s="53">
        <v>456300</v>
      </c>
      <c r="AH2295" s="53" t="s">
        <v>131</v>
      </c>
      <c r="AI2295" s="55">
        <v>0.25580000000000003</v>
      </c>
      <c r="AJ2295" s="53">
        <v>398130</v>
      </c>
      <c r="AK2295" s="53" t="s">
        <v>131</v>
      </c>
      <c r="AL2295" s="55">
        <v>0.47910000000000003</v>
      </c>
      <c r="AM2295" s="53"/>
      <c r="AN2295" s="53"/>
      <c r="AO2295" s="53"/>
      <c r="AP2295" s="53"/>
      <c r="AQ2295" s="53"/>
      <c r="AR2295" s="53"/>
      <c r="AS2295" s="53"/>
      <c r="AT2295" s="53"/>
      <c r="AU2295" s="53"/>
      <c r="AV2295" s="53"/>
      <c r="AW2295" s="53"/>
      <c r="AX2295" s="53"/>
      <c r="AY2295" s="53"/>
      <c r="AZ2295" s="53"/>
      <c r="BA2295" s="53"/>
      <c r="BB2295" s="53"/>
      <c r="BC2295" s="53"/>
      <c r="BD2295" s="53"/>
      <c r="BE2295" s="53"/>
    </row>
    <row r="2296" spans="1:57" ht="15.75" customHeight="1">
      <c r="A2296" s="1" t="s">
        <v>2522</v>
      </c>
      <c r="B2296" s="1" t="s">
        <v>121</v>
      </c>
      <c r="C2296" s="1" t="s">
        <v>122</v>
      </c>
      <c r="D2296" s="1" t="s">
        <v>123</v>
      </c>
      <c r="E2296" s="1" t="s">
        <v>632</v>
      </c>
      <c r="F2296" s="128"/>
      <c r="G2296" s="129"/>
      <c r="H2296" s="129"/>
      <c r="I2296" s="129"/>
      <c r="J2296" s="129"/>
      <c r="K2296" s="49" t="s">
        <v>670</v>
      </c>
      <c r="L2296" s="50" t="s">
        <v>2525</v>
      </c>
      <c r="M2296" s="51" t="s">
        <v>127</v>
      </c>
      <c r="N2296" s="51"/>
      <c r="O2296" s="62" t="e">
        <f t="shared" si="1216"/>
        <v>#VALUE!</v>
      </c>
      <c r="P2296" s="53">
        <v>525000</v>
      </c>
      <c r="Q2296" s="54" t="s">
        <v>128</v>
      </c>
      <c r="R2296" s="53">
        <v>1554000</v>
      </c>
      <c r="S2296" s="53">
        <f t="shared" si="1217"/>
        <v>389675</v>
      </c>
      <c r="T2296" s="53"/>
      <c r="U2296" s="53">
        <v>0</v>
      </c>
      <c r="V2296" s="53" t="s">
        <v>129</v>
      </c>
      <c r="W2296" s="156">
        <v>0.01</v>
      </c>
      <c r="X2296" s="53">
        <v>0</v>
      </c>
      <c r="Y2296" s="53" t="s">
        <v>129</v>
      </c>
      <c r="Z2296" s="156">
        <v>0.01</v>
      </c>
      <c r="AA2296" s="53">
        <v>0</v>
      </c>
      <c r="AB2296" s="53" t="s">
        <v>130</v>
      </c>
      <c r="AC2296" s="191">
        <v>0.05</v>
      </c>
      <c r="AD2296" s="53">
        <v>0</v>
      </c>
      <c r="AE2296" s="53" t="s">
        <v>131</v>
      </c>
      <c r="AF2296" s="55">
        <v>0.1</v>
      </c>
      <c r="AG2296" s="88">
        <v>389585</v>
      </c>
      <c r="AH2296" s="53" t="s">
        <v>131</v>
      </c>
      <c r="AI2296" s="55">
        <v>0.37</v>
      </c>
      <c r="AJ2296" s="53">
        <v>90</v>
      </c>
      <c r="AK2296" s="53" t="s">
        <v>131</v>
      </c>
      <c r="AL2296" s="55">
        <v>0.37</v>
      </c>
      <c r="AM2296" s="53"/>
      <c r="AN2296" s="53"/>
      <c r="AO2296" s="53"/>
      <c r="AP2296" s="53"/>
      <c r="AQ2296" s="53"/>
      <c r="AR2296" s="53"/>
      <c r="AS2296" s="53"/>
      <c r="AT2296" s="53"/>
      <c r="AU2296" s="53"/>
      <c r="AV2296" s="53"/>
      <c r="AW2296" s="53"/>
      <c r="AX2296" s="53"/>
      <c r="AY2296" s="53"/>
      <c r="AZ2296" s="53"/>
      <c r="BA2296" s="53"/>
      <c r="BB2296" s="53"/>
      <c r="BC2296" s="53"/>
      <c r="BD2296" s="53"/>
      <c r="BE2296" s="53"/>
    </row>
    <row r="2297" spans="1:57" ht="15.75" customHeight="1">
      <c r="A2297" s="1" t="s">
        <v>2522</v>
      </c>
      <c r="B2297" s="1" t="s">
        <v>121</v>
      </c>
      <c r="C2297" s="1" t="s">
        <v>122</v>
      </c>
      <c r="D2297" s="1" t="s">
        <v>123</v>
      </c>
      <c r="E2297" s="1" t="s">
        <v>632</v>
      </c>
      <c r="F2297" s="128"/>
      <c r="G2297" s="129"/>
      <c r="H2297" s="129"/>
      <c r="I2297" s="129"/>
      <c r="J2297" s="129"/>
      <c r="K2297" s="49" t="s">
        <v>684</v>
      </c>
      <c r="L2297" s="50" t="s">
        <v>2526</v>
      </c>
      <c r="M2297" s="51" t="s">
        <v>127</v>
      </c>
      <c r="N2297" s="51">
        <v>2</v>
      </c>
      <c r="O2297" s="56" t="e">
        <f t="shared" si="1216"/>
        <v>#VALUE!</v>
      </c>
      <c r="P2297" s="53">
        <v>525000</v>
      </c>
      <c r="Q2297" s="54" t="s">
        <v>128</v>
      </c>
      <c r="R2297" s="53">
        <v>1554000</v>
      </c>
      <c r="S2297" s="53">
        <f t="shared" si="1217"/>
        <v>563290</v>
      </c>
      <c r="T2297" s="53"/>
      <c r="U2297" s="53">
        <v>0</v>
      </c>
      <c r="V2297" s="53" t="s">
        <v>129</v>
      </c>
      <c r="W2297" s="156">
        <v>0.01</v>
      </c>
      <c r="X2297" s="53">
        <v>0</v>
      </c>
      <c r="Y2297" s="53" t="s">
        <v>129</v>
      </c>
      <c r="Z2297" s="156">
        <v>0.01</v>
      </c>
      <c r="AA2297" s="53">
        <v>0</v>
      </c>
      <c r="AB2297" s="53" t="s">
        <v>130</v>
      </c>
      <c r="AC2297" s="191">
        <v>0.05</v>
      </c>
      <c r="AD2297" s="53">
        <v>194200</v>
      </c>
      <c r="AE2297" s="53" t="s">
        <v>131</v>
      </c>
      <c r="AF2297" s="55">
        <v>0.1249</v>
      </c>
      <c r="AG2297" s="53">
        <v>194250</v>
      </c>
      <c r="AH2297" s="53" t="s">
        <v>131</v>
      </c>
      <c r="AI2297" s="55">
        <v>0.24990000000000001</v>
      </c>
      <c r="AJ2297" s="53">
        <v>174840</v>
      </c>
      <c r="AK2297" s="53" t="s">
        <v>131</v>
      </c>
      <c r="AL2297" s="55">
        <v>0.3624</v>
      </c>
      <c r="AM2297" s="53"/>
      <c r="AN2297" s="53"/>
      <c r="AO2297" s="53"/>
      <c r="AP2297" s="53"/>
      <c r="AQ2297" s="53"/>
      <c r="AR2297" s="53"/>
      <c r="AS2297" s="53"/>
      <c r="AT2297" s="53"/>
      <c r="AU2297" s="53"/>
      <c r="AV2297" s="53"/>
      <c r="AW2297" s="53"/>
      <c r="AX2297" s="53"/>
      <c r="AY2297" s="53"/>
      <c r="AZ2297" s="53"/>
      <c r="BA2297" s="53"/>
      <c r="BB2297" s="53"/>
      <c r="BC2297" s="53"/>
      <c r="BD2297" s="53"/>
      <c r="BE2297" s="53"/>
    </row>
    <row r="2298" spans="1:57" ht="15.75" customHeight="1">
      <c r="A2298" s="1" t="s">
        <v>2522</v>
      </c>
      <c r="B2298" s="1" t="s">
        <v>121</v>
      </c>
      <c r="C2298" s="1" t="s">
        <v>122</v>
      </c>
      <c r="D2298" s="1" t="s">
        <v>123</v>
      </c>
      <c r="E2298" s="1" t="s">
        <v>632</v>
      </c>
      <c r="F2298" s="128"/>
      <c r="G2298" s="129"/>
      <c r="H2298" s="129"/>
      <c r="I2298" s="129"/>
      <c r="J2298" s="129"/>
      <c r="K2298" s="49" t="s">
        <v>2527</v>
      </c>
      <c r="L2298" s="50" t="s">
        <v>2528</v>
      </c>
      <c r="M2298" s="51" t="s">
        <v>127</v>
      </c>
      <c r="N2298" s="51">
        <v>2</v>
      </c>
      <c r="O2298" s="56" t="e">
        <f t="shared" si="1216"/>
        <v>#VALUE!</v>
      </c>
      <c r="P2298" s="53">
        <v>317500</v>
      </c>
      <c r="Q2298" s="54" t="s">
        <v>128</v>
      </c>
      <c r="R2298" s="53">
        <v>939800</v>
      </c>
      <c r="S2298" s="53">
        <f t="shared" si="1217"/>
        <v>448057</v>
      </c>
      <c r="T2298" s="53"/>
      <c r="U2298" s="53">
        <v>0</v>
      </c>
      <c r="V2298" s="53" t="s">
        <v>129</v>
      </c>
      <c r="W2298" s="156">
        <v>0.01</v>
      </c>
      <c r="X2298" s="53">
        <v>0</v>
      </c>
      <c r="Y2298" s="53" t="s">
        <v>129</v>
      </c>
      <c r="Z2298" s="156">
        <v>0.01</v>
      </c>
      <c r="AA2298" s="53">
        <v>190510</v>
      </c>
      <c r="AB2298" s="53" t="s">
        <v>131</v>
      </c>
      <c r="AC2298" s="191">
        <v>0.2</v>
      </c>
      <c r="AD2298" s="53">
        <v>0</v>
      </c>
      <c r="AE2298" s="53" t="s">
        <v>131</v>
      </c>
      <c r="AF2298" s="55">
        <v>0.2</v>
      </c>
      <c r="AG2298" s="53">
        <v>46800</v>
      </c>
      <c r="AH2298" s="53" t="s">
        <v>131</v>
      </c>
      <c r="AI2298" s="55">
        <v>0.2525</v>
      </c>
      <c r="AJ2298" s="53">
        <v>210747</v>
      </c>
      <c r="AK2298" s="53" t="s">
        <v>131</v>
      </c>
      <c r="AL2298" s="55">
        <v>0.47670000000000001</v>
      </c>
      <c r="AM2298" s="53"/>
      <c r="AN2298" s="53"/>
      <c r="AO2298" s="53"/>
      <c r="AP2298" s="53"/>
      <c r="AQ2298" s="53"/>
      <c r="AR2298" s="53"/>
      <c r="AS2298" s="53"/>
      <c r="AT2298" s="53"/>
      <c r="AU2298" s="53"/>
      <c r="AV2298" s="53"/>
      <c r="AW2298" s="53"/>
      <c r="AX2298" s="53"/>
      <c r="AY2298" s="53"/>
      <c r="AZ2298" s="53"/>
      <c r="BA2298" s="53"/>
      <c r="BB2298" s="53"/>
      <c r="BC2298" s="53"/>
      <c r="BD2298" s="53"/>
      <c r="BE2298" s="53"/>
    </row>
    <row r="2299" spans="1:57" ht="15.75" customHeight="1">
      <c r="A2299" s="1" t="s">
        <v>2522</v>
      </c>
      <c r="B2299" s="1" t="s">
        <v>121</v>
      </c>
      <c r="C2299" s="1" t="s">
        <v>122</v>
      </c>
      <c r="D2299" s="1" t="s">
        <v>123</v>
      </c>
      <c r="E2299" s="1" t="s">
        <v>632</v>
      </c>
      <c r="F2299" s="128"/>
      <c r="G2299" s="129"/>
      <c r="H2299" s="129"/>
      <c r="I2299" s="129"/>
      <c r="J2299" s="129"/>
      <c r="K2299" s="49" t="s">
        <v>2529</v>
      </c>
      <c r="L2299" s="61" t="s">
        <v>2530</v>
      </c>
      <c r="M2299" s="51" t="s">
        <v>127</v>
      </c>
      <c r="N2299" s="51"/>
      <c r="O2299" s="62" t="e">
        <f t="shared" si="1216"/>
        <v>#VALUE!</v>
      </c>
      <c r="P2299" s="53">
        <v>148000</v>
      </c>
      <c r="Q2299" s="54" t="s">
        <v>128</v>
      </c>
      <c r="R2299" s="53">
        <v>1166200</v>
      </c>
      <c r="S2299" s="53">
        <f t="shared" si="1217"/>
        <v>799288</v>
      </c>
      <c r="T2299" s="53"/>
      <c r="U2299" s="53">
        <v>0</v>
      </c>
      <c r="V2299" s="53" t="s">
        <v>129</v>
      </c>
      <c r="W2299" s="156">
        <v>0.01</v>
      </c>
      <c r="X2299" s="53">
        <v>0</v>
      </c>
      <c r="Y2299" s="53" t="s">
        <v>129</v>
      </c>
      <c r="Z2299" s="156">
        <v>0.01</v>
      </c>
      <c r="AA2299" s="53">
        <v>0</v>
      </c>
      <c r="AB2299" s="53" t="s">
        <v>130</v>
      </c>
      <c r="AC2299" s="191">
        <v>0.05</v>
      </c>
      <c r="AD2299" s="53">
        <v>0</v>
      </c>
      <c r="AE2299" s="53" t="s">
        <v>130</v>
      </c>
      <c r="AF2299" s="55">
        <v>0.15</v>
      </c>
      <c r="AG2299" s="53">
        <v>0</v>
      </c>
      <c r="AH2299" s="53" t="s">
        <v>131</v>
      </c>
      <c r="AI2299" s="55">
        <v>0.05</v>
      </c>
      <c r="AJ2299" s="53">
        <v>799288</v>
      </c>
      <c r="AK2299" s="53" t="s">
        <v>131</v>
      </c>
      <c r="AL2299" s="55">
        <v>0.68530000000000002</v>
      </c>
      <c r="AM2299" s="53"/>
      <c r="AN2299" s="53"/>
      <c r="AO2299" s="53"/>
      <c r="AP2299" s="53"/>
      <c r="AQ2299" s="53"/>
      <c r="AR2299" s="53"/>
      <c r="AS2299" s="53"/>
      <c r="AT2299" s="53"/>
      <c r="AU2299" s="53"/>
      <c r="AV2299" s="53"/>
      <c r="AW2299" s="53"/>
      <c r="AX2299" s="53"/>
      <c r="AY2299" s="53"/>
      <c r="AZ2299" s="53"/>
      <c r="BA2299" s="53"/>
      <c r="BB2299" s="53"/>
      <c r="BC2299" s="53"/>
      <c r="BD2299" s="53"/>
      <c r="BE2299" s="53"/>
    </row>
    <row r="2300" spans="1:57" ht="15.75" customHeight="1">
      <c r="A2300" s="1" t="s">
        <v>2522</v>
      </c>
      <c r="B2300" s="1" t="s">
        <v>121</v>
      </c>
      <c r="C2300" s="1" t="s">
        <v>122</v>
      </c>
      <c r="D2300" s="1" t="s">
        <v>123</v>
      </c>
      <c r="E2300" s="1" t="s">
        <v>632</v>
      </c>
      <c r="F2300" s="128"/>
      <c r="G2300" s="129"/>
      <c r="H2300" s="129"/>
      <c r="I2300" s="129"/>
      <c r="J2300" s="129"/>
      <c r="K2300" s="49" t="s">
        <v>2531</v>
      </c>
      <c r="L2300" s="61" t="s">
        <v>2532</v>
      </c>
      <c r="M2300" s="51" t="s">
        <v>127</v>
      </c>
      <c r="N2300" s="51"/>
      <c r="O2300" s="62" t="e">
        <f t="shared" si="1216"/>
        <v>#VALUE!</v>
      </c>
      <c r="P2300" s="53">
        <v>132000</v>
      </c>
      <c r="Q2300" s="54" t="s">
        <v>128</v>
      </c>
      <c r="R2300" s="53">
        <v>1040000</v>
      </c>
      <c r="S2300" s="53">
        <f t="shared" si="1217"/>
        <v>574000</v>
      </c>
      <c r="T2300" s="53"/>
      <c r="U2300" s="53">
        <v>0</v>
      </c>
      <c r="V2300" s="53" t="s">
        <v>129</v>
      </c>
      <c r="W2300" s="156">
        <v>0.01</v>
      </c>
      <c r="X2300" s="53">
        <v>0</v>
      </c>
      <c r="Y2300" s="53" t="s">
        <v>129</v>
      </c>
      <c r="Z2300" s="156">
        <v>0.01</v>
      </c>
      <c r="AA2300" s="53">
        <v>0</v>
      </c>
      <c r="AB2300" s="53" t="s">
        <v>130</v>
      </c>
      <c r="AC2300" s="191">
        <v>0.05</v>
      </c>
      <c r="AD2300" s="53">
        <v>0</v>
      </c>
      <c r="AE2300" s="53" t="s">
        <v>131</v>
      </c>
      <c r="AF2300" s="55">
        <v>0.1</v>
      </c>
      <c r="AG2300" s="53">
        <v>574000</v>
      </c>
      <c r="AH2300" s="53" t="s">
        <v>131</v>
      </c>
      <c r="AI2300" s="55">
        <v>0.55189999999999995</v>
      </c>
      <c r="AJ2300" s="53">
        <v>0</v>
      </c>
      <c r="AK2300" s="53" t="s">
        <v>131</v>
      </c>
      <c r="AL2300" s="55">
        <v>0.55189999999999995</v>
      </c>
      <c r="AM2300" s="53"/>
      <c r="AN2300" s="53"/>
      <c r="AO2300" s="53"/>
      <c r="AP2300" s="53"/>
      <c r="AQ2300" s="53"/>
      <c r="AR2300" s="53"/>
      <c r="AS2300" s="53"/>
      <c r="AT2300" s="53"/>
      <c r="AU2300" s="53"/>
      <c r="AV2300" s="53"/>
      <c r="AW2300" s="53"/>
      <c r="AX2300" s="53"/>
      <c r="AY2300" s="53"/>
      <c r="AZ2300" s="53"/>
      <c r="BA2300" s="53"/>
      <c r="BB2300" s="53"/>
      <c r="BC2300" s="53"/>
      <c r="BD2300" s="53"/>
      <c r="BE2300" s="53"/>
    </row>
    <row r="2301" spans="1:57" ht="15.75" customHeight="1">
      <c r="A2301" s="1" t="s">
        <v>2522</v>
      </c>
      <c r="B2301" s="1" t="s">
        <v>121</v>
      </c>
      <c r="C2301" s="1" t="s">
        <v>122</v>
      </c>
      <c r="D2301" s="1" t="s">
        <v>123</v>
      </c>
      <c r="E2301" s="1" t="s">
        <v>632</v>
      </c>
      <c r="F2301" s="128"/>
      <c r="G2301" s="129"/>
      <c r="H2301" s="129"/>
      <c r="I2301" s="129"/>
      <c r="J2301" s="129"/>
      <c r="K2301" s="49" t="s">
        <v>2533</v>
      </c>
      <c r="L2301" s="61" t="s">
        <v>2534</v>
      </c>
      <c r="M2301" s="51" t="s">
        <v>127</v>
      </c>
      <c r="N2301" s="51"/>
      <c r="O2301" s="62" t="e">
        <f t="shared" si="1216"/>
        <v>#VALUE!</v>
      </c>
      <c r="P2301" s="53">
        <v>76000</v>
      </c>
      <c r="Q2301" s="54" t="s">
        <v>128</v>
      </c>
      <c r="R2301" s="53">
        <v>598800</v>
      </c>
      <c r="S2301" s="53">
        <f t="shared" si="1217"/>
        <v>370900</v>
      </c>
      <c r="T2301" s="53"/>
      <c r="U2301" s="53">
        <v>0</v>
      </c>
      <c r="V2301" s="53" t="s">
        <v>129</v>
      </c>
      <c r="W2301" s="156">
        <v>0.01</v>
      </c>
      <c r="X2301" s="53">
        <v>0</v>
      </c>
      <c r="Y2301" s="53" t="s">
        <v>129</v>
      </c>
      <c r="Z2301" s="156">
        <v>0.01</v>
      </c>
      <c r="AA2301" s="53">
        <v>0</v>
      </c>
      <c r="AB2301" s="53" t="s">
        <v>130</v>
      </c>
      <c r="AC2301" s="191">
        <v>0.05</v>
      </c>
      <c r="AD2301" s="53">
        <v>165400</v>
      </c>
      <c r="AE2301" s="53" t="s">
        <v>131</v>
      </c>
      <c r="AF2301" s="55">
        <v>0.2762</v>
      </c>
      <c r="AG2301" s="53">
        <v>165300</v>
      </c>
      <c r="AH2301" s="53" t="s">
        <v>131</v>
      </c>
      <c r="AI2301" s="55">
        <v>0.55220000000000002</v>
      </c>
      <c r="AJ2301" s="53">
        <v>40200</v>
      </c>
      <c r="AK2301" s="53" t="s">
        <v>131</v>
      </c>
      <c r="AL2301" s="55">
        <v>0.61939999999999995</v>
      </c>
      <c r="AM2301" s="53"/>
      <c r="AN2301" s="53"/>
      <c r="AO2301" s="53"/>
      <c r="AP2301" s="53"/>
      <c r="AQ2301" s="53"/>
      <c r="AR2301" s="53"/>
      <c r="AS2301" s="53"/>
      <c r="AT2301" s="53"/>
      <c r="AU2301" s="53"/>
      <c r="AV2301" s="53"/>
      <c r="AW2301" s="53"/>
      <c r="AX2301" s="53"/>
      <c r="AY2301" s="53"/>
      <c r="AZ2301" s="53"/>
      <c r="BA2301" s="53"/>
      <c r="BB2301" s="53"/>
      <c r="BC2301" s="53"/>
      <c r="BD2301" s="53"/>
      <c r="BE2301" s="53"/>
    </row>
    <row r="2302" spans="1:57" ht="15.75" customHeight="1">
      <c r="A2302" s="1" t="s">
        <v>2522</v>
      </c>
      <c r="B2302" s="1" t="s">
        <v>121</v>
      </c>
      <c r="C2302" s="1" t="s">
        <v>122</v>
      </c>
      <c r="D2302" s="1" t="s">
        <v>123</v>
      </c>
      <c r="E2302" s="1" t="s">
        <v>632</v>
      </c>
      <c r="F2302" s="128"/>
      <c r="G2302" s="129"/>
      <c r="H2302" s="129"/>
      <c r="I2302" s="129"/>
      <c r="J2302" s="129"/>
      <c r="K2302" s="49" t="s">
        <v>2535</v>
      </c>
      <c r="L2302" s="61" t="s">
        <v>2536</v>
      </c>
      <c r="M2302" s="51" t="s">
        <v>127</v>
      </c>
      <c r="N2302" s="51"/>
      <c r="O2302" s="62" t="e">
        <f t="shared" si="1216"/>
        <v>#VALUE!</v>
      </c>
      <c r="P2302" s="53">
        <v>66000</v>
      </c>
      <c r="Q2302" s="54" t="s">
        <v>128</v>
      </c>
      <c r="R2302" s="53">
        <v>520000</v>
      </c>
      <c r="S2302" s="53">
        <f t="shared" si="1217"/>
        <v>380080</v>
      </c>
      <c r="T2302" s="53"/>
      <c r="U2302" s="53">
        <v>0</v>
      </c>
      <c r="V2302" s="53" t="s">
        <v>129</v>
      </c>
      <c r="W2302" s="156">
        <v>0.01</v>
      </c>
      <c r="X2302" s="53">
        <v>0</v>
      </c>
      <c r="Y2302" s="53" t="s">
        <v>129</v>
      </c>
      <c r="Z2302" s="156">
        <v>0.01</v>
      </c>
      <c r="AA2302" s="53">
        <v>286800</v>
      </c>
      <c r="AB2302" s="53" t="s">
        <v>131</v>
      </c>
      <c r="AC2302" s="191">
        <v>0.55000000000000004</v>
      </c>
      <c r="AD2302" s="53">
        <v>0</v>
      </c>
      <c r="AE2302" s="53" t="s">
        <v>131</v>
      </c>
      <c r="AF2302" s="55">
        <v>0.55000000000000004</v>
      </c>
      <c r="AG2302" s="53">
        <v>0</v>
      </c>
      <c r="AH2302" s="53" t="s">
        <v>131</v>
      </c>
      <c r="AI2302" s="55">
        <v>0.55000000000000004</v>
      </c>
      <c r="AJ2302" s="53">
        <v>93280</v>
      </c>
      <c r="AK2302" s="53" t="s">
        <v>131</v>
      </c>
      <c r="AL2302" s="55">
        <v>0.73089999999999999</v>
      </c>
      <c r="AM2302" s="53"/>
      <c r="AN2302" s="53"/>
      <c r="AO2302" s="53"/>
      <c r="AP2302" s="53"/>
      <c r="AQ2302" s="53"/>
      <c r="AR2302" s="53"/>
      <c r="AS2302" s="53"/>
      <c r="AT2302" s="53"/>
      <c r="AU2302" s="53"/>
      <c r="AV2302" s="53"/>
      <c r="AW2302" s="53"/>
      <c r="AX2302" s="53"/>
      <c r="AY2302" s="53"/>
      <c r="AZ2302" s="53"/>
      <c r="BA2302" s="53"/>
      <c r="BB2302" s="53"/>
      <c r="BC2302" s="53"/>
      <c r="BD2302" s="53"/>
      <c r="BE2302" s="53"/>
    </row>
    <row r="2303" spans="1:57" ht="15.75" customHeight="1">
      <c r="A2303" s="1" t="s">
        <v>2522</v>
      </c>
      <c r="B2303" s="1" t="s">
        <v>121</v>
      </c>
      <c r="C2303" s="1" t="s">
        <v>122</v>
      </c>
      <c r="D2303" s="1"/>
      <c r="E2303" s="1" t="s">
        <v>822</v>
      </c>
      <c r="F2303" s="41"/>
      <c r="G2303" s="42"/>
      <c r="H2303" s="42"/>
      <c r="I2303" s="42"/>
      <c r="J2303" s="42" t="s">
        <v>822</v>
      </c>
      <c r="K2303" s="130"/>
      <c r="L2303" s="126"/>
      <c r="M2303" s="127"/>
      <c r="N2303" s="127"/>
      <c r="O2303" s="127"/>
      <c r="P2303" s="45"/>
      <c r="Q2303" s="46"/>
      <c r="R2303" s="45">
        <f t="shared" ref="R2303:S2303" si="1218">SUM(R2304:R2312)</f>
        <v>1844700</v>
      </c>
      <c r="S2303" s="45">
        <f t="shared" si="1218"/>
        <v>882150</v>
      </c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91"/>
      <c r="AE2303" s="91"/>
      <c r="AF2303" s="91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  <c r="AT2303" s="45"/>
      <c r="AU2303" s="45"/>
      <c r="AV2303" s="45"/>
      <c r="AW2303" s="45"/>
      <c r="AX2303" s="45"/>
      <c r="AY2303" s="45"/>
      <c r="AZ2303" s="45"/>
      <c r="BA2303" s="45"/>
      <c r="BB2303" s="45"/>
      <c r="BC2303" s="45"/>
      <c r="BD2303" s="45"/>
      <c r="BE2303" s="45"/>
    </row>
    <row r="2304" spans="1:57" ht="15.75" customHeight="1">
      <c r="A2304" s="1" t="s">
        <v>2522</v>
      </c>
      <c r="B2304" s="1" t="s">
        <v>121</v>
      </c>
      <c r="C2304" s="1" t="s">
        <v>122</v>
      </c>
      <c r="D2304" s="1" t="s">
        <v>123</v>
      </c>
      <c r="E2304" s="1" t="s">
        <v>822</v>
      </c>
      <c r="F2304" s="128"/>
      <c r="G2304" s="129"/>
      <c r="H2304" s="129"/>
      <c r="I2304" s="129"/>
      <c r="J2304" s="129"/>
      <c r="K2304" s="49" t="s">
        <v>654</v>
      </c>
      <c r="L2304" s="50" t="s">
        <v>655</v>
      </c>
      <c r="M2304" s="51" t="s">
        <v>127</v>
      </c>
      <c r="N2304" s="51">
        <v>3</v>
      </c>
      <c r="O2304" s="52" t="e">
        <f t="shared" ref="O2304:O2312" si="1219">M2304-R2304</f>
        <v>#VALUE!</v>
      </c>
      <c r="P2304" s="53">
        <v>100000</v>
      </c>
      <c r="Q2304" s="54" t="s">
        <v>128</v>
      </c>
      <c r="R2304" s="53">
        <v>296000</v>
      </c>
      <c r="S2304" s="53">
        <f t="shared" ref="S2304:S2312" si="1220">U2304+X2304+AA2304+AD2304+AG2304+AJ2304+AM2304+AP2304+AS2304+AV2304+AY2304+BB2304</f>
        <v>122580</v>
      </c>
      <c r="T2304" s="53"/>
      <c r="U2304" s="53">
        <v>0</v>
      </c>
      <c r="V2304" s="53" t="s">
        <v>129</v>
      </c>
      <c r="W2304" s="156">
        <v>0.01</v>
      </c>
      <c r="X2304" s="53">
        <v>0</v>
      </c>
      <c r="Y2304" s="53" t="s">
        <v>129</v>
      </c>
      <c r="Z2304" s="156">
        <v>0.01</v>
      </c>
      <c r="AA2304" s="53">
        <v>0</v>
      </c>
      <c r="AB2304" s="53" t="s">
        <v>130</v>
      </c>
      <c r="AC2304" s="191">
        <v>0.05</v>
      </c>
      <c r="AD2304" s="53">
        <v>0</v>
      </c>
      <c r="AE2304" s="53" t="s">
        <v>130</v>
      </c>
      <c r="AF2304" s="55">
        <v>0.15</v>
      </c>
      <c r="AG2304" s="53">
        <v>76800</v>
      </c>
      <c r="AH2304" s="53" t="s">
        <v>131</v>
      </c>
      <c r="AI2304" s="55">
        <v>0.25940000000000002</v>
      </c>
      <c r="AJ2304" s="53">
        <v>45780</v>
      </c>
      <c r="AK2304" s="53" t="s">
        <v>131</v>
      </c>
      <c r="AL2304" s="55">
        <v>0.41410000000000002</v>
      </c>
      <c r="AM2304" s="53"/>
      <c r="AN2304" s="53"/>
      <c r="AO2304" s="53"/>
      <c r="AP2304" s="53"/>
      <c r="AQ2304" s="53"/>
      <c r="AR2304" s="53"/>
      <c r="AS2304" s="53"/>
      <c r="AT2304" s="53"/>
      <c r="AU2304" s="53"/>
      <c r="AV2304" s="53"/>
      <c r="AW2304" s="53"/>
      <c r="AX2304" s="53"/>
      <c r="AY2304" s="53"/>
      <c r="AZ2304" s="53"/>
      <c r="BA2304" s="53"/>
      <c r="BB2304" s="53"/>
      <c r="BC2304" s="53"/>
      <c r="BD2304" s="53"/>
      <c r="BE2304" s="53"/>
    </row>
    <row r="2305" spans="1:57" ht="15.75" customHeight="1">
      <c r="A2305" s="1" t="s">
        <v>2522</v>
      </c>
      <c r="B2305" s="1" t="s">
        <v>121</v>
      </c>
      <c r="C2305" s="1" t="s">
        <v>122</v>
      </c>
      <c r="D2305" s="1" t="s">
        <v>123</v>
      </c>
      <c r="E2305" s="1" t="s">
        <v>822</v>
      </c>
      <c r="F2305" s="128"/>
      <c r="G2305" s="129"/>
      <c r="H2305" s="129"/>
      <c r="I2305" s="129"/>
      <c r="J2305" s="129"/>
      <c r="K2305" s="49" t="s">
        <v>684</v>
      </c>
      <c r="L2305" s="50" t="s">
        <v>2526</v>
      </c>
      <c r="M2305" s="51" t="s">
        <v>127</v>
      </c>
      <c r="N2305" s="51">
        <v>2</v>
      </c>
      <c r="O2305" s="56" t="e">
        <f t="shared" si="1219"/>
        <v>#VALUE!</v>
      </c>
      <c r="P2305" s="53">
        <v>100000</v>
      </c>
      <c r="Q2305" s="54" t="s">
        <v>128</v>
      </c>
      <c r="R2305" s="53">
        <v>296000</v>
      </c>
      <c r="S2305" s="53">
        <f t="shared" si="1220"/>
        <v>71520</v>
      </c>
      <c r="T2305" s="53"/>
      <c r="U2305" s="53">
        <v>0</v>
      </c>
      <c r="V2305" s="53" t="s">
        <v>129</v>
      </c>
      <c r="W2305" s="156">
        <v>0.01</v>
      </c>
      <c r="X2305" s="53">
        <v>0</v>
      </c>
      <c r="Y2305" s="53" t="s">
        <v>129</v>
      </c>
      <c r="Z2305" s="156">
        <v>0.01</v>
      </c>
      <c r="AA2305" s="53">
        <v>0</v>
      </c>
      <c r="AB2305" s="53" t="s">
        <v>130</v>
      </c>
      <c r="AC2305" s="191">
        <v>0.05</v>
      </c>
      <c r="AD2305" s="53">
        <v>0</v>
      </c>
      <c r="AE2305" s="53" t="s">
        <v>130</v>
      </c>
      <c r="AF2305" s="55">
        <v>0.15</v>
      </c>
      <c r="AG2305" s="53">
        <v>29600</v>
      </c>
      <c r="AH2305" s="53" t="s">
        <v>131</v>
      </c>
      <c r="AI2305" s="55">
        <v>0.1</v>
      </c>
      <c r="AJ2305" s="53">
        <f>15000+26920</f>
        <v>41920</v>
      </c>
      <c r="AK2305" s="53" t="s">
        <v>131</v>
      </c>
      <c r="AL2305" s="55">
        <v>0.24160000000000001</v>
      </c>
      <c r="AM2305" s="53"/>
      <c r="AN2305" s="53"/>
      <c r="AO2305" s="53"/>
      <c r="AP2305" s="53"/>
      <c r="AQ2305" s="53"/>
      <c r="AR2305" s="53"/>
      <c r="AS2305" s="53"/>
      <c r="AT2305" s="53"/>
      <c r="AU2305" s="53"/>
      <c r="AV2305" s="53"/>
      <c r="AW2305" s="53"/>
      <c r="AX2305" s="53"/>
      <c r="AY2305" s="53"/>
      <c r="AZ2305" s="53"/>
      <c r="BA2305" s="53"/>
      <c r="BB2305" s="53"/>
      <c r="BC2305" s="53"/>
      <c r="BD2305" s="53"/>
      <c r="BE2305" s="53"/>
    </row>
    <row r="2306" spans="1:57" ht="15.75" customHeight="1">
      <c r="A2306" s="1" t="s">
        <v>2522</v>
      </c>
      <c r="B2306" s="1" t="s">
        <v>121</v>
      </c>
      <c r="C2306" s="1" t="s">
        <v>122</v>
      </c>
      <c r="D2306" s="1" t="s">
        <v>123</v>
      </c>
      <c r="E2306" s="1" t="s">
        <v>822</v>
      </c>
      <c r="F2306" s="128"/>
      <c r="G2306" s="129"/>
      <c r="H2306" s="129"/>
      <c r="I2306" s="129"/>
      <c r="J2306" s="129"/>
      <c r="K2306" s="49" t="s">
        <v>2527</v>
      </c>
      <c r="L2306" s="50" t="s">
        <v>2528</v>
      </c>
      <c r="M2306" s="51" t="s">
        <v>127</v>
      </c>
      <c r="N2306" s="51">
        <v>2</v>
      </c>
      <c r="O2306" s="56" t="e">
        <f t="shared" si="1219"/>
        <v>#VALUE!</v>
      </c>
      <c r="P2306" s="53">
        <v>100000</v>
      </c>
      <c r="Q2306" s="54" t="s">
        <v>128</v>
      </c>
      <c r="R2306" s="53">
        <v>296000</v>
      </c>
      <c r="S2306" s="53">
        <f t="shared" si="1220"/>
        <v>110700</v>
      </c>
      <c r="T2306" s="53"/>
      <c r="U2306" s="53">
        <v>0</v>
      </c>
      <c r="V2306" s="53" t="s">
        <v>129</v>
      </c>
      <c r="W2306" s="156">
        <v>0.01</v>
      </c>
      <c r="X2306" s="53">
        <v>0</v>
      </c>
      <c r="Y2306" s="53" t="s">
        <v>129</v>
      </c>
      <c r="Z2306" s="156">
        <v>0.01</v>
      </c>
      <c r="AA2306" s="53">
        <v>0</v>
      </c>
      <c r="AB2306" s="53" t="s">
        <v>130</v>
      </c>
      <c r="AC2306" s="191">
        <v>0.05</v>
      </c>
      <c r="AD2306" s="53">
        <v>0</v>
      </c>
      <c r="AE2306" s="53" t="s">
        <v>130</v>
      </c>
      <c r="AF2306" s="55">
        <v>0.15</v>
      </c>
      <c r="AG2306" s="53">
        <v>7800</v>
      </c>
      <c r="AH2306" s="53" t="s">
        <v>131</v>
      </c>
      <c r="AI2306" s="55">
        <v>0.26350000000000001</v>
      </c>
      <c r="AJ2306" s="53">
        <v>102900</v>
      </c>
      <c r="AK2306" s="53" t="s">
        <v>131</v>
      </c>
      <c r="AL2306" s="55">
        <v>0.37390000000000001</v>
      </c>
      <c r="AM2306" s="53"/>
      <c r="AN2306" s="53"/>
      <c r="AO2306" s="53"/>
      <c r="AP2306" s="53"/>
      <c r="AQ2306" s="53"/>
      <c r="AR2306" s="53"/>
      <c r="AS2306" s="53"/>
      <c r="AT2306" s="53"/>
      <c r="AU2306" s="53"/>
      <c r="AV2306" s="53"/>
      <c r="AW2306" s="53"/>
      <c r="AX2306" s="53"/>
      <c r="AY2306" s="53"/>
      <c r="AZ2306" s="53"/>
      <c r="BA2306" s="53"/>
      <c r="BB2306" s="53"/>
      <c r="BC2306" s="53"/>
      <c r="BD2306" s="53"/>
      <c r="BE2306" s="53"/>
    </row>
    <row r="2307" spans="1:57" ht="15.75" customHeight="1">
      <c r="A2307" s="1" t="s">
        <v>2522</v>
      </c>
      <c r="B2307" s="1" t="s">
        <v>121</v>
      </c>
      <c r="C2307" s="1" t="s">
        <v>122</v>
      </c>
      <c r="D2307" s="1" t="s">
        <v>123</v>
      </c>
      <c r="E2307" s="1" t="s">
        <v>822</v>
      </c>
      <c r="F2307" s="128"/>
      <c r="G2307" s="129"/>
      <c r="H2307" s="129"/>
      <c r="I2307" s="129"/>
      <c r="J2307" s="129"/>
      <c r="K2307" s="49" t="s">
        <v>2537</v>
      </c>
      <c r="L2307" s="61" t="s">
        <v>2538</v>
      </c>
      <c r="M2307" s="51" t="s">
        <v>127</v>
      </c>
      <c r="N2307" s="51"/>
      <c r="O2307" s="62" t="e">
        <f t="shared" si="1219"/>
        <v>#VALUE!</v>
      </c>
      <c r="P2307" s="53">
        <v>30000</v>
      </c>
      <c r="Q2307" s="54" t="s">
        <v>128</v>
      </c>
      <c r="R2307" s="53">
        <v>236400</v>
      </c>
      <c r="S2307" s="53">
        <f t="shared" si="1220"/>
        <v>151980</v>
      </c>
      <c r="T2307" s="53"/>
      <c r="U2307" s="53">
        <v>0</v>
      </c>
      <c r="V2307" s="53" t="s">
        <v>129</v>
      </c>
      <c r="W2307" s="156">
        <v>0.01</v>
      </c>
      <c r="X2307" s="53">
        <v>0</v>
      </c>
      <c r="Y2307" s="53" t="s">
        <v>129</v>
      </c>
      <c r="Z2307" s="156">
        <v>0.01</v>
      </c>
      <c r="AA2307" s="53">
        <v>0</v>
      </c>
      <c r="AB2307" s="53" t="s">
        <v>130</v>
      </c>
      <c r="AC2307" s="191">
        <v>0.05</v>
      </c>
      <c r="AD2307" s="53">
        <v>0</v>
      </c>
      <c r="AE2307" s="53" t="s">
        <v>130</v>
      </c>
      <c r="AF2307" s="55">
        <v>0.15</v>
      </c>
      <c r="AG2307" s="53">
        <v>130800</v>
      </c>
      <c r="AH2307" s="53" t="s">
        <v>131</v>
      </c>
      <c r="AI2307" s="55">
        <v>0.55320000000000003</v>
      </c>
      <c r="AJ2307" s="53">
        <v>21180</v>
      </c>
      <c r="AK2307" s="53" t="s">
        <v>131</v>
      </c>
      <c r="AL2307" s="55">
        <v>0.64280000000000004</v>
      </c>
      <c r="AM2307" s="53"/>
      <c r="AN2307" s="53"/>
      <c r="AO2307" s="53"/>
      <c r="AP2307" s="53"/>
      <c r="AQ2307" s="53"/>
      <c r="AR2307" s="53"/>
      <c r="AS2307" s="53"/>
      <c r="AT2307" s="53"/>
      <c r="AU2307" s="53"/>
      <c r="AV2307" s="53"/>
      <c r="AW2307" s="53"/>
      <c r="AX2307" s="53"/>
      <c r="AY2307" s="53"/>
      <c r="AZ2307" s="53"/>
      <c r="BA2307" s="53"/>
      <c r="BB2307" s="53"/>
      <c r="BC2307" s="53"/>
      <c r="BD2307" s="53"/>
      <c r="BE2307" s="53"/>
    </row>
    <row r="2308" spans="1:57" ht="15.75" customHeight="1">
      <c r="A2308" s="1" t="s">
        <v>2522</v>
      </c>
      <c r="B2308" s="1" t="s">
        <v>121</v>
      </c>
      <c r="C2308" s="1" t="s">
        <v>122</v>
      </c>
      <c r="D2308" s="1" t="s">
        <v>123</v>
      </c>
      <c r="E2308" s="1" t="s">
        <v>822</v>
      </c>
      <c r="F2308" s="128"/>
      <c r="G2308" s="129"/>
      <c r="H2308" s="129"/>
      <c r="I2308" s="129"/>
      <c r="J2308" s="129"/>
      <c r="K2308" s="49" t="s">
        <v>2539</v>
      </c>
      <c r="L2308" s="61" t="s">
        <v>2540</v>
      </c>
      <c r="M2308" s="51" t="s">
        <v>127</v>
      </c>
      <c r="N2308" s="51"/>
      <c r="O2308" s="62" t="e">
        <f t="shared" si="1219"/>
        <v>#VALUE!</v>
      </c>
      <c r="P2308" s="53">
        <v>40000</v>
      </c>
      <c r="Q2308" s="54" t="s">
        <v>128</v>
      </c>
      <c r="R2308" s="53">
        <v>315200</v>
      </c>
      <c r="S2308" s="53">
        <f t="shared" si="1220"/>
        <v>194680</v>
      </c>
      <c r="T2308" s="53"/>
      <c r="U2308" s="53">
        <v>0</v>
      </c>
      <c r="V2308" s="53" t="s">
        <v>129</v>
      </c>
      <c r="W2308" s="156">
        <v>0.01</v>
      </c>
      <c r="X2308" s="53">
        <v>0</v>
      </c>
      <c r="Y2308" s="53" t="s">
        <v>129</v>
      </c>
      <c r="Z2308" s="156">
        <v>0.01</v>
      </c>
      <c r="AA2308" s="53">
        <v>0</v>
      </c>
      <c r="AB2308" s="53" t="s">
        <v>130</v>
      </c>
      <c r="AC2308" s="191">
        <v>0.05</v>
      </c>
      <c r="AD2308" s="53">
        <v>0</v>
      </c>
      <c r="AE2308" s="53" t="s">
        <v>130</v>
      </c>
      <c r="AF2308" s="55">
        <v>0.15</v>
      </c>
      <c r="AG2308" s="53">
        <v>130000</v>
      </c>
      <c r="AH2308" s="53" t="s">
        <v>131</v>
      </c>
      <c r="AI2308" s="55">
        <v>0.41239999999999999</v>
      </c>
      <c r="AJ2308" s="53">
        <v>64680</v>
      </c>
      <c r="AK2308" s="53" t="s">
        <v>131</v>
      </c>
      <c r="AL2308" s="55">
        <v>0.61760000000000004</v>
      </c>
      <c r="AM2308" s="53"/>
      <c r="AN2308" s="53"/>
      <c r="AO2308" s="53"/>
      <c r="AP2308" s="53"/>
      <c r="AQ2308" s="53"/>
      <c r="AR2308" s="53"/>
      <c r="AS2308" s="53"/>
      <c r="AT2308" s="53"/>
      <c r="AU2308" s="53"/>
      <c r="AV2308" s="53"/>
      <c r="AW2308" s="53"/>
      <c r="AX2308" s="53"/>
      <c r="AY2308" s="53"/>
      <c r="AZ2308" s="53"/>
      <c r="BA2308" s="53"/>
      <c r="BB2308" s="53"/>
      <c r="BC2308" s="53"/>
      <c r="BD2308" s="53"/>
      <c r="BE2308" s="53"/>
    </row>
    <row r="2309" spans="1:57" ht="15.75" customHeight="1">
      <c r="A2309" s="1" t="s">
        <v>2522</v>
      </c>
      <c r="B2309" s="1" t="s">
        <v>121</v>
      </c>
      <c r="C2309" s="1" t="s">
        <v>122</v>
      </c>
      <c r="D2309" s="1" t="s">
        <v>123</v>
      </c>
      <c r="E2309" s="1" t="s">
        <v>822</v>
      </c>
      <c r="F2309" s="128"/>
      <c r="G2309" s="129"/>
      <c r="H2309" s="129"/>
      <c r="I2309" s="129"/>
      <c r="J2309" s="129"/>
      <c r="K2309" s="49" t="s">
        <v>2541</v>
      </c>
      <c r="L2309" s="61" t="s">
        <v>2542</v>
      </c>
      <c r="M2309" s="51" t="s">
        <v>127</v>
      </c>
      <c r="N2309" s="51"/>
      <c r="O2309" s="62" t="e">
        <f t="shared" si="1219"/>
        <v>#VALUE!</v>
      </c>
      <c r="P2309" s="53">
        <v>20000</v>
      </c>
      <c r="Q2309" s="54" t="s">
        <v>128</v>
      </c>
      <c r="R2309" s="53">
        <v>157600</v>
      </c>
      <c r="S2309" s="53">
        <f t="shared" si="1220"/>
        <v>97590</v>
      </c>
      <c r="T2309" s="53"/>
      <c r="U2309" s="53">
        <v>0</v>
      </c>
      <c r="V2309" s="53" t="s">
        <v>129</v>
      </c>
      <c r="W2309" s="156">
        <v>0.01</v>
      </c>
      <c r="X2309" s="53">
        <v>0</v>
      </c>
      <c r="Y2309" s="53" t="s">
        <v>129</v>
      </c>
      <c r="Z2309" s="156">
        <v>0.01</v>
      </c>
      <c r="AA2309" s="53">
        <v>0</v>
      </c>
      <c r="AB2309" s="53" t="s">
        <v>130</v>
      </c>
      <c r="AC2309" s="191">
        <v>0.05</v>
      </c>
      <c r="AD2309" s="53">
        <v>0</v>
      </c>
      <c r="AE2309" s="53" t="s">
        <v>130</v>
      </c>
      <c r="AF2309" s="55">
        <v>0.15</v>
      </c>
      <c r="AG2309" s="53">
        <v>87000</v>
      </c>
      <c r="AH2309" s="53" t="s">
        <v>131</v>
      </c>
      <c r="AI2309" s="55">
        <v>0.55200000000000005</v>
      </c>
      <c r="AJ2309" s="53">
        <v>10590</v>
      </c>
      <c r="AK2309" s="53" t="s">
        <v>131</v>
      </c>
      <c r="AL2309" s="55">
        <v>0.61919999999999997</v>
      </c>
      <c r="AM2309" s="53"/>
      <c r="AN2309" s="53"/>
      <c r="AO2309" s="53"/>
      <c r="AP2309" s="53"/>
      <c r="AQ2309" s="53"/>
      <c r="AR2309" s="53"/>
      <c r="AS2309" s="53"/>
      <c r="AT2309" s="53"/>
      <c r="AU2309" s="53"/>
      <c r="AV2309" s="53"/>
      <c r="AW2309" s="53"/>
      <c r="AX2309" s="53"/>
      <c r="AY2309" s="53"/>
      <c r="AZ2309" s="53"/>
      <c r="BA2309" s="53"/>
      <c r="BB2309" s="53"/>
      <c r="BC2309" s="53"/>
      <c r="BD2309" s="53"/>
      <c r="BE2309" s="53"/>
    </row>
    <row r="2310" spans="1:57" ht="15.75" customHeight="1">
      <c r="A2310" s="1" t="s">
        <v>2522</v>
      </c>
      <c r="B2310" s="1" t="s">
        <v>121</v>
      </c>
      <c r="C2310" s="1" t="s">
        <v>122</v>
      </c>
      <c r="D2310" s="1" t="s">
        <v>123</v>
      </c>
      <c r="E2310" s="1" t="s">
        <v>822</v>
      </c>
      <c r="F2310" s="128"/>
      <c r="G2310" s="129"/>
      <c r="H2310" s="129"/>
      <c r="I2310" s="129"/>
      <c r="J2310" s="129"/>
      <c r="K2310" s="49" t="s">
        <v>2543</v>
      </c>
      <c r="L2310" s="61" t="s">
        <v>2544</v>
      </c>
      <c r="M2310" s="51" t="s">
        <v>127</v>
      </c>
      <c r="N2310" s="51"/>
      <c r="O2310" s="62" t="e">
        <f t="shared" si="1219"/>
        <v>#VALUE!</v>
      </c>
      <c r="P2310" s="53">
        <v>50000</v>
      </c>
      <c r="Q2310" s="54" t="s">
        <v>128</v>
      </c>
      <c r="R2310" s="53">
        <v>82500</v>
      </c>
      <c r="S2310" s="53">
        <f t="shared" si="1220"/>
        <v>56100</v>
      </c>
      <c r="T2310" s="53"/>
      <c r="U2310" s="53">
        <v>0</v>
      </c>
      <c r="V2310" s="53" t="s">
        <v>129</v>
      </c>
      <c r="W2310" s="156">
        <v>0.01</v>
      </c>
      <c r="X2310" s="53">
        <v>0</v>
      </c>
      <c r="Y2310" s="53" t="s">
        <v>129</v>
      </c>
      <c r="Z2310" s="156">
        <v>0.01</v>
      </c>
      <c r="AA2310" s="53">
        <v>0</v>
      </c>
      <c r="AB2310" s="53" t="s">
        <v>130</v>
      </c>
      <c r="AC2310" s="191">
        <v>0.05</v>
      </c>
      <c r="AD2310" s="53">
        <v>0</v>
      </c>
      <c r="AE2310" s="53" t="s">
        <v>130</v>
      </c>
      <c r="AF2310" s="55">
        <v>0.15</v>
      </c>
      <c r="AG2310" s="53">
        <v>38500</v>
      </c>
      <c r="AH2310" s="53" t="s">
        <v>131</v>
      </c>
      <c r="AI2310" s="55">
        <v>0.46660000000000001</v>
      </c>
      <c r="AJ2310" s="53">
        <v>17600</v>
      </c>
      <c r="AK2310" s="53" t="s">
        <v>131</v>
      </c>
      <c r="AL2310" s="55">
        <v>0.68</v>
      </c>
      <c r="AM2310" s="53"/>
      <c r="AN2310" s="53"/>
      <c r="AO2310" s="53"/>
      <c r="AP2310" s="53"/>
      <c r="AQ2310" s="53"/>
      <c r="AR2310" s="53"/>
      <c r="AS2310" s="53"/>
      <c r="AT2310" s="53"/>
      <c r="AU2310" s="53"/>
      <c r="AV2310" s="53"/>
      <c r="AW2310" s="53"/>
      <c r="AX2310" s="53"/>
      <c r="AY2310" s="53"/>
      <c r="AZ2310" s="53"/>
      <c r="BA2310" s="53"/>
      <c r="BB2310" s="53"/>
      <c r="BC2310" s="53"/>
      <c r="BD2310" s="53"/>
      <c r="BE2310" s="53"/>
    </row>
    <row r="2311" spans="1:57" ht="15.75" customHeight="1">
      <c r="A2311" s="1" t="s">
        <v>2522</v>
      </c>
      <c r="B2311" s="1" t="s">
        <v>121</v>
      </c>
      <c r="C2311" s="1" t="s">
        <v>122</v>
      </c>
      <c r="D2311" s="1" t="s">
        <v>123</v>
      </c>
      <c r="E2311" s="1" t="s">
        <v>822</v>
      </c>
      <c r="F2311" s="128"/>
      <c r="G2311" s="129"/>
      <c r="H2311" s="129"/>
      <c r="I2311" s="129"/>
      <c r="J2311" s="129"/>
      <c r="K2311" s="49" t="s">
        <v>2545</v>
      </c>
      <c r="L2311" s="61" t="s">
        <v>2546</v>
      </c>
      <c r="M2311" s="51" t="s">
        <v>127</v>
      </c>
      <c r="N2311" s="51"/>
      <c r="O2311" s="62" t="e">
        <f t="shared" si="1219"/>
        <v>#VALUE!</v>
      </c>
      <c r="P2311" s="53">
        <v>50000</v>
      </c>
      <c r="Q2311" s="54" t="s">
        <v>128</v>
      </c>
      <c r="R2311" s="53">
        <v>82500</v>
      </c>
      <c r="S2311" s="53">
        <f t="shared" si="1220"/>
        <v>38500</v>
      </c>
      <c r="T2311" s="53"/>
      <c r="U2311" s="53">
        <v>0</v>
      </c>
      <c r="V2311" s="53" t="s">
        <v>129</v>
      </c>
      <c r="W2311" s="156">
        <v>0.01</v>
      </c>
      <c r="X2311" s="53">
        <v>0</v>
      </c>
      <c r="Y2311" s="53" t="s">
        <v>129</v>
      </c>
      <c r="Z2311" s="156">
        <v>0.01</v>
      </c>
      <c r="AA2311" s="53">
        <v>0</v>
      </c>
      <c r="AB2311" s="53" t="s">
        <v>130</v>
      </c>
      <c r="AC2311" s="191">
        <v>0.05</v>
      </c>
      <c r="AD2311" s="53">
        <v>0</v>
      </c>
      <c r="AE2311" s="53" t="s">
        <v>130</v>
      </c>
      <c r="AF2311" s="55">
        <v>0.15</v>
      </c>
      <c r="AG2311" s="53">
        <v>0</v>
      </c>
      <c r="AH2311" s="53" t="s">
        <v>131</v>
      </c>
      <c r="AI2311" s="55">
        <v>0.05</v>
      </c>
      <c r="AJ2311" s="53">
        <v>38500</v>
      </c>
      <c r="AK2311" s="53" t="s">
        <v>131</v>
      </c>
      <c r="AL2311" s="55">
        <v>0.46660000000000001</v>
      </c>
      <c r="AM2311" s="53"/>
      <c r="AN2311" s="53"/>
      <c r="AO2311" s="53"/>
      <c r="AP2311" s="53"/>
      <c r="AQ2311" s="53"/>
      <c r="AR2311" s="53"/>
      <c r="AS2311" s="53"/>
      <c r="AT2311" s="53"/>
      <c r="AU2311" s="53"/>
      <c r="AV2311" s="53"/>
      <c r="AW2311" s="53"/>
      <c r="AX2311" s="53"/>
      <c r="AY2311" s="53"/>
      <c r="AZ2311" s="53"/>
      <c r="BA2311" s="53"/>
      <c r="BB2311" s="53"/>
      <c r="BC2311" s="53"/>
      <c r="BD2311" s="53"/>
      <c r="BE2311" s="53"/>
    </row>
    <row r="2312" spans="1:57" ht="15.75" customHeight="1">
      <c r="A2312" s="1" t="s">
        <v>2522</v>
      </c>
      <c r="B2312" s="1" t="s">
        <v>121</v>
      </c>
      <c r="C2312" s="1" t="s">
        <v>122</v>
      </c>
      <c r="D2312" s="1" t="s">
        <v>123</v>
      </c>
      <c r="E2312" s="1" t="s">
        <v>822</v>
      </c>
      <c r="F2312" s="128"/>
      <c r="G2312" s="129"/>
      <c r="H2312" s="129"/>
      <c r="I2312" s="129"/>
      <c r="J2312" s="129"/>
      <c r="K2312" s="49" t="s">
        <v>2547</v>
      </c>
      <c r="L2312" s="61" t="s">
        <v>2548</v>
      </c>
      <c r="M2312" s="51" t="s">
        <v>127</v>
      </c>
      <c r="N2312" s="51"/>
      <c r="O2312" s="62" t="e">
        <f t="shared" si="1219"/>
        <v>#VALUE!</v>
      </c>
      <c r="P2312" s="53">
        <v>50000</v>
      </c>
      <c r="Q2312" s="54" t="s">
        <v>128</v>
      </c>
      <c r="R2312" s="53">
        <v>82500</v>
      </c>
      <c r="S2312" s="53">
        <f t="shared" si="1220"/>
        <v>38500</v>
      </c>
      <c r="T2312" s="53"/>
      <c r="U2312" s="53">
        <v>0</v>
      </c>
      <c r="V2312" s="53" t="s">
        <v>129</v>
      </c>
      <c r="W2312" s="156">
        <v>0.01</v>
      </c>
      <c r="X2312" s="53">
        <v>0</v>
      </c>
      <c r="Y2312" s="53" t="s">
        <v>129</v>
      </c>
      <c r="Z2312" s="156">
        <v>0.01</v>
      </c>
      <c r="AA2312" s="53">
        <v>0</v>
      </c>
      <c r="AB2312" s="53" t="s">
        <v>130</v>
      </c>
      <c r="AC2312" s="191">
        <v>0.05</v>
      </c>
      <c r="AD2312" s="53">
        <v>0</v>
      </c>
      <c r="AE2312" s="53" t="s">
        <v>130</v>
      </c>
      <c r="AF2312" s="55">
        <v>0.15</v>
      </c>
      <c r="AG2312" s="53">
        <v>38500</v>
      </c>
      <c r="AH2312" s="53" t="s">
        <v>131</v>
      </c>
      <c r="AI2312" s="55">
        <v>0.46660000000000001</v>
      </c>
      <c r="AJ2312" s="53">
        <v>0</v>
      </c>
      <c r="AK2312" s="53" t="s">
        <v>131</v>
      </c>
      <c r="AL2312" s="55">
        <v>0.46660000000000001</v>
      </c>
      <c r="AM2312" s="53"/>
      <c r="AN2312" s="53"/>
      <c r="AO2312" s="53"/>
      <c r="AP2312" s="53"/>
      <c r="AQ2312" s="53"/>
      <c r="AR2312" s="53"/>
      <c r="AS2312" s="53"/>
      <c r="AT2312" s="53"/>
      <c r="AU2312" s="53"/>
      <c r="AV2312" s="53"/>
      <c r="AW2312" s="53"/>
      <c r="AX2312" s="53"/>
      <c r="AY2312" s="53"/>
      <c r="AZ2312" s="53"/>
      <c r="BA2312" s="53"/>
      <c r="BB2312" s="53"/>
      <c r="BC2312" s="53"/>
      <c r="BD2312" s="53"/>
      <c r="BE2312" s="53"/>
    </row>
    <row r="2313" spans="1:57" ht="15.75" customHeight="1">
      <c r="A2313" s="1" t="s">
        <v>2522</v>
      </c>
      <c r="B2313" s="1" t="s">
        <v>121</v>
      </c>
      <c r="C2313" s="1" t="s">
        <v>122</v>
      </c>
      <c r="D2313" s="1"/>
      <c r="E2313" s="1" t="s">
        <v>831</v>
      </c>
      <c r="F2313" s="41"/>
      <c r="G2313" s="42"/>
      <c r="H2313" s="42"/>
      <c r="I2313" s="42"/>
      <c r="J2313" s="42" t="s">
        <v>831</v>
      </c>
      <c r="K2313" s="130"/>
      <c r="L2313" s="126"/>
      <c r="M2313" s="127"/>
      <c r="N2313" s="127"/>
      <c r="O2313" s="127"/>
      <c r="P2313" s="45"/>
      <c r="Q2313" s="46"/>
      <c r="R2313" s="45">
        <f t="shared" ref="R2313:S2313" si="1221">SUM(R2314:R2317)</f>
        <v>967500</v>
      </c>
      <c r="S2313" s="45">
        <f t="shared" si="1221"/>
        <v>138200</v>
      </c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91"/>
      <c r="AE2313" s="91"/>
      <c r="AF2313" s="91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  <c r="AT2313" s="45"/>
      <c r="AU2313" s="45"/>
      <c r="AV2313" s="45"/>
      <c r="AW2313" s="45"/>
      <c r="AX2313" s="45"/>
      <c r="AY2313" s="45"/>
      <c r="AZ2313" s="45"/>
      <c r="BA2313" s="45"/>
      <c r="BB2313" s="45"/>
      <c r="BC2313" s="45"/>
      <c r="BD2313" s="45"/>
      <c r="BE2313" s="45"/>
    </row>
    <row r="2314" spans="1:57" ht="15.75" customHeight="1">
      <c r="A2314" s="1" t="s">
        <v>2522</v>
      </c>
      <c r="B2314" s="1" t="s">
        <v>121</v>
      </c>
      <c r="C2314" s="1" t="s">
        <v>122</v>
      </c>
      <c r="D2314" s="1" t="s">
        <v>123</v>
      </c>
      <c r="E2314" s="1" t="s">
        <v>831</v>
      </c>
      <c r="F2314" s="128"/>
      <c r="G2314" s="129"/>
      <c r="H2314" s="129"/>
      <c r="I2314" s="129"/>
      <c r="J2314" s="129"/>
      <c r="K2314" s="49" t="s">
        <v>2549</v>
      </c>
      <c r="L2314" s="61" t="s">
        <v>2550</v>
      </c>
      <c r="M2314" s="51" t="s">
        <v>127</v>
      </c>
      <c r="N2314" s="51"/>
      <c r="O2314" s="62" t="e">
        <f t="shared" ref="O2314:O2317" si="1222">M2314-R2314</f>
        <v>#VALUE!</v>
      </c>
      <c r="P2314" s="53">
        <v>150</v>
      </c>
      <c r="Q2314" s="54" t="s">
        <v>159</v>
      </c>
      <c r="R2314" s="53">
        <v>147000</v>
      </c>
      <c r="S2314" s="53">
        <f t="shared" ref="S2314:S2317" si="1223">U2314+X2314+AA2314+AD2314+AG2314+AJ2314+AM2314+AP2314+AS2314+AV2314+AY2314+BB2314</f>
        <v>25200</v>
      </c>
      <c r="T2314" s="53"/>
      <c r="U2314" s="53">
        <v>0</v>
      </c>
      <c r="V2314" s="53" t="s">
        <v>129</v>
      </c>
      <c r="W2314" s="156">
        <v>0.01</v>
      </c>
      <c r="X2314" s="53">
        <v>0</v>
      </c>
      <c r="Y2314" s="53" t="s">
        <v>129</v>
      </c>
      <c r="Z2314" s="156">
        <v>0.01</v>
      </c>
      <c r="AA2314" s="53">
        <v>0</v>
      </c>
      <c r="AB2314" s="53" t="s">
        <v>130</v>
      </c>
      <c r="AC2314" s="191">
        <v>0.05</v>
      </c>
      <c r="AD2314" s="53">
        <v>0</v>
      </c>
      <c r="AE2314" s="53" t="s">
        <v>130</v>
      </c>
      <c r="AF2314" s="55">
        <v>0.15</v>
      </c>
      <c r="AG2314" s="53">
        <v>25200</v>
      </c>
      <c r="AH2314" s="53" t="s">
        <v>131</v>
      </c>
      <c r="AI2314" s="55">
        <v>0.1714</v>
      </c>
      <c r="AJ2314" s="53">
        <v>0</v>
      </c>
      <c r="AK2314" s="53" t="s">
        <v>131</v>
      </c>
      <c r="AL2314" s="55">
        <v>0.1714</v>
      </c>
      <c r="AM2314" s="53"/>
      <c r="AN2314" s="53"/>
      <c r="AO2314" s="53"/>
      <c r="AP2314" s="53"/>
      <c r="AQ2314" s="53"/>
      <c r="AR2314" s="53"/>
      <c r="AS2314" s="53"/>
      <c r="AT2314" s="53"/>
      <c r="AU2314" s="53"/>
      <c r="AV2314" s="53"/>
      <c r="AW2314" s="53"/>
      <c r="AX2314" s="53"/>
      <c r="AY2314" s="53"/>
      <c r="AZ2314" s="53"/>
      <c r="BA2314" s="53"/>
      <c r="BB2314" s="53"/>
      <c r="BC2314" s="53"/>
      <c r="BD2314" s="53"/>
      <c r="BE2314" s="53"/>
    </row>
    <row r="2315" spans="1:57" ht="15.75" customHeight="1">
      <c r="A2315" s="1" t="s">
        <v>2522</v>
      </c>
      <c r="B2315" s="1" t="s">
        <v>121</v>
      </c>
      <c r="C2315" s="1" t="s">
        <v>122</v>
      </c>
      <c r="D2315" s="1" t="s">
        <v>123</v>
      </c>
      <c r="E2315" s="1" t="s">
        <v>831</v>
      </c>
      <c r="F2315" s="128"/>
      <c r="G2315" s="129"/>
      <c r="H2315" s="129"/>
      <c r="I2315" s="129"/>
      <c r="J2315" s="129"/>
      <c r="K2315" s="49" t="s">
        <v>2551</v>
      </c>
      <c r="L2315" s="61" t="s">
        <v>2552</v>
      </c>
      <c r="M2315" s="51" t="s">
        <v>127</v>
      </c>
      <c r="N2315" s="51"/>
      <c r="O2315" s="62" t="e">
        <f t="shared" si="1222"/>
        <v>#VALUE!</v>
      </c>
      <c r="P2315" s="53">
        <v>275</v>
      </c>
      <c r="Q2315" s="54" t="s">
        <v>159</v>
      </c>
      <c r="R2315" s="53">
        <v>269500</v>
      </c>
      <c r="S2315" s="53">
        <f t="shared" si="1223"/>
        <v>65800</v>
      </c>
      <c r="T2315" s="53"/>
      <c r="U2315" s="53">
        <v>0</v>
      </c>
      <c r="V2315" s="53" t="s">
        <v>129</v>
      </c>
      <c r="W2315" s="156">
        <v>0.01</v>
      </c>
      <c r="X2315" s="53">
        <v>0</v>
      </c>
      <c r="Y2315" s="53" t="s">
        <v>129</v>
      </c>
      <c r="Z2315" s="156">
        <v>0.01</v>
      </c>
      <c r="AA2315" s="53">
        <v>0</v>
      </c>
      <c r="AB2315" s="53" t="s">
        <v>130</v>
      </c>
      <c r="AC2315" s="191">
        <v>0.05</v>
      </c>
      <c r="AD2315" s="53">
        <v>0</v>
      </c>
      <c r="AE2315" s="53" t="s">
        <v>130</v>
      </c>
      <c r="AF2315" s="55">
        <v>0.15</v>
      </c>
      <c r="AG2315" s="53">
        <v>193000</v>
      </c>
      <c r="AH2315" s="53" t="s">
        <v>131</v>
      </c>
      <c r="AI2315" s="55">
        <v>7.1599999999999997E-2</v>
      </c>
      <c r="AJ2315" s="53">
        <v>-127200</v>
      </c>
      <c r="AK2315" s="53" t="s">
        <v>131</v>
      </c>
      <c r="AL2315" s="55">
        <v>0.24410000000000001</v>
      </c>
      <c r="AM2315" s="53"/>
      <c r="AN2315" s="53"/>
      <c r="AO2315" s="53"/>
      <c r="AP2315" s="53"/>
      <c r="AQ2315" s="53"/>
      <c r="AR2315" s="53"/>
      <c r="AS2315" s="53"/>
      <c r="AT2315" s="53"/>
      <c r="AU2315" s="53"/>
      <c r="AV2315" s="53"/>
      <c r="AW2315" s="53"/>
      <c r="AX2315" s="53"/>
      <c r="AY2315" s="53"/>
      <c r="AZ2315" s="53"/>
      <c r="BA2315" s="53"/>
      <c r="BB2315" s="53"/>
      <c r="BC2315" s="53"/>
      <c r="BD2315" s="53"/>
      <c r="BE2315" s="53"/>
    </row>
    <row r="2316" spans="1:57" ht="15.75" customHeight="1">
      <c r="A2316" s="1" t="s">
        <v>2522</v>
      </c>
      <c r="B2316" s="1" t="s">
        <v>121</v>
      </c>
      <c r="C2316" s="1" t="s">
        <v>122</v>
      </c>
      <c r="D2316" s="1" t="s">
        <v>123</v>
      </c>
      <c r="E2316" s="1" t="s">
        <v>831</v>
      </c>
      <c r="F2316" s="128"/>
      <c r="G2316" s="129"/>
      <c r="H2316" s="129"/>
      <c r="I2316" s="129"/>
      <c r="J2316" s="129"/>
      <c r="K2316" s="49" t="s">
        <v>2553</v>
      </c>
      <c r="L2316" s="61" t="s">
        <v>2554</v>
      </c>
      <c r="M2316" s="51" t="s">
        <v>127</v>
      </c>
      <c r="N2316" s="51"/>
      <c r="O2316" s="62" t="e">
        <f t="shared" si="1222"/>
        <v>#VALUE!</v>
      </c>
      <c r="P2316" s="53">
        <v>250</v>
      </c>
      <c r="Q2316" s="54" t="s">
        <v>159</v>
      </c>
      <c r="R2316" s="53">
        <v>245000</v>
      </c>
      <c r="S2316" s="53">
        <f t="shared" si="1223"/>
        <v>42000</v>
      </c>
      <c r="T2316" s="53"/>
      <c r="U2316" s="53">
        <v>0</v>
      </c>
      <c r="V2316" s="53" t="s">
        <v>129</v>
      </c>
      <c r="W2316" s="156">
        <v>0.01</v>
      </c>
      <c r="X2316" s="53">
        <v>0</v>
      </c>
      <c r="Y2316" s="53" t="s">
        <v>129</v>
      </c>
      <c r="Z2316" s="156">
        <v>0.01</v>
      </c>
      <c r="AA2316" s="53">
        <v>0</v>
      </c>
      <c r="AB2316" s="53" t="s">
        <v>130</v>
      </c>
      <c r="AC2316" s="191">
        <v>0.05</v>
      </c>
      <c r="AD2316" s="53">
        <v>0</v>
      </c>
      <c r="AE2316" s="53" t="s">
        <v>130</v>
      </c>
      <c r="AF2316" s="55">
        <v>0.15</v>
      </c>
      <c r="AG2316" s="53">
        <v>42000</v>
      </c>
      <c r="AH2316" s="53" t="s">
        <v>131</v>
      </c>
      <c r="AI2316" s="55">
        <v>0.1714</v>
      </c>
      <c r="AJ2316" s="53">
        <v>0</v>
      </c>
      <c r="AK2316" s="53" t="s">
        <v>131</v>
      </c>
      <c r="AL2316" s="55">
        <v>0.1714</v>
      </c>
      <c r="AM2316" s="53"/>
      <c r="AN2316" s="53"/>
      <c r="AO2316" s="53"/>
      <c r="AP2316" s="53"/>
      <c r="AQ2316" s="53"/>
      <c r="AR2316" s="53"/>
      <c r="AS2316" s="53"/>
      <c r="AT2316" s="53"/>
      <c r="AU2316" s="53"/>
      <c r="AV2316" s="53"/>
      <c r="AW2316" s="53"/>
      <c r="AX2316" s="53"/>
      <c r="AY2316" s="53"/>
      <c r="AZ2316" s="53"/>
      <c r="BA2316" s="53"/>
      <c r="BB2316" s="53"/>
      <c r="BC2316" s="53"/>
      <c r="BD2316" s="53"/>
      <c r="BE2316" s="53"/>
    </row>
    <row r="2317" spans="1:57" ht="15.75" customHeight="1">
      <c r="A2317" s="1" t="s">
        <v>2522</v>
      </c>
      <c r="B2317" s="1" t="s">
        <v>121</v>
      </c>
      <c r="C2317" s="1" t="s">
        <v>122</v>
      </c>
      <c r="D2317" s="1" t="s">
        <v>123</v>
      </c>
      <c r="E2317" s="1" t="s">
        <v>831</v>
      </c>
      <c r="F2317" s="128"/>
      <c r="G2317" s="129"/>
      <c r="H2317" s="129"/>
      <c r="I2317" s="129"/>
      <c r="J2317" s="129"/>
      <c r="K2317" s="49" t="s">
        <v>2555</v>
      </c>
      <c r="L2317" s="61" t="s">
        <v>2556</v>
      </c>
      <c r="M2317" s="51" t="s">
        <v>127</v>
      </c>
      <c r="N2317" s="51"/>
      <c r="O2317" s="62" t="e">
        <f t="shared" si="1222"/>
        <v>#VALUE!</v>
      </c>
      <c r="P2317" s="53">
        <v>600</v>
      </c>
      <c r="Q2317" s="54" t="s">
        <v>159</v>
      </c>
      <c r="R2317" s="53">
        <v>306000</v>
      </c>
      <c r="S2317" s="53">
        <f t="shared" si="1223"/>
        <v>5200</v>
      </c>
      <c r="T2317" s="53"/>
      <c r="U2317" s="53">
        <v>0</v>
      </c>
      <c r="V2317" s="53" t="s">
        <v>129</v>
      </c>
      <c r="W2317" s="156">
        <v>0.01</v>
      </c>
      <c r="X2317" s="53">
        <v>0</v>
      </c>
      <c r="Y2317" s="53" t="s">
        <v>129</v>
      </c>
      <c r="Z2317" s="156">
        <v>0.01</v>
      </c>
      <c r="AA2317" s="53">
        <v>0</v>
      </c>
      <c r="AB2317" s="53" t="s">
        <v>130</v>
      </c>
      <c r="AC2317" s="191">
        <v>0.05</v>
      </c>
      <c r="AD2317" s="53">
        <v>0</v>
      </c>
      <c r="AE2317" s="53" t="s">
        <v>130</v>
      </c>
      <c r="AF2317" s="55">
        <v>0.15</v>
      </c>
      <c r="AG2317" s="53">
        <v>1500</v>
      </c>
      <c r="AH2317" s="53" t="s">
        <v>131</v>
      </c>
      <c r="AI2317" s="55">
        <v>4.8999999999999998E-3</v>
      </c>
      <c r="AJ2317" s="53">
        <v>3700</v>
      </c>
      <c r="AK2317" s="53" t="s">
        <v>131</v>
      </c>
      <c r="AL2317" s="55">
        <v>1.6899999999999998E-2</v>
      </c>
      <c r="AM2317" s="53"/>
      <c r="AN2317" s="53"/>
      <c r="AO2317" s="53"/>
      <c r="AP2317" s="53"/>
      <c r="AQ2317" s="53"/>
      <c r="AR2317" s="53"/>
      <c r="AS2317" s="53"/>
      <c r="AT2317" s="53"/>
      <c r="AU2317" s="53"/>
      <c r="AV2317" s="53"/>
      <c r="AW2317" s="53"/>
      <c r="AX2317" s="53"/>
      <c r="AY2317" s="53"/>
      <c r="AZ2317" s="53"/>
      <c r="BA2317" s="53"/>
      <c r="BB2317" s="53"/>
      <c r="BC2317" s="53"/>
      <c r="BD2317" s="53"/>
      <c r="BE2317" s="53"/>
    </row>
    <row r="2318" spans="1:57" ht="15.75" customHeight="1">
      <c r="A2318" s="1" t="s">
        <v>2522</v>
      </c>
      <c r="B2318" s="1" t="s">
        <v>121</v>
      </c>
      <c r="C2318" s="1" t="s">
        <v>122</v>
      </c>
      <c r="D2318" s="1"/>
      <c r="E2318" s="1" t="s">
        <v>841</v>
      </c>
      <c r="F2318" s="41"/>
      <c r="G2318" s="42"/>
      <c r="H2318" s="42"/>
      <c r="I2318" s="42"/>
      <c r="J2318" s="42" t="s">
        <v>841</v>
      </c>
      <c r="K2318" s="130"/>
      <c r="L2318" s="126"/>
      <c r="M2318" s="127"/>
      <c r="N2318" s="127"/>
      <c r="O2318" s="127"/>
      <c r="P2318" s="45"/>
      <c r="Q2318" s="46"/>
      <c r="R2318" s="45">
        <f t="shared" ref="R2318:S2318" si="1224">SUM(R2319:R2324)</f>
        <v>7327900</v>
      </c>
      <c r="S2318" s="45">
        <f t="shared" si="1224"/>
        <v>9850</v>
      </c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91"/>
      <c r="AE2318" s="91"/>
      <c r="AF2318" s="91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  <c r="AT2318" s="45"/>
      <c r="AU2318" s="45"/>
      <c r="AV2318" s="45"/>
      <c r="AW2318" s="45"/>
      <c r="AX2318" s="45"/>
      <c r="AY2318" s="45"/>
      <c r="AZ2318" s="45"/>
      <c r="BA2318" s="45"/>
      <c r="BB2318" s="45"/>
      <c r="BC2318" s="45"/>
      <c r="BD2318" s="45"/>
      <c r="BE2318" s="45"/>
    </row>
    <row r="2319" spans="1:57" ht="15.75" customHeight="1">
      <c r="A2319" s="1" t="s">
        <v>2522</v>
      </c>
      <c r="B2319" s="1" t="s">
        <v>121</v>
      </c>
      <c r="C2319" s="1" t="s">
        <v>122</v>
      </c>
      <c r="D2319" s="1" t="s">
        <v>123</v>
      </c>
      <c r="E2319" s="1" t="s">
        <v>841</v>
      </c>
      <c r="F2319" s="128"/>
      <c r="G2319" s="129"/>
      <c r="H2319" s="129"/>
      <c r="I2319" s="129"/>
      <c r="J2319" s="129"/>
      <c r="K2319" s="49" t="s">
        <v>2557</v>
      </c>
      <c r="L2319" s="57" t="s">
        <v>2558</v>
      </c>
      <c r="M2319" s="51" t="s">
        <v>127</v>
      </c>
      <c r="N2319" s="51"/>
      <c r="O2319" s="62" t="e">
        <f t="shared" ref="O2319:O2324" si="1225">M2319-R2319</f>
        <v>#VALUE!</v>
      </c>
      <c r="P2319" s="53">
        <v>32</v>
      </c>
      <c r="Q2319" s="54" t="s">
        <v>400</v>
      </c>
      <c r="R2319" s="53">
        <v>170200</v>
      </c>
      <c r="S2319" s="53">
        <f t="shared" ref="S2319:S2324" si="1226">U2319+X2319+AA2319+AD2319+AG2319+AJ2319+AM2319+AP2319+AS2319+AV2319+AY2319+BB2319</f>
        <v>1750</v>
      </c>
      <c r="T2319" s="53"/>
      <c r="U2319" s="53">
        <v>0</v>
      </c>
      <c r="V2319" s="53" t="s">
        <v>129</v>
      </c>
      <c r="W2319" s="156">
        <v>0.01</v>
      </c>
      <c r="X2319" s="53">
        <v>0</v>
      </c>
      <c r="Y2319" s="53" t="s">
        <v>129</v>
      </c>
      <c r="Z2319" s="156">
        <v>0.01</v>
      </c>
      <c r="AA2319" s="53">
        <v>0</v>
      </c>
      <c r="AB2319" s="53" t="s">
        <v>130</v>
      </c>
      <c r="AC2319" s="191">
        <v>0.05</v>
      </c>
      <c r="AD2319" s="53">
        <v>0</v>
      </c>
      <c r="AE2319" s="53" t="s">
        <v>131</v>
      </c>
      <c r="AF2319" s="55">
        <v>0</v>
      </c>
      <c r="AG2319" s="53">
        <v>0</v>
      </c>
      <c r="AH2319" s="53" t="s">
        <v>131</v>
      </c>
      <c r="AI2319" s="55">
        <v>0</v>
      </c>
      <c r="AJ2319" s="53">
        <v>1750</v>
      </c>
      <c r="AK2319" s="53" t="s">
        <v>131</v>
      </c>
      <c r="AL2319" s="55">
        <v>1.0200000000000001E-2</v>
      </c>
      <c r="AM2319" s="53"/>
      <c r="AN2319" s="53"/>
      <c r="AO2319" s="53"/>
      <c r="AP2319" s="53"/>
      <c r="AQ2319" s="53"/>
      <c r="AR2319" s="53"/>
      <c r="AS2319" s="53"/>
      <c r="AT2319" s="53"/>
      <c r="AU2319" s="53"/>
      <c r="AV2319" s="53"/>
      <c r="AW2319" s="53"/>
      <c r="AX2319" s="53"/>
      <c r="AY2319" s="53"/>
      <c r="AZ2319" s="53"/>
      <c r="BA2319" s="53"/>
      <c r="BB2319" s="53"/>
      <c r="BC2319" s="53"/>
      <c r="BD2319" s="53"/>
      <c r="BE2319" s="53"/>
    </row>
    <row r="2320" spans="1:57" ht="15.75" customHeight="1">
      <c r="A2320" s="1" t="s">
        <v>2522</v>
      </c>
      <c r="B2320" s="1" t="s">
        <v>121</v>
      </c>
      <c r="C2320" s="1" t="s">
        <v>122</v>
      </c>
      <c r="D2320" s="1" t="s">
        <v>123</v>
      </c>
      <c r="E2320" s="1" t="s">
        <v>841</v>
      </c>
      <c r="F2320" s="128"/>
      <c r="G2320" s="129"/>
      <c r="H2320" s="129"/>
      <c r="I2320" s="129"/>
      <c r="J2320" s="129"/>
      <c r="K2320" s="49" t="s">
        <v>2559</v>
      </c>
      <c r="L2320" s="61" t="s">
        <v>2560</v>
      </c>
      <c r="M2320" s="51" t="s">
        <v>127</v>
      </c>
      <c r="N2320" s="51"/>
      <c r="O2320" s="62" t="e">
        <f t="shared" si="1225"/>
        <v>#VALUE!</v>
      </c>
      <c r="P2320" s="53">
        <v>41</v>
      </c>
      <c r="Q2320" s="54" t="s">
        <v>400</v>
      </c>
      <c r="R2320" s="53">
        <v>218100</v>
      </c>
      <c r="S2320" s="53">
        <f t="shared" si="1226"/>
        <v>750</v>
      </c>
      <c r="T2320" s="53"/>
      <c r="U2320" s="53">
        <v>0</v>
      </c>
      <c r="V2320" s="53" t="s">
        <v>129</v>
      </c>
      <c r="W2320" s="156">
        <v>0.01</v>
      </c>
      <c r="X2320" s="53">
        <v>0</v>
      </c>
      <c r="Y2320" s="53" t="s">
        <v>129</v>
      </c>
      <c r="Z2320" s="156">
        <v>0.01</v>
      </c>
      <c r="AA2320" s="53">
        <v>0</v>
      </c>
      <c r="AB2320" s="53" t="s">
        <v>130</v>
      </c>
      <c r="AC2320" s="191">
        <v>0.05</v>
      </c>
      <c r="AD2320" s="53">
        <v>0</v>
      </c>
      <c r="AE2320" s="53" t="s">
        <v>131</v>
      </c>
      <c r="AF2320" s="55">
        <v>0</v>
      </c>
      <c r="AG2320" s="53">
        <v>0</v>
      </c>
      <c r="AH2320" s="53" t="s">
        <v>131</v>
      </c>
      <c r="AI2320" s="55">
        <v>0</v>
      </c>
      <c r="AJ2320" s="53">
        <v>750</v>
      </c>
      <c r="AK2320" s="53" t="s">
        <v>131</v>
      </c>
      <c r="AL2320" s="55">
        <v>3.3999999999999998E-3</v>
      </c>
      <c r="AM2320" s="53"/>
      <c r="AN2320" s="53"/>
      <c r="AO2320" s="53"/>
      <c r="AP2320" s="53"/>
      <c r="AQ2320" s="53"/>
      <c r="AR2320" s="53"/>
      <c r="AS2320" s="53"/>
      <c r="AT2320" s="53"/>
      <c r="AU2320" s="53"/>
      <c r="AV2320" s="53"/>
      <c r="AW2320" s="53"/>
      <c r="AX2320" s="53"/>
      <c r="AY2320" s="53"/>
      <c r="AZ2320" s="53"/>
      <c r="BA2320" s="53"/>
      <c r="BB2320" s="53"/>
      <c r="BC2320" s="53"/>
      <c r="BD2320" s="53"/>
      <c r="BE2320" s="53"/>
    </row>
    <row r="2321" spans="1:57" ht="15.75" customHeight="1">
      <c r="A2321" s="1" t="s">
        <v>2522</v>
      </c>
      <c r="B2321" s="1" t="s">
        <v>121</v>
      </c>
      <c r="C2321" s="1" t="s">
        <v>122</v>
      </c>
      <c r="D2321" s="1" t="s">
        <v>123</v>
      </c>
      <c r="E2321" s="1" t="s">
        <v>841</v>
      </c>
      <c r="F2321" s="128"/>
      <c r="G2321" s="129"/>
      <c r="H2321" s="129"/>
      <c r="I2321" s="129"/>
      <c r="J2321" s="129"/>
      <c r="K2321" s="49" t="s">
        <v>2561</v>
      </c>
      <c r="L2321" s="61" t="s">
        <v>2562</v>
      </c>
      <c r="M2321" s="51" t="s">
        <v>127</v>
      </c>
      <c r="N2321" s="51"/>
      <c r="O2321" s="62" t="e">
        <f t="shared" si="1225"/>
        <v>#VALUE!</v>
      </c>
      <c r="P2321" s="53">
        <v>77</v>
      </c>
      <c r="Q2321" s="54" t="s">
        <v>400</v>
      </c>
      <c r="R2321" s="53">
        <v>409600</v>
      </c>
      <c r="S2321" s="53">
        <f t="shared" si="1226"/>
        <v>6500</v>
      </c>
      <c r="T2321" s="53"/>
      <c r="U2321" s="53">
        <v>0</v>
      </c>
      <c r="V2321" s="53" t="s">
        <v>129</v>
      </c>
      <c r="W2321" s="156">
        <v>0.01</v>
      </c>
      <c r="X2321" s="53">
        <v>0</v>
      </c>
      <c r="Y2321" s="53" t="s">
        <v>129</v>
      </c>
      <c r="Z2321" s="156">
        <v>0.01</v>
      </c>
      <c r="AA2321" s="53">
        <v>0</v>
      </c>
      <c r="AB2321" s="53" t="s">
        <v>130</v>
      </c>
      <c r="AC2321" s="191">
        <v>0.05</v>
      </c>
      <c r="AD2321" s="53">
        <v>0</v>
      </c>
      <c r="AE2321" s="53" t="s">
        <v>130</v>
      </c>
      <c r="AF2321" s="55">
        <v>0.15</v>
      </c>
      <c r="AG2321" s="53">
        <v>0</v>
      </c>
      <c r="AH2321" s="53" t="s">
        <v>131</v>
      </c>
      <c r="AI2321" s="55">
        <v>0</v>
      </c>
      <c r="AJ2321" s="53">
        <v>6500</v>
      </c>
      <c r="AK2321" s="53" t="s">
        <v>131</v>
      </c>
      <c r="AL2321" s="55">
        <v>0.15859999999999999</v>
      </c>
      <c r="AM2321" s="53"/>
      <c r="AN2321" s="53"/>
      <c r="AO2321" s="53"/>
      <c r="AP2321" s="53"/>
      <c r="AQ2321" s="53"/>
      <c r="AR2321" s="53"/>
      <c r="AS2321" s="53"/>
      <c r="AT2321" s="53"/>
      <c r="AU2321" s="53"/>
      <c r="AV2321" s="53"/>
      <c r="AW2321" s="53"/>
      <c r="AX2321" s="53"/>
      <c r="AY2321" s="53"/>
      <c r="AZ2321" s="53"/>
      <c r="BA2321" s="53"/>
      <c r="BB2321" s="53"/>
      <c r="BC2321" s="53"/>
      <c r="BD2321" s="53"/>
      <c r="BE2321" s="53"/>
    </row>
    <row r="2322" spans="1:57" ht="15.75" customHeight="1">
      <c r="A2322" s="1" t="s">
        <v>2522</v>
      </c>
      <c r="B2322" s="1" t="s">
        <v>121</v>
      </c>
      <c r="C2322" s="1" t="s">
        <v>122</v>
      </c>
      <c r="D2322" s="1" t="s">
        <v>123</v>
      </c>
      <c r="E2322" s="1" t="s">
        <v>841</v>
      </c>
      <c r="F2322" s="128"/>
      <c r="G2322" s="129"/>
      <c r="H2322" s="129"/>
      <c r="I2322" s="129"/>
      <c r="J2322" s="129"/>
      <c r="K2322" s="49" t="s">
        <v>2563</v>
      </c>
      <c r="L2322" s="61" t="s">
        <v>2564</v>
      </c>
      <c r="M2322" s="51" t="s">
        <v>127</v>
      </c>
      <c r="N2322" s="51"/>
      <c r="O2322" s="62" t="e">
        <f t="shared" si="1225"/>
        <v>#VALUE!</v>
      </c>
      <c r="P2322" s="53">
        <v>5316</v>
      </c>
      <c r="Q2322" s="54" t="s">
        <v>159</v>
      </c>
      <c r="R2322" s="53">
        <v>5635000</v>
      </c>
      <c r="S2322" s="53">
        <f t="shared" si="1226"/>
        <v>0</v>
      </c>
      <c r="T2322" s="53"/>
      <c r="U2322" s="53">
        <v>0</v>
      </c>
      <c r="V2322" s="53" t="s">
        <v>129</v>
      </c>
      <c r="W2322" s="156">
        <v>0.01</v>
      </c>
      <c r="X2322" s="53">
        <v>0</v>
      </c>
      <c r="Y2322" s="53" t="s">
        <v>129</v>
      </c>
      <c r="Z2322" s="156">
        <v>0.01</v>
      </c>
      <c r="AA2322" s="53">
        <v>0</v>
      </c>
      <c r="AB2322" s="53" t="s">
        <v>130</v>
      </c>
      <c r="AC2322" s="191">
        <v>0.05</v>
      </c>
      <c r="AD2322" s="53">
        <v>0</v>
      </c>
      <c r="AE2322" s="53" t="s">
        <v>131</v>
      </c>
      <c r="AF2322" s="55">
        <v>0</v>
      </c>
      <c r="AG2322" s="53">
        <v>0</v>
      </c>
      <c r="AH2322" s="53" t="s">
        <v>131</v>
      </c>
      <c r="AI2322" s="55">
        <v>0</v>
      </c>
      <c r="AJ2322" s="53">
        <v>0</v>
      </c>
      <c r="AK2322" s="53" t="s">
        <v>131</v>
      </c>
      <c r="AL2322" s="55">
        <v>0</v>
      </c>
      <c r="AM2322" s="53"/>
      <c r="AN2322" s="53"/>
      <c r="AO2322" s="53"/>
      <c r="AP2322" s="53"/>
      <c r="AQ2322" s="53"/>
      <c r="AR2322" s="53"/>
      <c r="AS2322" s="53"/>
      <c r="AT2322" s="53"/>
      <c r="AU2322" s="53"/>
      <c r="AV2322" s="53"/>
      <c r="AW2322" s="53"/>
      <c r="AX2322" s="53"/>
      <c r="AY2322" s="53"/>
      <c r="AZ2322" s="53"/>
      <c r="BA2322" s="53"/>
      <c r="BB2322" s="53"/>
      <c r="BC2322" s="53"/>
      <c r="BD2322" s="53"/>
      <c r="BE2322" s="53"/>
    </row>
    <row r="2323" spans="1:57" ht="15.75" customHeight="1">
      <c r="A2323" s="1" t="s">
        <v>2522</v>
      </c>
      <c r="B2323" s="1" t="s">
        <v>121</v>
      </c>
      <c r="C2323" s="1" t="s">
        <v>122</v>
      </c>
      <c r="D2323" s="1" t="s">
        <v>123</v>
      </c>
      <c r="E2323" s="1" t="s">
        <v>841</v>
      </c>
      <c r="F2323" s="128"/>
      <c r="G2323" s="129"/>
      <c r="H2323" s="129"/>
      <c r="I2323" s="129"/>
      <c r="J2323" s="129"/>
      <c r="K2323" s="49" t="s">
        <v>2565</v>
      </c>
      <c r="L2323" s="61" t="s">
        <v>2566</v>
      </c>
      <c r="M2323" s="51" t="s">
        <v>127</v>
      </c>
      <c r="N2323" s="51"/>
      <c r="O2323" s="62" t="e">
        <f t="shared" si="1225"/>
        <v>#VALUE!</v>
      </c>
      <c r="P2323" s="53">
        <v>700</v>
      </c>
      <c r="Q2323" s="54" t="s">
        <v>159</v>
      </c>
      <c r="R2323" s="53">
        <v>742000</v>
      </c>
      <c r="S2323" s="53">
        <f t="shared" si="1226"/>
        <v>0</v>
      </c>
      <c r="T2323" s="53"/>
      <c r="U2323" s="53">
        <v>0</v>
      </c>
      <c r="V2323" s="53" t="s">
        <v>129</v>
      </c>
      <c r="W2323" s="156">
        <v>0.01</v>
      </c>
      <c r="X2323" s="53">
        <v>0</v>
      </c>
      <c r="Y2323" s="53" t="s">
        <v>129</v>
      </c>
      <c r="Z2323" s="156">
        <v>0.01</v>
      </c>
      <c r="AA2323" s="53">
        <v>0</v>
      </c>
      <c r="AB2323" s="53" t="s">
        <v>130</v>
      </c>
      <c r="AC2323" s="191">
        <v>0.05</v>
      </c>
      <c r="AD2323" s="53">
        <v>0</v>
      </c>
      <c r="AE2323" s="53" t="s">
        <v>130</v>
      </c>
      <c r="AF2323" s="55">
        <v>0.15</v>
      </c>
      <c r="AG2323" s="53">
        <v>0</v>
      </c>
      <c r="AH2323" s="53" t="s">
        <v>131</v>
      </c>
      <c r="AI2323" s="55">
        <v>0</v>
      </c>
      <c r="AJ2323" s="53">
        <v>0</v>
      </c>
      <c r="AK2323" s="53" t="s">
        <v>131</v>
      </c>
      <c r="AL2323" s="55">
        <v>0</v>
      </c>
      <c r="AM2323" s="53"/>
      <c r="AN2323" s="53"/>
      <c r="AO2323" s="53"/>
      <c r="AP2323" s="53"/>
      <c r="AQ2323" s="53"/>
      <c r="AR2323" s="53"/>
      <c r="AS2323" s="53"/>
      <c r="AT2323" s="53"/>
      <c r="AU2323" s="53"/>
      <c r="AV2323" s="53"/>
      <c r="AW2323" s="53"/>
      <c r="AX2323" s="53"/>
      <c r="AY2323" s="53"/>
      <c r="AZ2323" s="53"/>
      <c r="BA2323" s="53"/>
      <c r="BB2323" s="53"/>
      <c r="BC2323" s="53"/>
      <c r="BD2323" s="53"/>
      <c r="BE2323" s="53"/>
    </row>
    <row r="2324" spans="1:57" ht="15.75" customHeight="1">
      <c r="A2324" s="1" t="s">
        <v>2522</v>
      </c>
      <c r="B2324" s="1" t="s">
        <v>121</v>
      </c>
      <c r="C2324" s="1" t="s">
        <v>122</v>
      </c>
      <c r="D2324" s="1" t="s">
        <v>123</v>
      </c>
      <c r="E2324" s="1" t="s">
        <v>841</v>
      </c>
      <c r="F2324" s="128"/>
      <c r="G2324" s="129"/>
      <c r="H2324" s="129"/>
      <c r="I2324" s="129"/>
      <c r="J2324" s="129"/>
      <c r="K2324" s="49" t="s">
        <v>2567</v>
      </c>
      <c r="L2324" s="61" t="s">
        <v>2568</v>
      </c>
      <c r="M2324" s="51" t="s">
        <v>127</v>
      </c>
      <c r="N2324" s="51"/>
      <c r="O2324" s="62" t="e">
        <f t="shared" si="1225"/>
        <v>#VALUE!</v>
      </c>
      <c r="P2324" s="53">
        <v>300</v>
      </c>
      <c r="Q2324" s="54" t="s">
        <v>159</v>
      </c>
      <c r="R2324" s="53">
        <v>153000</v>
      </c>
      <c r="S2324" s="53">
        <f t="shared" si="1226"/>
        <v>850</v>
      </c>
      <c r="T2324" s="53"/>
      <c r="U2324" s="53">
        <v>0</v>
      </c>
      <c r="V2324" s="53" t="s">
        <v>129</v>
      </c>
      <c r="W2324" s="156">
        <v>0.01</v>
      </c>
      <c r="X2324" s="53">
        <v>0</v>
      </c>
      <c r="Y2324" s="53" t="s">
        <v>129</v>
      </c>
      <c r="Z2324" s="156">
        <v>0.01</v>
      </c>
      <c r="AA2324" s="53">
        <v>0</v>
      </c>
      <c r="AB2324" s="53" t="s">
        <v>130</v>
      </c>
      <c r="AC2324" s="191">
        <v>0.05</v>
      </c>
      <c r="AD2324" s="53">
        <v>0</v>
      </c>
      <c r="AE2324" s="53" t="s">
        <v>131</v>
      </c>
      <c r="AF2324" s="55">
        <v>0</v>
      </c>
      <c r="AG2324" s="53">
        <v>0</v>
      </c>
      <c r="AH2324" s="53" t="s">
        <v>131</v>
      </c>
      <c r="AI2324" s="55">
        <v>0</v>
      </c>
      <c r="AJ2324" s="53">
        <v>850</v>
      </c>
      <c r="AK2324" s="53" t="s">
        <v>131</v>
      </c>
      <c r="AL2324" s="55">
        <v>0</v>
      </c>
      <c r="AM2324" s="53"/>
      <c r="AN2324" s="53"/>
      <c r="AO2324" s="53"/>
      <c r="AP2324" s="53"/>
      <c r="AQ2324" s="53"/>
      <c r="AR2324" s="53"/>
      <c r="AS2324" s="53"/>
      <c r="AT2324" s="53"/>
      <c r="AU2324" s="53"/>
      <c r="AV2324" s="53"/>
      <c r="AW2324" s="53"/>
      <c r="AX2324" s="53"/>
      <c r="AY2324" s="53"/>
      <c r="AZ2324" s="53"/>
      <c r="BA2324" s="53"/>
      <c r="BB2324" s="53"/>
      <c r="BC2324" s="53"/>
      <c r="BD2324" s="53"/>
      <c r="BE2324" s="53"/>
    </row>
    <row r="2325" spans="1:57" ht="15.75" customHeight="1">
      <c r="A2325" s="1" t="s">
        <v>2522</v>
      </c>
      <c r="B2325" s="1" t="s">
        <v>121</v>
      </c>
      <c r="C2325" s="1" t="s">
        <v>122</v>
      </c>
      <c r="D2325" s="1" t="s">
        <v>241</v>
      </c>
      <c r="E2325" s="1"/>
      <c r="F2325" s="35"/>
      <c r="G2325" s="36"/>
      <c r="H2325" s="36"/>
      <c r="I2325" s="36" t="s">
        <v>241</v>
      </c>
      <c r="J2325" s="36"/>
      <c r="K2325" s="120"/>
      <c r="L2325" s="121"/>
      <c r="M2325" s="122"/>
      <c r="N2325" s="122"/>
      <c r="O2325" s="122"/>
      <c r="P2325" s="39"/>
      <c r="Q2325" s="40"/>
      <c r="R2325" s="39">
        <f t="shared" ref="R2325:S2325" si="1227">R2326</f>
        <v>319200</v>
      </c>
      <c r="S2325" s="39">
        <f t="shared" si="1227"/>
        <v>137389.5</v>
      </c>
      <c r="T2325" s="39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86"/>
      <c r="AE2325" s="86"/>
      <c r="AF2325" s="86"/>
      <c r="AG2325" s="39"/>
      <c r="AH2325" s="39"/>
      <c r="AI2325" s="39"/>
      <c r="AJ2325" s="39"/>
      <c r="AK2325" s="39"/>
      <c r="AL2325" s="39"/>
      <c r="AM2325" s="39"/>
      <c r="AN2325" s="39"/>
      <c r="AO2325" s="39"/>
      <c r="AP2325" s="39"/>
      <c r="AQ2325" s="39"/>
      <c r="AR2325" s="39"/>
      <c r="AS2325" s="39"/>
      <c r="AT2325" s="39"/>
      <c r="AU2325" s="39"/>
      <c r="AV2325" s="39"/>
      <c r="AW2325" s="39"/>
      <c r="AX2325" s="39"/>
      <c r="AY2325" s="39"/>
      <c r="AZ2325" s="39"/>
      <c r="BA2325" s="39"/>
      <c r="BB2325" s="39"/>
      <c r="BC2325" s="39"/>
      <c r="BD2325" s="39"/>
      <c r="BE2325" s="39"/>
    </row>
    <row r="2326" spans="1:57" ht="15.75" customHeight="1">
      <c r="A2326" s="1" t="s">
        <v>2522</v>
      </c>
      <c r="B2326" s="1" t="s">
        <v>121</v>
      </c>
      <c r="C2326" s="1" t="s">
        <v>122</v>
      </c>
      <c r="D2326" s="1"/>
      <c r="E2326" s="1" t="s">
        <v>847</v>
      </c>
      <c r="F2326" s="41"/>
      <c r="G2326" s="42"/>
      <c r="H2326" s="42"/>
      <c r="I2326" s="42"/>
      <c r="J2326" s="42" t="s">
        <v>847</v>
      </c>
      <c r="K2326" s="130"/>
      <c r="L2326" s="126"/>
      <c r="M2326" s="127"/>
      <c r="N2326" s="127"/>
      <c r="O2326" s="127"/>
      <c r="P2326" s="45"/>
      <c r="Q2326" s="46"/>
      <c r="R2326" s="45">
        <f t="shared" ref="R2326:S2326" si="1228">SUM(R2327:R2329)</f>
        <v>319200</v>
      </c>
      <c r="S2326" s="45">
        <f t="shared" si="1228"/>
        <v>137389.5</v>
      </c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82"/>
      <c r="AE2326" s="82"/>
      <c r="AF2326" s="82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  <c r="AT2326" s="45"/>
      <c r="AU2326" s="45"/>
      <c r="AV2326" s="45"/>
      <c r="AW2326" s="45"/>
      <c r="AX2326" s="45"/>
      <c r="AY2326" s="45"/>
      <c r="AZ2326" s="45"/>
      <c r="BA2326" s="45"/>
      <c r="BB2326" s="45"/>
      <c r="BC2326" s="45"/>
      <c r="BD2326" s="45"/>
      <c r="BE2326" s="45"/>
    </row>
    <row r="2327" spans="1:57" ht="15.75" customHeight="1">
      <c r="A2327" s="1" t="s">
        <v>2522</v>
      </c>
      <c r="B2327" s="1" t="s">
        <v>121</v>
      </c>
      <c r="C2327" s="1" t="s">
        <v>122</v>
      </c>
      <c r="D2327" s="1" t="s">
        <v>241</v>
      </c>
      <c r="E2327" s="1" t="s">
        <v>847</v>
      </c>
      <c r="F2327" s="128"/>
      <c r="G2327" s="129"/>
      <c r="H2327" s="129"/>
      <c r="I2327" s="129"/>
      <c r="J2327" s="129"/>
      <c r="K2327" s="49" t="s">
        <v>2557</v>
      </c>
      <c r="L2327" s="61" t="s">
        <v>2569</v>
      </c>
      <c r="M2327" s="51" t="s">
        <v>127</v>
      </c>
      <c r="N2327" s="51"/>
      <c r="O2327" s="62" t="e">
        <f t="shared" ref="O2327:O2329" si="1229">M2327-R2327</f>
        <v>#VALUE!</v>
      </c>
      <c r="P2327" s="53">
        <v>15</v>
      </c>
      <c r="Q2327" s="54" t="s">
        <v>400</v>
      </c>
      <c r="R2327" s="53">
        <v>79800</v>
      </c>
      <c r="S2327" s="53">
        <f t="shared" ref="S2327:S2329" si="1230">U2327+X2327+AA2327+AD2327+AG2327+AJ2327+AM2327+AP2327+AS2327+AV2327+AY2327+BB2327</f>
        <v>79733.7</v>
      </c>
      <c r="T2327" s="53"/>
      <c r="U2327" s="53">
        <v>0</v>
      </c>
      <c r="V2327" s="53" t="s">
        <v>129</v>
      </c>
      <c r="W2327" s="156">
        <v>0.01</v>
      </c>
      <c r="X2327" s="53">
        <v>0</v>
      </c>
      <c r="Y2327" s="53" t="s">
        <v>129</v>
      </c>
      <c r="Z2327" s="156">
        <v>0.01</v>
      </c>
      <c r="AA2327" s="53">
        <v>0</v>
      </c>
      <c r="AB2327" s="53" t="s">
        <v>130</v>
      </c>
      <c r="AC2327" s="191">
        <v>0.05</v>
      </c>
      <c r="AD2327" s="53">
        <v>0</v>
      </c>
      <c r="AE2327" s="53" t="s">
        <v>130</v>
      </c>
      <c r="AF2327" s="55">
        <v>0.15</v>
      </c>
      <c r="AG2327" s="53">
        <v>1800</v>
      </c>
      <c r="AH2327" s="53" t="s">
        <v>131</v>
      </c>
      <c r="AI2327" s="55">
        <v>2.2499999999999999E-2</v>
      </c>
      <c r="AJ2327" s="53">
        <v>77933.7</v>
      </c>
      <c r="AK2327" s="53" t="s">
        <v>131</v>
      </c>
      <c r="AL2327" s="55">
        <v>1</v>
      </c>
      <c r="AM2327" s="53"/>
      <c r="AN2327" s="53"/>
      <c r="AO2327" s="53"/>
      <c r="AP2327" s="53"/>
      <c r="AQ2327" s="53"/>
      <c r="AR2327" s="53"/>
      <c r="AS2327" s="53"/>
      <c r="AT2327" s="53"/>
      <c r="AU2327" s="53"/>
      <c r="AV2327" s="53"/>
      <c r="AW2327" s="53"/>
      <c r="AX2327" s="53"/>
      <c r="AY2327" s="53"/>
      <c r="AZ2327" s="53"/>
      <c r="BA2327" s="53"/>
      <c r="BB2327" s="53"/>
      <c r="BC2327" s="53"/>
      <c r="BD2327" s="53"/>
      <c r="BE2327" s="53"/>
    </row>
    <row r="2328" spans="1:57" ht="15.75" customHeight="1">
      <c r="A2328" s="1" t="s">
        <v>2522</v>
      </c>
      <c r="B2328" s="1" t="s">
        <v>121</v>
      </c>
      <c r="C2328" s="1" t="s">
        <v>122</v>
      </c>
      <c r="D2328" s="1" t="s">
        <v>241</v>
      </c>
      <c r="E2328" s="1" t="s">
        <v>847</v>
      </c>
      <c r="F2328" s="128"/>
      <c r="G2328" s="129"/>
      <c r="H2328" s="129"/>
      <c r="I2328" s="129"/>
      <c r="J2328" s="129"/>
      <c r="K2328" s="49" t="s">
        <v>2559</v>
      </c>
      <c r="L2328" s="61" t="s">
        <v>2570</v>
      </c>
      <c r="M2328" s="51" t="s">
        <v>127</v>
      </c>
      <c r="N2328" s="51"/>
      <c r="O2328" s="62" t="e">
        <f t="shared" si="1229"/>
        <v>#VALUE!</v>
      </c>
      <c r="P2328" s="53">
        <v>30</v>
      </c>
      <c r="Q2328" s="54" t="s">
        <v>400</v>
      </c>
      <c r="R2328" s="53">
        <v>159600</v>
      </c>
      <c r="S2328" s="53">
        <f t="shared" si="1230"/>
        <v>55855.8</v>
      </c>
      <c r="T2328" s="53"/>
      <c r="U2328" s="53">
        <v>0</v>
      </c>
      <c r="V2328" s="53" t="s">
        <v>129</v>
      </c>
      <c r="W2328" s="156">
        <v>0.01</v>
      </c>
      <c r="X2328" s="53">
        <v>0</v>
      </c>
      <c r="Y2328" s="53" t="s">
        <v>129</v>
      </c>
      <c r="Z2328" s="156">
        <v>0.01</v>
      </c>
      <c r="AA2328" s="53">
        <v>0</v>
      </c>
      <c r="AB2328" s="53" t="s">
        <v>130</v>
      </c>
      <c r="AC2328" s="191">
        <v>0.05</v>
      </c>
      <c r="AD2328" s="53">
        <v>0</v>
      </c>
      <c r="AE2328" s="53" t="s">
        <v>130</v>
      </c>
      <c r="AF2328" s="55">
        <v>0.15</v>
      </c>
      <c r="AG2328" s="53">
        <v>2400</v>
      </c>
      <c r="AH2328" s="53" t="s">
        <v>131</v>
      </c>
      <c r="AI2328" s="55">
        <v>1.4999999999999999E-2</v>
      </c>
      <c r="AJ2328" s="53">
        <v>53455.8</v>
      </c>
      <c r="AK2328" s="53" t="s">
        <v>131</v>
      </c>
      <c r="AL2328" s="55">
        <v>0.3352</v>
      </c>
      <c r="AM2328" s="53"/>
      <c r="AN2328" s="53"/>
      <c r="AO2328" s="53"/>
      <c r="AP2328" s="53"/>
      <c r="AQ2328" s="53"/>
      <c r="AR2328" s="53"/>
      <c r="AS2328" s="53"/>
      <c r="AT2328" s="53"/>
      <c r="AU2328" s="53"/>
      <c r="AV2328" s="53"/>
      <c r="AW2328" s="53"/>
      <c r="AX2328" s="53"/>
      <c r="AY2328" s="53"/>
      <c r="AZ2328" s="53"/>
      <c r="BA2328" s="53"/>
      <c r="BB2328" s="53"/>
      <c r="BC2328" s="53"/>
      <c r="BD2328" s="53"/>
      <c r="BE2328" s="53"/>
    </row>
    <row r="2329" spans="1:57" ht="15.75" customHeight="1">
      <c r="A2329" s="1" t="s">
        <v>2522</v>
      </c>
      <c r="B2329" s="1" t="s">
        <v>121</v>
      </c>
      <c r="C2329" s="1" t="s">
        <v>122</v>
      </c>
      <c r="D2329" s="1" t="s">
        <v>241</v>
      </c>
      <c r="E2329" s="1" t="s">
        <v>847</v>
      </c>
      <c r="F2329" s="128"/>
      <c r="G2329" s="129"/>
      <c r="H2329" s="129"/>
      <c r="I2329" s="129"/>
      <c r="J2329" s="129"/>
      <c r="K2329" s="49" t="s">
        <v>2561</v>
      </c>
      <c r="L2329" s="61" t="s">
        <v>2571</v>
      </c>
      <c r="M2329" s="51" t="s">
        <v>127</v>
      </c>
      <c r="N2329" s="51"/>
      <c r="O2329" s="62" t="e">
        <f t="shared" si="1229"/>
        <v>#VALUE!</v>
      </c>
      <c r="P2329" s="53">
        <v>15</v>
      </c>
      <c r="Q2329" s="54" t="s">
        <v>400</v>
      </c>
      <c r="R2329" s="53">
        <v>79800</v>
      </c>
      <c r="S2329" s="53">
        <f t="shared" si="1230"/>
        <v>1800</v>
      </c>
      <c r="T2329" s="53"/>
      <c r="U2329" s="53">
        <v>0</v>
      </c>
      <c r="V2329" s="53" t="s">
        <v>129</v>
      </c>
      <c r="W2329" s="156">
        <v>0.01</v>
      </c>
      <c r="X2329" s="53">
        <v>0</v>
      </c>
      <c r="Y2329" s="53" t="s">
        <v>129</v>
      </c>
      <c r="Z2329" s="156">
        <v>0.01</v>
      </c>
      <c r="AA2329" s="53">
        <v>0</v>
      </c>
      <c r="AB2329" s="53" t="s">
        <v>130</v>
      </c>
      <c r="AC2329" s="191">
        <v>0.05</v>
      </c>
      <c r="AD2329" s="53">
        <v>0</v>
      </c>
      <c r="AE2329" s="53" t="s">
        <v>130</v>
      </c>
      <c r="AF2329" s="55">
        <v>0.15</v>
      </c>
      <c r="AG2329" s="53">
        <v>0</v>
      </c>
      <c r="AH2329" s="53" t="s">
        <v>131</v>
      </c>
      <c r="AI2329" s="55">
        <v>0</v>
      </c>
      <c r="AJ2329" s="53">
        <v>1800</v>
      </c>
      <c r="AK2329" s="53" t="s">
        <v>131</v>
      </c>
      <c r="AL2329" s="55">
        <v>2.2499999999999999E-2</v>
      </c>
      <c r="AM2329" s="53"/>
      <c r="AN2329" s="53"/>
      <c r="AO2329" s="53"/>
      <c r="AP2329" s="53"/>
      <c r="AQ2329" s="53"/>
      <c r="AR2329" s="53"/>
      <c r="AS2329" s="53"/>
      <c r="AT2329" s="53"/>
      <c r="AU2329" s="53"/>
      <c r="AV2329" s="53"/>
      <c r="AW2329" s="53"/>
      <c r="AX2329" s="53"/>
      <c r="AY2329" s="53"/>
      <c r="AZ2329" s="53"/>
      <c r="BA2329" s="53"/>
      <c r="BB2329" s="53"/>
      <c r="BC2329" s="53"/>
      <c r="BD2329" s="53"/>
      <c r="BE2329" s="53"/>
    </row>
    <row r="2330" spans="1:57" ht="15.75" customHeight="1">
      <c r="A2330" s="1" t="s">
        <v>2522</v>
      </c>
      <c r="B2330" s="1" t="s">
        <v>280</v>
      </c>
      <c r="C2330" s="1" t="s">
        <v>122</v>
      </c>
      <c r="D2330" s="1"/>
      <c r="E2330" s="1"/>
      <c r="F2330" s="23"/>
      <c r="G2330" s="24" t="s">
        <v>280</v>
      </c>
      <c r="H2330" s="24"/>
      <c r="I2330" s="24"/>
      <c r="J2330" s="24"/>
      <c r="K2330" s="132"/>
      <c r="L2330" s="133"/>
      <c r="M2330" s="134"/>
      <c r="N2330" s="134"/>
      <c r="O2330" s="134"/>
      <c r="P2330" s="27"/>
      <c r="Q2330" s="28"/>
      <c r="R2330" s="27">
        <f t="shared" ref="R2330:S2330" si="1231">R2331+R2337</f>
        <v>17110000</v>
      </c>
      <c r="S2330" s="27">
        <f t="shared" si="1231"/>
        <v>5958986</v>
      </c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106"/>
      <c r="AE2330" s="106"/>
      <c r="AF2330" s="106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7"/>
      <c r="BC2330" s="27"/>
      <c r="BD2330" s="27"/>
      <c r="BE2330" s="27"/>
    </row>
    <row r="2331" spans="1:57" ht="15.75" customHeight="1">
      <c r="A2331" s="1" t="s">
        <v>2522</v>
      </c>
      <c r="B2331" s="1" t="s">
        <v>280</v>
      </c>
      <c r="C2331" s="1" t="s">
        <v>713</v>
      </c>
      <c r="D2331" s="1"/>
      <c r="E2331" s="1"/>
      <c r="F2331" s="29"/>
      <c r="G2331" s="30"/>
      <c r="H2331" s="30" t="s">
        <v>713</v>
      </c>
      <c r="I2331" s="30"/>
      <c r="J2331" s="30"/>
      <c r="K2331" s="135"/>
      <c r="L2331" s="136"/>
      <c r="M2331" s="119"/>
      <c r="N2331" s="119"/>
      <c r="O2331" s="119"/>
      <c r="P2331" s="33"/>
      <c r="Q2331" s="34"/>
      <c r="R2331" s="33">
        <f t="shared" ref="R2331:S2331" si="1232">R2332</f>
        <v>1846400</v>
      </c>
      <c r="S2331" s="33">
        <f t="shared" si="1232"/>
        <v>225660</v>
      </c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</row>
    <row r="2332" spans="1:57" ht="15.75" customHeight="1">
      <c r="A2332" s="1" t="s">
        <v>2522</v>
      </c>
      <c r="B2332" s="1" t="s">
        <v>280</v>
      </c>
      <c r="C2332" s="1" t="s">
        <v>713</v>
      </c>
      <c r="D2332" s="1" t="s">
        <v>714</v>
      </c>
      <c r="E2332" s="1"/>
      <c r="F2332" s="35"/>
      <c r="G2332" s="36"/>
      <c r="H2332" s="36"/>
      <c r="I2332" s="36" t="s">
        <v>714</v>
      </c>
      <c r="J2332" s="36"/>
      <c r="K2332" s="137"/>
      <c r="L2332" s="138"/>
      <c r="M2332" s="122"/>
      <c r="N2332" s="122"/>
      <c r="O2332" s="122"/>
      <c r="P2332" s="39"/>
      <c r="Q2332" s="40"/>
      <c r="R2332" s="39">
        <f t="shared" ref="R2332:S2332" si="1233">R2333+R2335</f>
        <v>1846400</v>
      </c>
      <c r="S2332" s="39">
        <f t="shared" si="1233"/>
        <v>225660</v>
      </c>
      <c r="T2332" s="39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F2332" s="39"/>
      <c r="AG2332" s="39"/>
      <c r="AH2332" s="39"/>
      <c r="AI2332" s="39"/>
      <c r="AJ2332" s="39"/>
      <c r="AK2332" s="39"/>
      <c r="AL2332" s="39"/>
      <c r="AM2332" s="39"/>
      <c r="AN2332" s="39"/>
      <c r="AO2332" s="39"/>
      <c r="AP2332" s="39"/>
      <c r="AQ2332" s="39"/>
      <c r="AR2332" s="39"/>
      <c r="AS2332" s="39"/>
      <c r="AT2332" s="39"/>
      <c r="AU2332" s="39"/>
      <c r="AV2332" s="39"/>
      <c r="AW2332" s="39"/>
      <c r="AX2332" s="39"/>
      <c r="AY2332" s="39"/>
      <c r="AZ2332" s="39"/>
      <c r="BA2332" s="39"/>
      <c r="BB2332" s="39"/>
      <c r="BC2332" s="39"/>
      <c r="BD2332" s="39"/>
      <c r="BE2332" s="39"/>
    </row>
    <row r="2333" spans="1:57" ht="15.75" customHeight="1">
      <c r="A2333" s="1" t="s">
        <v>2522</v>
      </c>
      <c r="B2333" s="1" t="s">
        <v>280</v>
      </c>
      <c r="C2333" s="1" t="s">
        <v>713</v>
      </c>
      <c r="D2333" s="1"/>
      <c r="E2333" s="1" t="s">
        <v>715</v>
      </c>
      <c r="F2333" s="41"/>
      <c r="G2333" s="42"/>
      <c r="H2333" s="42"/>
      <c r="I2333" s="42"/>
      <c r="J2333" s="42" t="s">
        <v>715</v>
      </c>
      <c r="K2333" s="139"/>
      <c r="L2333" s="140"/>
      <c r="M2333" s="127"/>
      <c r="N2333" s="127"/>
      <c r="O2333" s="127"/>
      <c r="P2333" s="45"/>
      <c r="Q2333" s="46"/>
      <c r="R2333" s="45">
        <f t="shared" ref="R2333:S2333" si="1234">R2334</f>
        <v>1465600</v>
      </c>
      <c r="S2333" s="45">
        <f t="shared" si="1234"/>
        <v>114680</v>
      </c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82"/>
      <c r="AE2333" s="82"/>
      <c r="AF2333" s="82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  <c r="AT2333" s="45"/>
      <c r="AU2333" s="45"/>
      <c r="AV2333" s="45"/>
      <c r="AW2333" s="45"/>
      <c r="AX2333" s="45"/>
      <c r="AY2333" s="45"/>
      <c r="AZ2333" s="45"/>
      <c r="BA2333" s="45"/>
      <c r="BB2333" s="45"/>
      <c r="BC2333" s="45"/>
      <c r="BD2333" s="45"/>
      <c r="BE2333" s="45"/>
    </row>
    <row r="2334" spans="1:57" ht="15.75" customHeight="1">
      <c r="A2334" s="1" t="s">
        <v>2522</v>
      </c>
      <c r="B2334" s="1" t="s">
        <v>280</v>
      </c>
      <c r="C2334" s="1" t="s">
        <v>713</v>
      </c>
      <c r="D2334" s="1" t="s">
        <v>714</v>
      </c>
      <c r="E2334" s="1" t="s">
        <v>715</v>
      </c>
      <c r="F2334" s="128"/>
      <c r="G2334" s="129"/>
      <c r="H2334" s="129"/>
      <c r="I2334" s="129"/>
      <c r="J2334" s="129"/>
      <c r="K2334" s="83" t="s">
        <v>745</v>
      </c>
      <c r="L2334" s="84" t="s">
        <v>746</v>
      </c>
      <c r="M2334" s="51" t="s">
        <v>127</v>
      </c>
      <c r="N2334" s="51">
        <v>2</v>
      </c>
      <c r="O2334" s="56" t="e">
        <f>M2334-R2334</f>
        <v>#VALUE!</v>
      </c>
      <c r="P2334" s="53">
        <v>39</v>
      </c>
      <c r="Q2334" s="54" t="s">
        <v>718</v>
      </c>
      <c r="R2334" s="53">
        <v>1465600</v>
      </c>
      <c r="S2334" s="53">
        <f>U2334+X2334+AA2334+AD2334+AG2334+AJ2334+AM2334+AP2334+AS2334+AV2334+AY2334+BB2334</f>
        <v>114680</v>
      </c>
      <c r="T2334" s="53"/>
      <c r="U2334" s="53">
        <v>0</v>
      </c>
      <c r="V2334" s="53" t="s">
        <v>129</v>
      </c>
      <c r="W2334" s="156">
        <v>0.01</v>
      </c>
      <c r="X2334" s="53">
        <v>0</v>
      </c>
      <c r="Y2334" s="53" t="s">
        <v>129</v>
      </c>
      <c r="Z2334" s="156">
        <v>0.01</v>
      </c>
      <c r="AA2334" s="53">
        <v>0</v>
      </c>
      <c r="AB2334" s="53" t="s">
        <v>129</v>
      </c>
      <c r="AC2334" s="191">
        <v>0.01</v>
      </c>
      <c r="AD2334" s="53">
        <v>0</v>
      </c>
      <c r="AE2334" s="53" t="s">
        <v>129</v>
      </c>
      <c r="AF2334" s="55">
        <v>0.15</v>
      </c>
      <c r="AG2334" s="53">
        <v>0</v>
      </c>
      <c r="AH2334" s="53" t="s">
        <v>130</v>
      </c>
      <c r="AI2334" s="55">
        <v>0.15</v>
      </c>
      <c r="AJ2334" s="53">
        <v>114680</v>
      </c>
      <c r="AK2334" s="53" t="s">
        <v>131</v>
      </c>
      <c r="AL2334" s="55">
        <v>7.8200000000000006E-2</v>
      </c>
      <c r="AM2334" s="53"/>
      <c r="AN2334" s="53"/>
      <c r="AO2334" s="53"/>
      <c r="AP2334" s="53"/>
      <c r="AQ2334" s="53"/>
      <c r="AR2334" s="53"/>
      <c r="AS2334" s="53"/>
      <c r="AT2334" s="53"/>
      <c r="AU2334" s="53"/>
      <c r="AV2334" s="53"/>
      <c r="AW2334" s="53"/>
      <c r="AX2334" s="53"/>
      <c r="AY2334" s="53"/>
      <c r="AZ2334" s="53"/>
      <c r="BA2334" s="53"/>
      <c r="BB2334" s="53"/>
      <c r="BC2334" s="53"/>
      <c r="BD2334" s="53"/>
      <c r="BE2334" s="53"/>
    </row>
    <row r="2335" spans="1:57" ht="15.75" customHeight="1">
      <c r="A2335" s="1" t="s">
        <v>2522</v>
      </c>
      <c r="B2335" s="1" t="s">
        <v>280</v>
      </c>
      <c r="C2335" s="1" t="s">
        <v>713</v>
      </c>
      <c r="D2335" s="1"/>
      <c r="E2335" s="1" t="s">
        <v>778</v>
      </c>
      <c r="F2335" s="41"/>
      <c r="G2335" s="42"/>
      <c r="H2335" s="42"/>
      <c r="I2335" s="42"/>
      <c r="J2335" s="42" t="s">
        <v>778</v>
      </c>
      <c r="K2335" s="139"/>
      <c r="L2335" s="140"/>
      <c r="M2335" s="127"/>
      <c r="N2335" s="127"/>
      <c r="O2335" s="127"/>
      <c r="P2335" s="45"/>
      <c r="Q2335" s="46"/>
      <c r="R2335" s="45">
        <f t="shared" ref="R2335:S2335" si="1235">R2336</f>
        <v>380800</v>
      </c>
      <c r="S2335" s="45">
        <f t="shared" si="1235"/>
        <v>110980</v>
      </c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91"/>
      <c r="AE2335" s="91"/>
      <c r="AF2335" s="91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  <c r="AT2335" s="45"/>
      <c r="AU2335" s="45"/>
      <c r="AV2335" s="45"/>
      <c r="AW2335" s="45"/>
      <c r="AX2335" s="45"/>
      <c r="AY2335" s="45"/>
      <c r="AZ2335" s="45"/>
      <c r="BA2335" s="45"/>
      <c r="BB2335" s="45"/>
      <c r="BC2335" s="45"/>
      <c r="BD2335" s="45"/>
      <c r="BE2335" s="45"/>
    </row>
    <row r="2336" spans="1:57" ht="15.75" customHeight="1">
      <c r="A2336" s="1" t="s">
        <v>2522</v>
      </c>
      <c r="B2336" s="1" t="s">
        <v>280</v>
      </c>
      <c r="C2336" s="1" t="s">
        <v>713</v>
      </c>
      <c r="D2336" s="1" t="s">
        <v>714</v>
      </c>
      <c r="E2336" s="1" t="s">
        <v>778</v>
      </c>
      <c r="F2336" s="128"/>
      <c r="G2336" s="129"/>
      <c r="H2336" s="129"/>
      <c r="I2336" s="129"/>
      <c r="J2336" s="129"/>
      <c r="K2336" s="83" t="s">
        <v>795</v>
      </c>
      <c r="L2336" s="84" t="s">
        <v>796</v>
      </c>
      <c r="M2336" s="51" t="s">
        <v>127</v>
      </c>
      <c r="N2336" s="51">
        <v>2</v>
      </c>
      <c r="O2336" s="56" t="e">
        <f>M2336-R2336</f>
        <v>#VALUE!</v>
      </c>
      <c r="P2336" s="53">
        <v>3200</v>
      </c>
      <c r="Q2336" s="54" t="s">
        <v>159</v>
      </c>
      <c r="R2336" s="53">
        <v>380800</v>
      </c>
      <c r="S2336" s="53">
        <f>U2336+X2336+AA2336+AD2336+AG2336+AJ2336+AM2336+AP2336+AS2336+AV2336+AY2336+BB2336</f>
        <v>110980</v>
      </c>
      <c r="T2336" s="53"/>
      <c r="U2336" s="53">
        <v>0</v>
      </c>
      <c r="V2336" s="53" t="s">
        <v>129</v>
      </c>
      <c r="W2336" s="156">
        <v>0.01</v>
      </c>
      <c r="X2336" s="53">
        <v>0</v>
      </c>
      <c r="Y2336" s="53" t="s">
        <v>129</v>
      </c>
      <c r="Z2336" s="156">
        <v>0.01</v>
      </c>
      <c r="AA2336" s="53">
        <v>0</v>
      </c>
      <c r="AB2336" s="53" t="s">
        <v>129</v>
      </c>
      <c r="AC2336" s="191">
        <v>0.01</v>
      </c>
      <c r="AD2336" s="53">
        <v>0</v>
      </c>
      <c r="AE2336" s="53" t="s">
        <v>129</v>
      </c>
      <c r="AF2336" s="55">
        <v>0.15</v>
      </c>
      <c r="AG2336" s="53">
        <v>53960</v>
      </c>
      <c r="AH2336" s="53" t="s">
        <v>131</v>
      </c>
      <c r="AI2336" s="55">
        <v>0.14169999999999999</v>
      </c>
      <c r="AJ2336" s="53">
        <v>57020</v>
      </c>
      <c r="AK2336" s="53" t="s">
        <v>131</v>
      </c>
      <c r="AL2336" s="55">
        <v>0.29139999999999999</v>
      </c>
      <c r="AM2336" s="53"/>
      <c r="AN2336" s="53"/>
      <c r="AO2336" s="53"/>
      <c r="AP2336" s="53"/>
      <c r="AQ2336" s="53"/>
      <c r="AR2336" s="53"/>
      <c r="AS2336" s="53"/>
      <c r="AT2336" s="53"/>
      <c r="AU2336" s="53"/>
      <c r="AV2336" s="53"/>
      <c r="AW2336" s="53"/>
      <c r="AX2336" s="53"/>
      <c r="AY2336" s="53"/>
      <c r="AZ2336" s="53"/>
      <c r="BA2336" s="53"/>
      <c r="BB2336" s="53"/>
      <c r="BC2336" s="53"/>
      <c r="BD2336" s="53"/>
      <c r="BE2336" s="53"/>
    </row>
    <row r="2337" spans="1:57" ht="15.75" customHeight="1">
      <c r="A2337" s="1" t="s">
        <v>2522</v>
      </c>
      <c r="B2337" s="1" t="s">
        <v>280</v>
      </c>
      <c r="C2337" s="1" t="s">
        <v>281</v>
      </c>
      <c r="D2337" s="1"/>
      <c r="E2337" s="1"/>
      <c r="F2337" s="29"/>
      <c r="G2337" s="30"/>
      <c r="H2337" s="30" t="s">
        <v>281</v>
      </c>
      <c r="I2337" s="30"/>
      <c r="J2337" s="30"/>
      <c r="K2337" s="135"/>
      <c r="L2337" s="136"/>
      <c r="M2337" s="119"/>
      <c r="N2337" s="119"/>
      <c r="O2337" s="119"/>
      <c r="P2337" s="33"/>
      <c r="Q2337" s="34"/>
      <c r="R2337" s="33">
        <f t="shared" ref="R2337:S2337" si="1236">R2338+R2345+R2353+R2368+R2380+R2398</f>
        <v>15263600</v>
      </c>
      <c r="S2337" s="33">
        <f t="shared" si="1236"/>
        <v>5733326</v>
      </c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149"/>
      <c r="AE2337" s="149"/>
      <c r="AF2337" s="149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</row>
    <row r="2338" spans="1:57" ht="15.75" customHeight="1">
      <c r="A2338" s="1" t="s">
        <v>2522</v>
      </c>
      <c r="B2338" s="1" t="s">
        <v>280</v>
      </c>
      <c r="C2338" s="1" t="s">
        <v>281</v>
      </c>
      <c r="D2338" s="1" t="s">
        <v>851</v>
      </c>
      <c r="E2338" s="1"/>
      <c r="F2338" s="35"/>
      <c r="G2338" s="36"/>
      <c r="H2338" s="36"/>
      <c r="I2338" s="36" t="s">
        <v>851</v>
      </c>
      <c r="J2338" s="36"/>
      <c r="K2338" s="137"/>
      <c r="L2338" s="138"/>
      <c r="M2338" s="122"/>
      <c r="N2338" s="122"/>
      <c r="O2338" s="122"/>
      <c r="P2338" s="39"/>
      <c r="Q2338" s="40"/>
      <c r="R2338" s="39">
        <f t="shared" ref="R2338:S2338" si="1237">R2339</f>
        <v>1404800</v>
      </c>
      <c r="S2338" s="39">
        <f t="shared" si="1237"/>
        <v>312300</v>
      </c>
      <c r="T2338" s="39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F2338" s="39"/>
      <c r="AG2338" s="39"/>
      <c r="AH2338" s="39"/>
      <c r="AI2338" s="39"/>
      <c r="AJ2338" s="39"/>
      <c r="AK2338" s="39"/>
      <c r="AL2338" s="39"/>
      <c r="AM2338" s="39"/>
      <c r="AN2338" s="39"/>
      <c r="AO2338" s="39"/>
      <c r="AP2338" s="39"/>
      <c r="AQ2338" s="39"/>
      <c r="AR2338" s="39"/>
      <c r="AS2338" s="39"/>
      <c r="AT2338" s="39"/>
      <c r="AU2338" s="39"/>
      <c r="AV2338" s="39"/>
      <c r="AW2338" s="39"/>
      <c r="AX2338" s="39"/>
      <c r="AY2338" s="39"/>
      <c r="AZ2338" s="39"/>
      <c r="BA2338" s="39"/>
      <c r="BB2338" s="39"/>
      <c r="BC2338" s="39"/>
      <c r="BD2338" s="39"/>
      <c r="BE2338" s="39"/>
    </row>
    <row r="2339" spans="1:57" ht="15.75" customHeight="1">
      <c r="A2339" s="1" t="s">
        <v>2522</v>
      </c>
      <c r="B2339" s="1" t="s">
        <v>280</v>
      </c>
      <c r="C2339" s="1" t="s">
        <v>281</v>
      </c>
      <c r="D2339" s="1"/>
      <c r="E2339" s="1" t="s">
        <v>852</v>
      </c>
      <c r="F2339" s="41"/>
      <c r="G2339" s="42"/>
      <c r="H2339" s="42"/>
      <c r="I2339" s="42"/>
      <c r="J2339" s="42" t="s">
        <v>852</v>
      </c>
      <c r="K2339" s="139"/>
      <c r="L2339" s="140"/>
      <c r="M2339" s="127"/>
      <c r="N2339" s="127"/>
      <c r="O2339" s="127"/>
      <c r="P2339" s="45"/>
      <c r="Q2339" s="46"/>
      <c r="R2339" s="45">
        <f t="shared" ref="R2339:S2339" si="1238">SUM(R2340:R2344)</f>
        <v>1404800</v>
      </c>
      <c r="S2339" s="45">
        <f t="shared" si="1238"/>
        <v>312300</v>
      </c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82"/>
      <c r="AE2339" s="82"/>
      <c r="AF2339" s="82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  <c r="AT2339" s="45"/>
      <c r="AU2339" s="45"/>
      <c r="AV2339" s="45"/>
      <c r="AW2339" s="45"/>
      <c r="AX2339" s="45"/>
      <c r="AY2339" s="45"/>
      <c r="AZ2339" s="45"/>
      <c r="BA2339" s="45"/>
      <c r="BB2339" s="45"/>
      <c r="BC2339" s="45"/>
      <c r="BD2339" s="45"/>
      <c r="BE2339" s="45"/>
    </row>
    <row r="2340" spans="1:57" ht="15.75" customHeight="1">
      <c r="A2340" s="1" t="s">
        <v>2522</v>
      </c>
      <c r="B2340" s="1" t="s">
        <v>280</v>
      </c>
      <c r="C2340" s="1" t="s">
        <v>281</v>
      </c>
      <c r="D2340" s="1" t="s">
        <v>851</v>
      </c>
      <c r="E2340" s="1" t="s">
        <v>852</v>
      </c>
      <c r="F2340" s="128"/>
      <c r="G2340" s="129"/>
      <c r="H2340" s="129"/>
      <c r="I2340" s="129"/>
      <c r="J2340" s="129"/>
      <c r="K2340" s="83" t="s">
        <v>2572</v>
      </c>
      <c r="L2340" s="84" t="s">
        <v>2573</v>
      </c>
      <c r="M2340" s="51" t="s">
        <v>127</v>
      </c>
      <c r="N2340" s="51"/>
      <c r="O2340" s="62" t="e">
        <f t="shared" ref="O2340:O2344" si="1239">M2340-R2340</f>
        <v>#VALUE!</v>
      </c>
      <c r="P2340" s="53">
        <v>9</v>
      </c>
      <c r="Q2340" s="54" t="s">
        <v>718</v>
      </c>
      <c r="R2340" s="53">
        <v>270000</v>
      </c>
      <c r="S2340" s="53">
        <f t="shared" ref="S2340:S2344" si="1240">U2340+X2340+AA2340+AD2340+AG2340+AJ2340+AM2340+AP2340+AS2340+AV2340+AY2340+BB2340</f>
        <v>90000</v>
      </c>
      <c r="T2340" s="53"/>
      <c r="U2340" s="53">
        <v>0</v>
      </c>
      <c r="V2340" s="53" t="s">
        <v>129</v>
      </c>
      <c r="W2340" s="156">
        <v>0.01</v>
      </c>
      <c r="X2340" s="53">
        <v>0</v>
      </c>
      <c r="Y2340" s="53" t="s">
        <v>129</v>
      </c>
      <c r="Z2340" s="156">
        <v>0.01</v>
      </c>
      <c r="AA2340" s="53">
        <v>0</v>
      </c>
      <c r="AB2340" s="53" t="s">
        <v>129</v>
      </c>
      <c r="AC2340" s="191">
        <v>0.03</v>
      </c>
      <c r="AD2340" s="53">
        <v>0</v>
      </c>
      <c r="AE2340" s="53" t="s">
        <v>129</v>
      </c>
      <c r="AF2340" s="55">
        <v>0.15</v>
      </c>
      <c r="AG2340" s="53">
        <v>0</v>
      </c>
      <c r="AH2340" s="53" t="s">
        <v>130</v>
      </c>
      <c r="AI2340" s="55">
        <v>0.4</v>
      </c>
      <c r="AJ2340" s="53">
        <v>90000</v>
      </c>
      <c r="AK2340" s="53" t="s">
        <v>131</v>
      </c>
      <c r="AL2340" s="55">
        <v>0.33329999999999999</v>
      </c>
      <c r="AM2340" s="53"/>
      <c r="AN2340" s="53"/>
      <c r="AO2340" s="53"/>
      <c r="AP2340" s="53"/>
      <c r="AQ2340" s="53"/>
      <c r="AR2340" s="53"/>
      <c r="AS2340" s="53"/>
      <c r="AT2340" s="53"/>
      <c r="AU2340" s="53"/>
      <c r="AV2340" s="53"/>
      <c r="AW2340" s="53"/>
      <c r="AX2340" s="53"/>
      <c r="AY2340" s="53"/>
      <c r="AZ2340" s="53"/>
      <c r="BA2340" s="53"/>
      <c r="BB2340" s="53"/>
      <c r="BC2340" s="53"/>
      <c r="BD2340" s="53"/>
      <c r="BE2340" s="53"/>
    </row>
    <row r="2341" spans="1:57" ht="15.75" customHeight="1">
      <c r="A2341" s="1" t="s">
        <v>2522</v>
      </c>
      <c r="B2341" s="1" t="s">
        <v>280</v>
      </c>
      <c r="C2341" s="1" t="s">
        <v>281</v>
      </c>
      <c r="D2341" s="1" t="s">
        <v>851</v>
      </c>
      <c r="E2341" s="1" t="s">
        <v>852</v>
      </c>
      <c r="F2341" s="128"/>
      <c r="G2341" s="129"/>
      <c r="H2341" s="129"/>
      <c r="I2341" s="129"/>
      <c r="J2341" s="129"/>
      <c r="K2341" s="83" t="s">
        <v>2574</v>
      </c>
      <c r="L2341" s="84" t="s">
        <v>2575</v>
      </c>
      <c r="M2341" s="51" t="s">
        <v>127</v>
      </c>
      <c r="N2341" s="51"/>
      <c r="O2341" s="62" t="e">
        <f t="shared" si="1239"/>
        <v>#VALUE!</v>
      </c>
      <c r="P2341" s="53">
        <v>10</v>
      </c>
      <c r="Q2341" s="54" t="s">
        <v>718</v>
      </c>
      <c r="R2341" s="53">
        <v>300000</v>
      </c>
      <c r="S2341" s="53">
        <f t="shared" si="1240"/>
        <v>210000</v>
      </c>
      <c r="T2341" s="53"/>
      <c r="U2341" s="53">
        <v>0</v>
      </c>
      <c r="V2341" s="53" t="s">
        <v>129</v>
      </c>
      <c r="W2341" s="156">
        <v>0.01</v>
      </c>
      <c r="X2341" s="53">
        <v>0</v>
      </c>
      <c r="Y2341" s="53" t="s">
        <v>129</v>
      </c>
      <c r="Z2341" s="156">
        <v>0.01</v>
      </c>
      <c r="AA2341" s="53">
        <v>0</v>
      </c>
      <c r="AB2341" s="53" t="s">
        <v>129</v>
      </c>
      <c r="AC2341" s="191">
        <v>0.03</v>
      </c>
      <c r="AD2341" s="53">
        <v>0</v>
      </c>
      <c r="AE2341" s="53" t="s">
        <v>129</v>
      </c>
      <c r="AF2341" s="55">
        <v>0.15</v>
      </c>
      <c r="AG2341" s="53">
        <v>210000</v>
      </c>
      <c r="AH2341" s="53" t="s">
        <v>131</v>
      </c>
      <c r="AI2341" s="55">
        <v>0.7</v>
      </c>
      <c r="AJ2341" s="53">
        <v>0</v>
      </c>
      <c r="AK2341" s="53" t="s">
        <v>131</v>
      </c>
      <c r="AL2341" s="55">
        <v>0.7</v>
      </c>
      <c r="AM2341" s="53"/>
      <c r="AN2341" s="53"/>
      <c r="AO2341" s="53"/>
      <c r="AP2341" s="53"/>
      <c r="AQ2341" s="53"/>
      <c r="AR2341" s="53"/>
      <c r="AS2341" s="53"/>
      <c r="AT2341" s="53"/>
      <c r="AU2341" s="53"/>
      <c r="AV2341" s="53"/>
      <c r="AW2341" s="53"/>
      <c r="AX2341" s="53"/>
      <c r="AY2341" s="53"/>
      <c r="AZ2341" s="53"/>
      <c r="BA2341" s="53"/>
      <c r="BB2341" s="53"/>
      <c r="BC2341" s="53"/>
      <c r="BD2341" s="53"/>
      <c r="BE2341" s="53"/>
    </row>
    <row r="2342" spans="1:57" ht="15.75" customHeight="1">
      <c r="A2342" s="1" t="s">
        <v>2522</v>
      </c>
      <c r="B2342" s="1" t="s">
        <v>280</v>
      </c>
      <c r="C2342" s="1" t="s">
        <v>281</v>
      </c>
      <c r="D2342" s="1" t="s">
        <v>851</v>
      </c>
      <c r="E2342" s="1" t="s">
        <v>852</v>
      </c>
      <c r="F2342" s="128"/>
      <c r="G2342" s="129"/>
      <c r="H2342" s="129"/>
      <c r="I2342" s="129"/>
      <c r="J2342" s="129"/>
      <c r="K2342" s="83" t="s">
        <v>2576</v>
      </c>
      <c r="L2342" s="84" t="s">
        <v>2577</v>
      </c>
      <c r="M2342" s="51" t="s">
        <v>127</v>
      </c>
      <c r="N2342" s="51"/>
      <c r="O2342" s="62" t="e">
        <f t="shared" si="1239"/>
        <v>#VALUE!</v>
      </c>
      <c r="P2342" s="53">
        <v>3</v>
      </c>
      <c r="Q2342" s="54" t="s">
        <v>718</v>
      </c>
      <c r="R2342" s="53">
        <v>90000</v>
      </c>
      <c r="S2342" s="53">
        <f t="shared" si="1240"/>
        <v>0</v>
      </c>
      <c r="T2342" s="53"/>
      <c r="U2342" s="53">
        <v>0</v>
      </c>
      <c r="V2342" s="53" t="s">
        <v>129</v>
      </c>
      <c r="W2342" s="156">
        <v>0.01</v>
      </c>
      <c r="X2342" s="53">
        <v>0</v>
      </c>
      <c r="Y2342" s="53" t="s">
        <v>129</v>
      </c>
      <c r="Z2342" s="156">
        <v>0.01</v>
      </c>
      <c r="AA2342" s="53">
        <v>0</v>
      </c>
      <c r="AB2342" s="53" t="s">
        <v>129</v>
      </c>
      <c r="AC2342" s="191">
        <v>0.03</v>
      </c>
      <c r="AD2342" s="53">
        <v>0</v>
      </c>
      <c r="AE2342" s="53" t="s">
        <v>129</v>
      </c>
      <c r="AF2342" s="55">
        <v>0.15</v>
      </c>
      <c r="AG2342" s="53">
        <v>0</v>
      </c>
      <c r="AH2342" s="53" t="s">
        <v>130</v>
      </c>
      <c r="AI2342" s="55">
        <v>0.35</v>
      </c>
      <c r="AJ2342" s="53">
        <v>0</v>
      </c>
      <c r="AK2342" s="53" t="s">
        <v>130</v>
      </c>
      <c r="AL2342" s="55">
        <v>0.35</v>
      </c>
      <c r="AM2342" s="53"/>
      <c r="AN2342" s="53"/>
      <c r="AO2342" s="53"/>
      <c r="AP2342" s="53"/>
      <c r="AQ2342" s="53"/>
      <c r="AR2342" s="53"/>
      <c r="AS2342" s="53"/>
      <c r="AT2342" s="53"/>
      <c r="AU2342" s="53"/>
      <c r="AV2342" s="53"/>
      <c r="AW2342" s="53"/>
      <c r="AX2342" s="53"/>
      <c r="AY2342" s="53"/>
      <c r="AZ2342" s="53"/>
      <c r="BA2342" s="53"/>
      <c r="BB2342" s="53"/>
      <c r="BC2342" s="53"/>
      <c r="BD2342" s="53"/>
      <c r="BE2342" s="53"/>
    </row>
    <row r="2343" spans="1:57" ht="15.75" customHeight="1">
      <c r="A2343" s="1" t="s">
        <v>2522</v>
      </c>
      <c r="B2343" s="1" t="s">
        <v>280</v>
      </c>
      <c r="C2343" s="1" t="s">
        <v>281</v>
      </c>
      <c r="D2343" s="1" t="s">
        <v>851</v>
      </c>
      <c r="E2343" s="1" t="s">
        <v>852</v>
      </c>
      <c r="F2343" s="128"/>
      <c r="G2343" s="129"/>
      <c r="H2343" s="129"/>
      <c r="I2343" s="129"/>
      <c r="J2343" s="129"/>
      <c r="K2343" s="83" t="s">
        <v>2559</v>
      </c>
      <c r="L2343" s="84" t="s">
        <v>2578</v>
      </c>
      <c r="M2343" s="51" t="s">
        <v>127</v>
      </c>
      <c r="N2343" s="51"/>
      <c r="O2343" s="62" t="e">
        <f t="shared" si="1239"/>
        <v>#VALUE!</v>
      </c>
      <c r="P2343" s="53">
        <v>90</v>
      </c>
      <c r="Q2343" s="54" t="s">
        <v>400</v>
      </c>
      <c r="R2343" s="53">
        <v>478800</v>
      </c>
      <c r="S2343" s="53">
        <f t="shared" si="1240"/>
        <v>6150</v>
      </c>
      <c r="T2343" s="53"/>
      <c r="U2343" s="53">
        <v>0</v>
      </c>
      <c r="V2343" s="53" t="s">
        <v>129</v>
      </c>
      <c r="W2343" s="156">
        <v>0.01</v>
      </c>
      <c r="X2343" s="53">
        <v>0</v>
      </c>
      <c r="Y2343" s="53" t="s">
        <v>129</v>
      </c>
      <c r="Z2343" s="156">
        <v>0.01</v>
      </c>
      <c r="AA2343" s="53">
        <v>0</v>
      </c>
      <c r="AB2343" s="53" t="s">
        <v>130</v>
      </c>
      <c r="AC2343" s="191">
        <v>0.05</v>
      </c>
      <c r="AD2343" s="53">
        <v>0</v>
      </c>
      <c r="AE2343" s="53" t="s">
        <v>130</v>
      </c>
      <c r="AF2343" s="55">
        <v>0.2</v>
      </c>
      <c r="AG2343" s="53">
        <v>0</v>
      </c>
      <c r="AH2343" s="53" t="s">
        <v>130</v>
      </c>
      <c r="AI2343" s="55">
        <v>0.45</v>
      </c>
      <c r="AJ2343" s="53">
        <v>6150</v>
      </c>
      <c r="AK2343" s="53" t="s">
        <v>131</v>
      </c>
      <c r="AL2343" s="55">
        <v>1.2800000000000001E-2</v>
      </c>
      <c r="AM2343" s="53"/>
      <c r="AN2343" s="53"/>
      <c r="AO2343" s="53"/>
      <c r="AP2343" s="53"/>
      <c r="AQ2343" s="53"/>
      <c r="AR2343" s="53"/>
      <c r="AS2343" s="53"/>
      <c r="AT2343" s="53"/>
      <c r="AU2343" s="53"/>
      <c r="AV2343" s="53"/>
      <c r="AW2343" s="53"/>
      <c r="AX2343" s="53"/>
      <c r="AY2343" s="53"/>
      <c r="AZ2343" s="53"/>
      <c r="BA2343" s="53"/>
      <c r="BB2343" s="53"/>
      <c r="BC2343" s="53"/>
      <c r="BD2343" s="53"/>
      <c r="BE2343" s="53"/>
    </row>
    <row r="2344" spans="1:57" ht="15.75" customHeight="1">
      <c r="A2344" s="1" t="s">
        <v>2522</v>
      </c>
      <c r="B2344" s="1" t="s">
        <v>280</v>
      </c>
      <c r="C2344" s="1" t="s">
        <v>281</v>
      </c>
      <c r="D2344" s="1" t="s">
        <v>851</v>
      </c>
      <c r="E2344" s="1" t="s">
        <v>852</v>
      </c>
      <c r="F2344" s="128"/>
      <c r="G2344" s="129"/>
      <c r="H2344" s="129"/>
      <c r="I2344" s="129"/>
      <c r="J2344" s="129"/>
      <c r="K2344" s="83" t="s">
        <v>2561</v>
      </c>
      <c r="L2344" s="84" t="s">
        <v>2579</v>
      </c>
      <c r="M2344" s="51" t="s">
        <v>127</v>
      </c>
      <c r="N2344" s="51"/>
      <c r="O2344" s="62" t="e">
        <f t="shared" si="1239"/>
        <v>#VALUE!</v>
      </c>
      <c r="P2344" s="53">
        <v>50</v>
      </c>
      <c r="Q2344" s="54" t="s">
        <v>400</v>
      </c>
      <c r="R2344" s="53">
        <v>266000</v>
      </c>
      <c r="S2344" s="53">
        <f t="shared" si="1240"/>
        <v>6150</v>
      </c>
      <c r="T2344" s="53"/>
      <c r="U2344" s="53">
        <v>0</v>
      </c>
      <c r="V2344" s="53" t="s">
        <v>129</v>
      </c>
      <c r="W2344" s="156">
        <v>0.01</v>
      </c>
      <c r="X2344" s="53">
        <v>0</v>
      </c>
      <c r="Y2344" s="53" t="s">
        <v>129</v>
      </c>
      <c r="Z2344" s="156">
        <v>0.01</v>
      </c>
      <c r="AA2344" s="53">
        <v>0</v>
      </c>
      <c r="AB2344" s="53" t="s">
        <v>130</v>
      </c>
      <c r="AC2344" s="191">
        <v>0.05</v>
      </c>
      <c r="AD2344" s="53">
        <v>0</v>
      </c>
      <c r="AE2344" s="53" t="s">
        <v>130</v>
      </c>
      <c r="AF2344" s="55">
        <v>0.2</v>
      </c>
      <c r="AG2344" s="53">
        <v>0</v>
      </c>
      <c r="AH2344" s="53" t="s">
        <v>130</v>
      </c>
      <c r="AI2344" s="55">
        <v>0.45</v>
      </c>
      <c r="AJ2344" s="53">
        <v>6150</v>
      </c>
      <c r="AK2344" s="53" t="s">
        <v>131</v>
      </c>
      <c r="AL2344" s="55">
        <v>2.3099999999999999E-2</v>
      </c>
      <c r="AM2344" s="53"/>
      <c r="AN2344" s="53"/>
      <c r="AO2344" s="53"/>
      <c r="AP2344" s="53"/>
      <c r="AQ2344" s="53"/>
      <c r="AR2344" s="53"/>
      <c r="AS2344" s="53"/>
      <c r="AT2344" s="53"/>
      <c r="AU2344" s="53"/>
      <c r="AV2344" s="53"/>
      <c r="AW2344" s="53"/>
      <c r="AX2344" s="53"/>
      <c r="AY2344" s="53"/>
      <c r="AZ2344" s="53"/>
      <c r="BA2344" s="53"/>
      <c r="BB2344" s="53"/>
      <c r="BC2344" s="53"/>
      <c r="BD2344" s="53"/>
      <c r="BE2344" s="53"/>
    </row>
    <row r="2345" spans="1:57" ht="15.75" customHeight="1">
      <c r="A2345" s="1" t="s">
        <v>2522</v>
      </c>
      <c r="B2345" s="1" t="s">
        <v>280</v>
      </c>
      <c r="C2345" s="1" t="s">
        <v>281</v>
      </c>
      <c r="D2345" s="1" t="s">
        <v>859</v>
      </c>
      <c r="E2345" s="1"/>
      <c r="F2345" s="35"/>
      <c r="G2345" s="36"/>
      <c r="H2345" s="36"/>
      <c r="I2345" s="36" t="s">
        <v>859</v>
      </c>
      <c r="J2345" s="36"/>
      <c r="K2345" s="137"/>
      <c r="L2345" s="138"/>
      <c r="M2345" s="122"/>
      <c r="N2345" s="122"/>
      <c r="O2345" s="122"/>
      <c r="P2345" s="39"/>
      <c r="Q2345" s="40"/>
      <c r="R2345" s="39">
        <f t="shared" ref="R2345:S2345" si="1241">R2346</f>
        <v>3100000</v>
      </c>
      <c r="S2345" s="39">
        <f t="shared" si="1241"/>
        <v>1672700</v>
      </c>
      <c r="T2345" s="39"/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86"/>
      <c r="AE2345" s="86"/>
      <c r="AF2345" s="86"/>
      <c r="AG2345" s="39"/>
      <c r="AH2345" s="39"/>
      <c r="AI2345" s="39"/>
      <c r="AJ2345" s="39"/>
      <c r="AK2345" s="39"/>
      <c r="AL2345" s="39"/>
      <c r="AM2345" s="39"/>
      <c r="AN2345" s="39"/>
      <c r="AO2345" s="39"/>
      <c r="AP2345" s="39"/>
      <c r="AQ2345" s="39"/>
      <c r="AR2345" s="39"/>
      <c r="AS2345" s="39"/>
      <c r="AT2345" s="39"/>
      <c r="AU2345" s="39"/>
      <c r="AV2345" s="39"/>
      <c r="AW2345" s="39"/>
      <c r="AX2345" s="39"/>
      <c r="AY2345" s="39"/>
      <c r="AZ2345" s="39"/>
      <c r="BA2345" s="39"/>
      <c r="BB2345" s="39"/>
      <c r="BC2345" s="39"/>
      <c r="BD2345" s="39"/>
      <c r="BE2345" s="39"/>
    </row>
    <row r="2346" spans="1:57" ht="15.75" customHeight="1">
      <c r="A2346" s="1" t="s">
        <v>2522</v>
      </c>
      <c r="B2346" s="1" t="s">
        <v>280</v>
      </c>
      <c r="C2346" s="1" t="s">
        <v>281</v>
      </c>
      <c r="D2346" s="1"/>
      <c r="E2346" s="1" t="s">
        <v>1753</v>
      </c>
      <c r="F2346" s="41"/>
      <c r="G2346" s="42"/>
      <c r="H2346" s="42"/>
      <c r="I2346" s="42"/>
      <c r="J2346" s="42" t="s">
        <v>1753</v>
      </c>
      <c r="K2346" s="139"/>
      <c r="L2346" s="140"/>
      <c r="M2346" s="127"/>
      <c r="N2346" s="127"/>
      <c r="O2346" s="127"/>
      <c r="P2346" s="45"/>
      <c r="Q2346" s="46"/>
      <c r="R2346" s="45">
        <f t="shared" ref="R2346:S2346" si="1242">SUM(R2347:R2352)</f>
        <v>3100000</v>
      </c>
      <c r="S2346" s="45">
        <f t="shared" si="1242"/>
        <v>1672700</v>
      </c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82"/>
      <c r="AE2346" s="82"/>
      <c r="AF2346" s="82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  <c r="AT2346" s="45"/>
      <c r="AU2346" s="45"/>
      <c r="AV2346" s="45"/>
      <c r="AW2346" s="45"/>
      <c r="AX2346" s="45"/>
      <c r="AY2346" s="45"/>
      <c r="AZ2346" s="45"/>
      <c r="BA2346" s="45"/>
      <c r="BB2346" s="45"/>
      <c r="BC2346" s="45"/>
      <c r="BD2346" s="45"/>
      <c r="BE2346" s="45"/>
    </row>
    <row r="2347" spans="1:57" ht="15.75" customHeight="1">
      <c r="A2347" s="1" t="s">
        <v>2522</v>
      </c>
      <c r="B2347" s="1" t="s">
        <v>280</v>
      </c>
      <c r="C2347" s="1" t="s">
        <v>281</v>
      </c>
      <c r="D2347" s="1" t="s">
        <v>859</v>
      </c>
      <c r="E2347" s="1" t="s">
        <v>1753</v>
      </c>
      <c r="F2347" s="128"/>
      <c r="G2347" s="129"/>
      <c r="H2347" s="129"/>
      <c r="I2347" s="129"/>
      <c r="J2347" s="129"/>
      <c r="K2347" s="83" t="s">
        <v>2580</v>
      </c>
      <c r="L2347" s="84" t="s">
        <v>2581</v>
      </c>
      <c r="M2347" s="51" t="s">
        <v>127</v>
      </c>
      <c r="N2347" s="51"/>
      <c r="O2347" s="62" t="e">
        <f t="shared" ref="O2347:O2352" si="1243">M2347-R2347</f>
        <v>#VALUE!</v>
      </c>
      <c r="P2347" s="53">
        <v>150</v>
      </c>
      <c r="Q2347" s="54" t="s">
        <v>279</v>
      </c>
      <c r="R2347" s="53">
        <v>750000</v>
      </c>
      <c r="S2347" s="53">
        <f t="shared" ref="S2347:S2352" si="1244">U2347+X2347+AA2347+AD2347+AG2347+AJ2347+AM2347+AP2347+AS2347+AV2347+AY2347+BB2347</f>
        <v>588000</v>
      </c>
      <c r="T2347" s="53"/>
      <c r="U2347" s="53">
        <v>0</v>
      </c>
      <c r="V2347" s="53" t="s">
        <v>129</v>
      </c>
      <c r="W2347" s="156">
        <v>0.01</v>
      </c>
      <c r="X2347" s="53">
        <v>0</v>
      </c>
      <c r="Y2347" s="53" t="s">
        <v>129</v>
      </c>
      <c r="Z2347" s="156">
        <v>0.01</v>
      </c>
      <c r="AA2347" s="53">
        <v>0</v>
      </c>
      <c r="AB2347" s="53" t="s">
        <v>130</v>
      </c>
      <c r="AC2347" s="191">
        <v>0.05</v>
      </c>
      <c r="AD2347" s="53">
        <v>0</v>
      </c>
      <c r="AE2347" s="53" t="s">
        <v>130</v>
      </c>
      <c r="AF2347" s="55">
        <v>0.15</v>
      </c>
      <c r="AG2347" s="53">
        <v>345000</v>
      </c>
      <c r="AH2347" s="53" t="s">
        <v>131</v>
      </c>
      <c r="AI2347" s="55">
        <v>0.46</v>
      </c>
      <c r="AJ2347" s="53">
        <v>243000</v>
      </c>
      <c r="AK2347" s="53" t="s">
        <v>131</v>
      </c>
      <c r="AL2347" s="55">
        <v>0.78400000000000003</v>
      </c>
      <c r="AM2347" s="53"/>
      <c r="AN2347" s="53"/>
      <c r="AO2347" s="53"/>
      <c r="AP2347" s="53"/>
      <c r="AQ2347" s="53"/>
      <c r="AR2347" s="53"/>
      <c r="AS2347" s="53"/>
      <c r="AT2347" s="53"/>
      <c r="AU2347" s="53"/>
      <c r="AV2347" s="53"/>
      <c r="AW2347" s="53"/>
      <c r="AX2347" s="53"/>
      <c r="AY2347" s="53"/>
      <c r="AZ2347" s="53"/>
      <c r="BA2347" s="53"/>
      <c r="BB2347" s="53"/>
      <c r="BC2347" s="53"/>
      <c r="BD2347" s="53"/>
      <c r="BE2347" s="53"/>
    </row>
    <row r="2348" spans="1:57" ht="15.75" customHeight="1">
      <c r="A2348" s="1" t="s">
        <v>2522</v>
      </c>
      <c r="B2348" s="1" t="s">
        <v>280</v>
      </c>
      <c r="C2348" s="1" t="s">
        <v>281</v>
      </c>
      <c r="D2348" s="1" t="s">
        <v>859</v>
      </c>
      <c r="E2348" s="1" t="s">
        <v>1753</v>
      </c>
      <c r="F2348" s="128"/>
      <c r="G2348" s="129"/>
      <c r="H2348" s="129"/>
      <c r="I2348" s="129"/>
      <c r="J2348" s="129"/>
      <c r="K2348" s="83" t="s">
        <v>2582</v>
      </c>
      <c r="L2348" s="84" t="s">
        <v>2583</v>
      </c>
      <c r="M2348" s="51" t="s">
        <v>127</v>
      </c>
      <c r="N2348" s="51"/>
      <c r="O2348" s="62" t="e">
        <f t="shared" si="1243"/>
        <v>#VALUE!</v>
      </c>
      <c r="P2348" s="53">
        <v>150</v>
      </c>
      <c r="Q2348" s="54" t="s">
        <v>279</v>
      </c>
      <c r="R2348" s="53">
        <v>750000</v>
      </c>
      <c r="S2348" s="53">
        <f t="shared" si="1244"/>
        <v>344700</v>
      </c>
      <c r="T2348" s="53"/>
      <c r="U2348" s="53">
        <v>0</v>
      </c>
      <c r="V2348" s="53" t="s">
        <v>129</v>
      </c>
      <c r="W2348" s="156">
        <v>0.01</v>
      </c>
      <c r="X2348" s="53">
        <v>0</v>
      </c>
      <c r="Y2348" s="53" t="s">
        <v>129</v>
      </c>
      <c r="Z2348" s="156">
        <v>0.01</v>
      </c>
      <c r="AA2348" s="53">
        <v>0</v>
      </c>
      <c r="AB2348" s="53" t="s">
        <v>130</v>
      </c>
      <c r="AC2348" s="191">
        <v>0.05</v>
      </c>
      <c r="AD2348" s="53">
        <v>0</v>
      </c>
      <c r="AE2348" s="53" t="s">
        <v>130</v>
      </c>
      <c r="AF2348" s="55">
        <v>0.15</v>
      </c>
      <c r="AG2348" s="53">
        <v>344700</v>
      </c>
      <c r="AH2348" s="53" t="s">
        <v>131</v>
      </c>
      <c r="AI2348" s="55">
        <v>0.45960000000000001</v>
      </c>
      <c r="AJ2348" s="53">
        <v>0</v>
      </c>
      <c r="AK2348" s="53" t="s">
        <v>131</v>
      </c>
      <c r="AL2348" s="55">
        <v>0.45960000000000001</v>
      </c>
      <c r="AM2348" s="53"/>
      <c r="AN2348" s="53"/>
      <c r="AO2348" s="53"/>
      <c r="AP2348" s="53"/>
      <c r="AQ2348" s="53"/>
      <c r="AR2348" s="53"/>
      <c r="AS2348" s="53"/>
      <c r="AT2348" s="53"/>
      <c r="AU2348" s="53"/>
      <c r="AV2348" s="53"/>
      <c r="AW2348" s="53"/>
      <c r="AX2348" s="53"/>
      <c r="AY2348" s="53"/>
      <c r="AZ2348" s="53"/>
      <c r="BA2348" s="53"/>
      <c r="BB2348" s="53"/>
      <c r="BC2348" s="53"/>
      <c r="BD2348" s="53"/>
      <c r="BE2348" s="53"/>
    </row>
    <row r="2349" spans="1:57" ht="15.75" customHeight="1">
      <c r="A2349" s="1" t="s">
        <v>2522</v>
      </c>
      <c r="B2349" s="1" t="s">
        <v>280</v>
      </c>
      <c r="C2349" s="1" t="s">
        <v>281</v>
      </c>
      <c r="D2349" s="1" t="s">
        <v>859</v>
      </c>
      <c r="E2349" s="1" t="s">
        <v>1753</v>
      </c>
      <c r="F2349" s="128"/>
      <c r="G2349" s="129"/>
      <c r="H2349" s="129"/>
      <c r="I2349" s="129"/>
      <c r="J2349" s="129"/>
      <c r="K2349" s="83" t="s">
        <v>2584</v>
      </c>
      <c r="L2349" s="84" t="s">
        <v>2585</v>
      </c>
      <c r="M2349" s="51" t="s">
        <v>127</v>
      </c>
      <c r="N2349" s="51"/>
      <c r="O2349" s="62" t="e">
        <f t="shared" si="1243"/>
        <v>#VALUE!</v>
      </c>
      <c r="P2349" s="53">
        <v>50</v>
      </c>
      <c r="Q2349" s="54" t="s">
        <v>279</v>
      </c>
      <c r="R2349" s="53">
        <v>400000</v>
      </c>
      <c r="S2349" s="53">
        <f t="shared" si="1244"/>
        <v>250000</v>
      </c>
      <c r="T2349" s="53"/>
      <c r="U2349" s="53">
        <v>0</v>
      </c>
      <c r="V2349" s="53" t="s">
        <v>129</v>
      </c>
      <c r="W2349" s="156">
        <v>0.01</v>
      </c>
      <c r="X2349" s="53">
        <v>0</v>
      </c>
      <c r="Y2349" s="53" t="s">
        <v>129</v>
      </c>
      <c r="Z2349" s="156">
        <v>0.01</v>
      </c>
      <c r="AA2349" s="53">
        <v>0</v>
      </c>
      <c r="AB2349" s="53" t="s">
        <v>130</v>
      </c>
      <c r="AC2349" s="191">
        <v>0.05</v>
      </c>
      <c r="AD2349" s="53">
        <v>0</v>
      </c>
      <c r="AE2349" s="53" t="s">
        <v>130</v>
      </c>
      <c r="AF2349" s="55">
        <v>0.15</v>
      </c>
      <c r="AG2349" s="53">
        <v>250000</v>
      </c>
      <c r="AH2349" s="53" t="s">
        <v>131</v>
      </c>
      <c r="AI2349" s="55">
        <v>0.625</v>
      </c>
      <c r="AJ2349" s="53">
        <v>0</v>
      </c>
      <c r="AK2349" s="53" t="s">
        <v>131</v>
      </c>
      <c r="AL2349" s="55">
        <v>0.625</v>
      </c>
      <c r="AM2349" s="53"/>
      <c r="AN2349" s="53"/>
      <c r="AO2349" s="53"/>
      <c r="AP2349" s="53"/>
      <c r="AQ2349" s="53"/>
      <c r="AR2349" s="53"/>
      <c r="AS2349" s="53"/>
      <c r="AT2349" s="53"/>
      <c r="AU2349" s="53"/>
      <c r="AV2349" s="53"/>
      <c r="AW2349" s="53"/>
      <c r="AX2349" s="53"/>
      <c r="AY2349" s="53"/>
      <c r="AZ2349" s="53"/>
      <c r="BA2349" s="53"/>
      <c r="BB2349" s="53"/>
      <c r="BC2349" s="53"/>
      <c r="BD2349" s="53"/>
      <c r="BE2349" s="53"/>
    </row>
    <row r="2350" spans="1:57" ht="15.75" customHeight="1">
      <c r="A2350" s="1" t="s">
        <v>2522</v>
      </c>
      <c r="B2350" s="1" t="s">
        <v>280</v>
      </c>
      <c r="C2350" s="1" t="s">
        <v>281</v>
      </c>
      <c r="D2350" s="1" t="s">
        <v>859</v>
      </c>
      <c r="E2350" s="1" t="s">
        <v>1753</v>
      </c>
      <c r="F2350" s="128"/>
      <c r="G2350" s="129"/>
      <c r="H2350" s="129"/>
      <c r="I2350" s="129"/>
      <c r="J2350" s="129"/>
      <c r="K2350" s="83" t="s">
        <v>2586</v>
      </c>
      <c r="L2350" s="84" t="s">
        <v>2587</v>
      </c>
      <c r="M2350" s="51" t="s">
        <v>127</v>
      </c>
      <c r="N2350" s="51"/>
      <c r="O2350" s="62" t="e">
        <f t="shared" si="1243"/>
        <v>#VALUE!</v>
      </c>
      <c r="P2350" s="53">
        <v>50</v>
      </c>
      <c r="Q2350" s="54" t="s">
        <v>279</v>
      </c>
      <c r="R2350" s="53">
        <v>400000</v>
      </c>
      <c r="S2350" s="53">
        <f t="shared" si="1244"/>
        <v>250000</v>
      </c>
      <c r="T2350" s="53"/>
      <c r="U2350" s="53">
        <v>0</v>
      </c>
      <c r="V2350" s="53" t="s">
        <v>129</v>
      </c>
      <c r="W2350" s="156">
        <v>0.01</v>
      </c>
      <c r="X2350" s="53">
        <v>0</v>
      </c>
      <c r="Y2350" s="53" t="s">
        <v>129</v>
      </c>
      <c r="Z2350" s="156">
        <v>0.01</v>
      </c>
      <c r="AA2350" s="53">
        <v>0</v>
      </c>
      <c r="AB2350" s="53" t="s">
        <v>130</v>
      </c>
      <c r="AC2350" s="191">
        <v>0.05</v>
      </c>
      <c r="AD2350" s="53">
        <v>0</v>
      </c>
      <c r="AE2350" s="53" t="s">
        <v>130</v>
      </c>
      <c r="AF2350" s="55">
        <v>0.15</v>
      </c>
      <c r="AG2350" s="53">
        <v>250000</v>
      </c>
      <c r="AH2350" s="53" t="s">
        <v>131</v>
      </c>
      <c r="AI2350" s="55">
        <v>0.625</v>
      </c>
      <c r="AJ2350" s="53">
        <v>0</v>
      </c>
      <c r="AK2350" s="53" t="s">
        <v>131</v>
      </c>
      <c r="AL2350" s="55">
        <v>0.625</v>
      </c>
      <c r="AM2350" s="53"/>
      <c r="AN2350" s="53"/>
      <c r="AO2350" s="53"/>
      <c r="AP2350" s="53"/>
      <c r="AQ2350" s="53"/>
      <c r="AR2350" s="53"/>
      <c r="AS2350" s="53"/>
      <c r="AT2350" s="53"/>
      <c r="AU2350" s="53"/>
      <c r="AV2350" s="53"/>
      <c r="AW2350" s="53"/>
      <c r="AX2350" s="53"/>
      <c r="AY2350" s="53"/>
      <c r="AZ2350" s="53"/>
      <c r="BA2350" s="53"/>
      <c r="BB2350" s="53"/>
      <c r="BC2350" s="53"/>
      <c r="BD2350" s="53"/>
      <c r="BE2350" s="53"/>
    </row>
    <row r="2351" spans="1:57" ht="15.75" customHeight="1">
      <c r="A2351" s="1" t="s">
        <v>2522</v>
      </c>
      <c r="B2351" s="1" t="s">
        <v>280</v>
      </c>
      <c r="C2351" s="1" t="s">
        <v>281</v>
      </c>
      <c r="D2351" s="1" t="s">
        <v>859</v>
      </c>
      <c r="E2351" s="1" t="s">
        <v>1753</v>
      </c>
      <c r="F2351" s="128"/>
      <c r="G2351" s="129"/>
      <c r="H2351" s="129"/>
      <c r="I2351" s="129"/>
      <c r="J2351" s="129"/>
      <c r="K2351" s="83" t="s">
        <v>2588</v>
      </c>
      <c r="L2351" s="84" t="s">
        <v>2589</v>
      </c>
      <c r="M2351" s="51" t="s">
        <v>127</v>
      </c>
      <c r="N2351" s="51"/>
      <c r="O2351" s="62" t="e">
        <f t="shared" si="1243"/>
        <v>#VALUE!</v>
      </c>
      <c r="P2351" s="53">
        <v>80</v>
      </c>
      <c r="Q2351" s="54" t="s">
        <v>279</v>
      </c>
      <c r="R2351" s="53">
        <v>400000</v>
      </c>
      <c r="S2351" s="53">
        <f t="shared" si="1244"/>
        <v>120000</v>
      </c>
      <c r="T2351" s="53"/>
      <c r="U2351" s="53">
        <v>0</v>
      </c>
      <c r="V2351" s="53" t="s">
        <v>129</v>
      </c>
      <c r="W2351" s="156">
        <v>0.01</v>
      </c>
      <c r="X2351" s="53">
        <v>0</v>
      </c>
      <c r="Y2351" s="53" t="s">
        <v>129</v>
      </c>
      <c r="Z2351" s="156">
        <v>0.01</v>
      </c>
      <c r="AA2351" s="53">
        <v>0</v>
      </c>
      <c r="AB2351" s="53" t="s">
        <v>130</v>
      </c>
      <c r="AC2351" s="191">
        <v>0.05</v>
      </c>
      <c r="AD2351" s="53">
        <v>0</v>
      </c>
      <c r="AE2351" s="53" t="s">
        <v>130</v>
      </c>
      <c r="AF2351" s="55">
        <v>0.15</v>
      </c>
      <c r="AG2351" s="53">
        <v>120000</v>
      </c>
      <c r="AH2351" s="53" t="s">
        <v>131</v>
      </c>
      <c r="AI2351" s="55">
        <v>0.3</v>
      </c>
      <c r="AJ2351" s="53">
        <v>0</v>
      </c>
      <c r="AK2351" s="53" t="s">
        <v>131</v>
      </c>
      <c r="AL2351" s="55">
        <v>0.3</v>
      </c>
      <c r="AM2351" s="53"/>
      <c r="AN2351" s="53"/>
      <c r="AO2351" s="53"/>
      <c r="AP2351" s="53"/>
      <c r="AQ2351" s="53"/>
      <c r="AR2351" s="53"/>
      <c r="AS2351" s="53"/>
      <c r="AT2351" s="53"/>
      <c r="AU2351" s="53"/>
      <c r="AV2351" s="53"/>
      <c r="AW2351" s="53"/>
      <c r="AX2351" s="53"/>
      <c r="AY2351" s="53"/>
      <c r="AZ2351" s="53"/>
      <c r="BA2351" s="53"/>
      <c r="BB2351" s="53"/>
      <c r="BC2351" s="53"/>
      <c r="BD2351" s="53"/>
      <c r="BE2351" s="53"/>
    </row>
    <row r="2352" spans="1:57" ht="15.75" customHeight="1">
      <c r="A2352" s="1" t="s">
        <v>2522</v>
      </c>
      <c r="B2352" s="1" t="s">
        <v>280</v>
      </c>
      <c r="C2352" s="1" t="s">
        <v>281</v>
      </c>
      <c r="D2352" s="1" t="s">
        <v>859</v>
      </c>
      <c r="E2352" s="1" t="s">
        <v>1753</v>
      </c>
      <c r="F2352" s="128"/>
      <c r="G2352" s="129"/>
      <c r="H2352" s="129"/>
      <c r="I2352" s="129"/>
      <c r="J2352" s="129"/>
      <c r="K2352" s="83" t="s">
        <v>2590</v>
      </c>
      <c r="L2352" s="84" t="s">
        <v>2591</v>
      </c>
      <c r="M2352" s="51" t="s">
        <v>127</v>
      </c>
      <c r="N2352" s="51"/>
      <c r="O2352" s="62" t="e">
        <f t="shared" si="1243"/>
        <v>#VALUE!</v>
      </c>
      <c r="P2352" s="53">
        <v>80</v>
      </c>
      <c r="Q2352" s="54" t="s">
        <v>279</v>
      </c>
      <c r="R2352" s="53">
        <v>400000</v>
      </c>
      <c r="S2352" s="53">
        <f t="shared" si="1244"/>
        <v>120000</v>
      </c>
      <c r="T2352" s="53"/>
      <c r="U2352" s="53">
        <v>0</v>
      </c>
      <c r="V2352" s="53" t="s">
        <v>129</v>
      </c>
      <c r="W2352" s="156">
        <v>0.01</v>
      </c>
      <c r="X2352" s="53">
        <v>0</v>
      </c>
      <c r="Y2352" s="53" t="s">
        <v>129</v>
      </c>
      <c r="Z2352" s="156">
        <v>0.01</v>
      </c>
      <c r="AA2352" s="53">
        <v>0</v>
      </c>
      <c r="AB2352" s="53" t="s">
        <v>130</v>
      </c>
      <c r="AC2352" s="191">
        <v>0.05</v>
      </c>
      <c r="AD2352" s="53">
        <v>0</v>
      </c>
      <c r="AE2352" s="53" t="s">
        <v>130</v>
      </c>
      <c r="AF2352" s="55">
        <v>0.15</v>
      </c>
      <c r="AG2352" s="53">
        <v>120000</v>
      </c>
      <c r="AH2352" s="53" t="s">
        <v>131</v>
      </c>
      <c r="AI2352" s="55">
        <v>0.3</v>
      </c>
      <c r="AJ2352" s="53">
        <v>0</v>
      </c>
      <c r="AK2352" s="53" t="s">
        <v>131</v>
      </c>
      <c r="AL2352" s="55">
        <v>0.3</v>
      </c>
      <c r="AM2352" s="53"/>
      <c r="AN2352" s="53"/>
      <c r="AO2352" s="53"/>
      <c r="AP2352" s="53"/>
      <c r="AQ2352" s="53"/>
      <c r="AR2352" s="53"/>
      <c r="AS2352" s="53"/>
      <c r="AT2352" s="53"/>
      <c r="AU2352" s="53"/>
      <c r="AV2352" s="53"/>
      <c r="AW2352" s="53"/>
      <c r="AX2352" s="53"/>
      <c r="AY2352" s="53"/>
      <c r="AZ2352" s="53"/>
      <c r="BA2352" s="53"/>
      <c r="BB2352" s="53"/>
      <c r="BC2352" s="53"/>
      <c r="BD2352" s="53"/>
      <c r="BE2352" s="53"/>
    </row>
    <row r="2353" spans="1:57" ht="15.75" customHeight="1">
      <c r="A2353" s="1" t="s">
        <v>2522</v>
      </c>
      <c r="B2353" s="1" t="s">
        <v>280</v>
      </c>
      <c r="C2353" s="1" t="s">
        <v>281</v>
      </c>
      <c r="D2353" s="1" t="s">
        <v>658</v>
      </c>
      <c r="E2353" s="1"/>
      <c r="F2353" s="35"/>
      <c r="G2353" s="36"/>
      <c r="H2353" s="36"/>
      <c r="I2353" s="36" t="s">
        <v>658</v>
      </c>
      <c r="J2353" s="36"/>
      <c r="K2353" s="137"/>
      <c r="L2353" s="138"/>
      <c r="M2353" s="122"/>
      <c r="N2353" s="122"/>
      <c r="O2353" s="122"/>
      <c r="P2353" s="39"/>
      <c r="Q2353" s="40"/>
      <c r="R2353" s="39">
        <f t="shared" ref="R2353:S2353" si="1245">R2354+R2360+R2365</f>
        <v>6993000</v>
      </c>
      <c r="S2353" s="39">
        <f t="shared" si="1245"/>
        <v>2861030</v>
      </c>
      <c r="T2353" s="39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86"/>
      <c r="AE2353" s="86"/>
      <c r="AF2353" s="86"/>
      <c r="AG2353" s="39"/>
      <c r="AH2353" s="39"/>
      <c r="AI2353" s="39"/>
      <c r="AJ2353" s="39"/>
      <c r="AK2353" s="39"/>
      <c r="AL2353" s="39"/>
      <c r="AM2353" s="39"/>
      <c r="AN2353" s="39"/>
      <c r="AO2353" s="39"/>
      <c r="AP2353" s="39"/>
      <c r="AQ2353" s="39"/>
      <c r="AR2353" s="39"/>
      <c r="AS2353" s="39"/>
      <c r="AT2353" s="39"/>
      <c r="AU2353" s="39"/>
      <c r="AV2353" s="39"/>
      <c r="AW2353" s="39"/>
      <c r="AX2353" s="39"/>
      <c r="AY2353" s="39"/>
      <c r="AZ2353" s="39"/>
      <c r="BA2353" s="39"/>
      <c r="BB2353" s="39"/>
      <c r="BC2353" s="39"/>
      <c r="BD2353" s="39"/>
      <c r="BE2353" s="39"/>
    </row>
    <row r="2354" spans="1:57" ht="15.75" customHeight="1">
      <c r="A2354" s="1" t="s">
        <v>2522</v>
      </c>
      <c r="B2354" s="1" t="s">
        <v>280</v>
      </c>
      <c r="C2354" s="1" t="s">
        <v>281</v>
      </c>
      <c r="D2354" s="1"/>
      <c r="E2354" s="1" t="s">
        <v>868</v>
      </c>
      <c r="F2354" s="41"/>
      <c r="G2354" s="42"/>
      <c r="H2354" s="42"/>
      <c r="I2354" s="42"/>
      <c r="J2354" s="42" t="s">
        <v>868</v>
      </c>
      <c r="K2354" s="139"/>
      <c r="L2354" s="140"/>
      <c r="M2354" s="127"/>
      <c r="N2354" s="127"/>
      <c r="O2354" s="127"/>
      <c r="P2354" s="45"/>
      <c r="Q2354" s="46"/>
      <c r="R2354" s="45">
        <f t="shared" ref="R2354:S2354" si="1246">SUM(R2355:R2359)</f>
        <v>3110500</v>
      </c>
      <c r="S2354" s="45">
        <f t="shared" si="1246"/>
        <v>1277095</v>
      </c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82"/>
      <c r="AE2354" s="82"/>
      <c r="AF2354" s="82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  <c r="AT2354" s="45"/>
      <c r="AU2354" s="45"/>
      <c r="AV2354" s="45"/>
      <c r="AW2354" s="45"/>
      <c r="AX2354" s="45"/>
      <c r="AY2354" s="45"/>
      <c r="AZ2354" s="45"/>
      <c r="BA2354" s="45"/>
      <c r="BB2354" s="45"/>
      <c r="BC2354" s="45"/>
      <c r="BD2354" s="45"/>
      <c r="BE2354" s="45"/>
    </row>
    <row r="2355" spans="1:57" ht="15.75" customHeight="1">
      <c r="A2355" s="1" t="s">
        <v>2522</v>
      </c>
      <c r="B2355" s="1" t="s">
        <v>280</v>
      </c>
      <c r="C2355" s="1" t="s">
        <v>281</v>
      </c>
      <c r="D2355" s="1" t="s">
        <v>658</v>
      </c>
      <c r="E2355" s="1" t="s">
        <v>868</v>
      </c>
      <c r="F2355" s="128"/>
      <c r="G2355" s="129"/>
      <c r="H2355" s="129"/>
      <c r="I2355" s="129"/>
      <c r="J2355" s="129"/>
      <c r="K2355" s="83" t="s">
        <v>654</v>
      </c>
      <c r="L2355" s="84" t="s">
        <v>663</v>
      </c>
      <c r="M2355" s="51" t="s">
        <v>127</v>
      </c>
      <c r="N2355" s="51">
        <v>2</v>
      </c>
      <c r="O2355" s="56" t="e">
        <f t="shared" ref="O2355:O2359" si="1247">M2355-R2355</f>
        <v>#VALUE!</v>
      </c>
      <c r="P2355" s="53">
        <v>400000</v>
      </c>
      <c r="Q2355" s="54" t="s">
        <v>128</v>
      </c>
      <c r="R2355" s="53">
        <v>1184000</v>
      </c>
      <c r="S2355" s="53">
        <f t="shared" ref="S2355:S2359" si="1248">U2355+X2355+AA2355+AD2355+AG2355+AJ2355+AM2355+AP2355+AS2355+AV2355+AY2355+BB2355</f>
        <v>434800</v>
      </c>
      <c r="T2355" s="53"/>
      <c r="U2355" s="53">
        <v>0</v>
      </c>
      <c r="V2355" s="53" t="s">
        <v>129</v>
      </c>
      <c r="W2355" s="156">
        <v>0.01</v>
      </c>
      <c r="X2355" s="53">
        <v>0</v>
      </c>
      <c r="Y2355" s="53" t="s">
        <v>129</v>
      </c>
      <c r="Z2355" s="156">
        <v>0.01</v>
      </c>
      <c r="AA2355" s="53">
        <v>0</v>
      </c>
      <c r="AB2355" s="53" t="s">
        <v>130</v>
      </c>
      <c r="AC2355" s="191">
        <v>0.05</v>
      </c>
      <c r="AD2355" s="53">
        <v>0</v>
      </c>
      <c r="AE2355" s="53" t="s">
        <v>130</v>
      </c>
      <c r="AF2355" s="55">
        <v>0.15</v>
      </c>
      <c r="AG2355" s="53">
        <v>304000</v>
      </c>
      <c r="AH2355" s="53" t="s">
        <v>131</v>
      </c>
      <c r="AI2355" s="55">
        <v>0.25669999999999998</v>
      </c>
      <c r="AJ2355" s="53">
        <v>130800</v>
      </c>
      <c r="AK2355" s="53" t="s">
        <v>131</v>
      </c>
      <c r="AL2355" s="55">
        <v>0.36720000000000003</v>
      </c>
      <c r="AM2355" s="53"/>
      <c r="AN2355" s="53"/>
      <c r="AO2355" s="53"/>
      <c r="AP2355" s="53"/>
      <c r="AQ2355" s="53"/>
      <c r="AR2355" s="53"/>
      <c r="AS2355" s="53"/>
      <c r="AT2355" s="53"/>
      <c r="AU2355" s="53"/>
      <c r="AV2355" s="53"/>
      <c r="AW2355" s="53"/>
      <c r="AX2355" s="53"/>
      <c r="AY2355" s="53"/>
      <c r="AZ2355" s="53"/>
      <c r="BA2355" s="53"/>
      <c r="BB2355" s="53"/>
      <c r="BC2355" s="53"/>
      <c r="BD2355" s="53"/>
      <c r="BE2355" s="53"/>
    </row>
    <row r="2356" spans="1:57" ht="15.75" customHeight="1">
      <c r="A2356" s="1" t="s">
        <v>2522</v>
      </c>
      <c r="B2356" s="1" t="s">
        <v>280</v>
      </c>
      <c r="C2356" s="1" t="s">
        <v>281</v>
      </c>
      <c r="D2356" s="1" t="s">
        <v>658</v>
      </c>
      <c r="E2356" s="1" t="s">
        <v>868</v>
      </c>
      <c r="F2356" s="128"/>
      <c r="G2356" s="129"/>
      <c r="H2356" s="129"/>
      <c r="I2356" s="129"/>
      <c r="J2356" s="129"/>
      <c r="K2356" s="83" t="s">
        <v>2527</v>
      </c>
      <c r="L2356" s="84" t="s">
        <v>2592</v>
      </c>
      <c r="M2356" s="51" t="s">
        <v>127</v>
      </c>
      <c r="N2356" s="51">
        <v>2</v>
      </c>
      <c r="O2356" s="56" t="e">
        <f t="shared" si="1247"/>
        <v>#VALUE!</v>
      </c>
      <c r="P2356" s="53">
        <v>400000</v>
      </c>
      <c r="Q2356" s="54" t="s">
        <v>128</v>
      </c>
      <c r="R2356" s="53">
        <v>1184000</v>
      </c>
      <c r="S2356" s="53">
        <f t="shared" si="1248"/>
        <v>442800</v>
      </c>
      <c r="T2356" s="53"/>
      <c r="U2356" s="53">
        <v>0</v>
      </c>
      <c r="V2356" s="53" t="s">
        <v>129</v>
      </c>
      <c r="W2356" s="156">
        <v>0.01</v>
      </c>
      <c r="X2356" s="53">
        <v>0</v>
      </c>
      <c r="Y2356" s="53" t="s">
        <v>129</v>
      </c>
      <c r="Z2356" s="156">
        <v>0.01</v>
      </c>
      <c r="AA2356" s="53">
        <v>0</v>
      </c>
      <c r="AB2356" s="53" t="s">
        <v>130</v>
      </c>
      <c r="AC2356" s="191">
        <v>0.05</v>
      </c>
      <c r="AD2356" s="53">
        <v>0</v>
      </c>
      <c r="AE2356" s="53" t="s">
        <v>130</v>
      </c>
      <c r="AF2356" s="55">
        <v>0.15</v>
      </c>
      <c r="AG2356" s="53">
        <v>312000</v>
      </c>
      <c r="AH2356" s="53" t="s">
        <v>131</v>
      </c>
      <c r="AI2356" s="55">
        <v>0.26350000000000001</v>
      </c>
      <c r="AJ2356" s="53">
        <v>130800</v>
      </c>
      <c r="AK2356" s="53" t="s">
        <v>131</v>
      </c>
      <c r="AL2356" s="55">
        <v>0.37390000000000001</v>
      </c>
      <c r="AM2356" s="53"/>
      <c r="AN2356" s="53"/>
      <c r="AO2356" s="53"/>
      <c r="AP2356" s="53"/>
      <c r="AQ2356" s="53"/>
      <c r="AR2356" s="53"/>
      <c r="AS2356" s="53"/>
      <c r="AT2356" s="53"/>
      <c r="AU2356" s="53"/>
      <c r="AV2356" s="53"/>
      <c r="AW2356" s="53"/>
      <c r="AX2356" s="53"/>
      <c r="AY2356" s="53"/>
      <c r="AZ2356" s="53"/>
      <c r="BA2356" s="53"/>
      <c r="BB2356" s="53"/>
      <c r="BC2356" s="53"/>
      <c r="BD2356" s="53"/>
      <c r="BE2356" s="53"/>
    </row>
    <row r="2357" spans="1:57" ht="15.75" customHeight="1">
      <c r="A2357" s="1" t="s">
        <v>2522</v>
      </c>
      <c r="B2357" s="1" t="s">
        <v>280</v>
      </c>
      <c r="C2357" s="1" t="s">
        <v>281</v>
      </c>
      <c r="D2357" s="1" t="s">
        <v>658</v>
      </c>
      <c r="E2357" s="1" t="s">
        <v>868</v>
      </c>
      <c r="F2357" s="128"/>
      <c r="G2357" s="129"/>
      <c r="H2357" s="129"/>
      <c r="I2357" s="129"/>
      <c r="J2357" s="129"/>
      <c r="K2357" s="83" t="s">
        <v>2543</v>
      </c>
      <c r="L2357" s="84" t="s">
        <v>2593</v>
      </c>
      <c r="M2357" s="51" t="s">
        <v>127</v>
      </c>
      <c r="N2357" s="51"/>
      <c r="O2357" s="62" t="e">
        <f t="shared" si="1247"/>
        <v>#VALUE!</v>
      </c>
      <c r="P2357" s="53">
        <v>150000</v>
      </c>
      <c r="Q2357" s="54" t="s">
        <v>128</v>
      </c>
      <c r="R2357" s="53">
        <v>247500</v>
      </c>
      <c r="S2357" s="53">
        <f t="shared" si="1248"/>
        <v>150955</v>
      </c>
      <c r="T2357" s="53"/>
      <c r="U2357" s="53">
        <v>0</v>
      </c>
      <c r="V2357" s="53" t="s">
        <v>129</v>
      </c>
      <c r="W2357" s="156">
        <v>0.01</v>
      </c>
      <c r="X2357" s="53">
        <v>0</v>
      </c>
      <c r="Y2357" s="53" t="s">
        <v>129</v>
      </c>
      <c r="Z2357" s="156">
        <v>0.01</v>
      </c>
      <c r="AA2357" s="53">
        <v>0</v>
      </c>
      <c r="AB2357" s="53" t="s">
        <v>130</v>
      </c>
      <c r="AC2357" s="191">
        <v>0.05</v>
      </c>
      <c r="AD2357" s="53">
        <v>0</v>
      </c>
      <c r="AE2357" s="53" t="s">
        <v>130</v>
      </c>
      <c r="AF2357" s="55">
        <v>0.15</v>
      </c>
      <c r="AG2357" s="53">
        <v>115925</v>
      </c>
      <c r="AH2357" s="53" t="s">
        <v>131</v>
      </c>
      <c r="AI2357" s="55">
        <v>0.46829999999999999</v>
      </c>
      <c r="AJ2357" s="53">
        <v>35030</v>
      </c>
      <c r="AK2357" s="53" t="s">
        <v>131</v>
      </c>
      <c r="AL2357" s="55">
        <v>0.6099</v>
      </c>
      <c r="AM2357" s="53"/>
      <c r="AN2357" s="53"/>
      <c r="AO2357" s="53"/>
      <c r="AP2357" s="53"/>
      <c r="AQ2357" s="53"/>
      <c r="AR2357" s="53"/>
      <c r="AS2357" s="53"/>
      <c r="AT2357" s="53"/>
      <c r="AU2357" s="53"/>
      <c r="AV2357" s="53"/>
      <c r="AW2357" s="53"/>
      <c r="AX2357" s="53"/>
      <c r="AY2357" s="53"/>
      <c r="AZ2357" s="53"/>
      <c r="BA2357" s="53"/>
      <c r="BB2357" s="53"/>
      <c r="BC2357" s="53"/>
      <c r="BD2357" s="53"/>
      <c r="BE2357" s="53"/>
    </row>
    <row r="2358" spans="1:57" ht="15.75" customHeight="1">
      <c r="A2358" s="1" t="s">
        <v>2522</v>
      </c>
      <c r="B2358" s="1" t="s">
        <v>280</v>
      </c>
      <c r="C2358" s="1" t="s">
        <v>281</v>
      </c>
      <c r="D2358" s="1" t="s">
        <v>658</v>
      </c>
      <c r="E2358" s="1" t="s">
        <v>868</v>
      </c>
      <c r="F2358" s="128"/>
      <c r="G2358" s="129"/>
      <c r="H2358" s="129"/>
      <c r="I2358" s="129"/>
      <c r="J2358" s="129"/>
      <c r="K2358" s="83" t="s">
        <v>2545</v>
      </c>
      <c r="L2358" s="84" t="s">
        <v>2594</v>
      </c>
      <c r="M2358" s="51" t="s">
        <v>127</v>
      </c>
      <c r="N2358" s="51"/>
      <c r="O2358" s="62" t="e">
        <f t="shared" si="1247"/>
        <v>#VALUE!</v>
      </c>
      <c r="P2358" s="53">
        <v>150000</v>
      </c>
      <c r="Q2358" s="54" t="s">
        <v>128</v>
      </c>
      <c r="R2358" s="53">
        <v>247500</v>
      </c>
      <c r="S2358" s="53">
        <f t="shared" si="1248"/>
        <v>133040</v>
      </c>
      <c r="T2358" s="53"/>
      <c r="U2358" s="53">
        <v>0</v>
      </c>
      <c r="V2358" s="53" t="s">
        <v>129</v>
      </c>
      <c r="W2358" s="156">
        <v>0.01</v>
      </c>
      <c r="X2358" s="53">
        <v>0</v>
      </c>
      <c r="Y2358" s="53" t="s">
        <v>129</v>
      </c>
      <c r="Z2358" s="156">
        <v>0.01</v>
      </c>
      <c r="AA2358" s="53">
        <v>0</v>
      </c>
      <c r="AB2358" s="53" t="s">
        <v>130</v>
      </c>
      <c r="AC2358" s="191">
        <v>0.05</v>
      </c>
      <c r="AD2358" s="53">
        <v>0</v>
      </c>
      <c r="AE2358" s="53" t="s">
        <v>130</v>
      </c>
      <c r="AF2358" s="55">
        <v>0.15</v>
      </c>
      <c r="AG2358" s="53">
        <v>38400</v>
      </c>
      <c r="AH2358" s="53" t="s">
        <v>131</v>
      </c>
      <c r="AI2358" s="55">
        <v>0.15509999999999999</v>
      </c>
      <c r="AJ2358" s="53">
        <v>94640</v>
      </c>
      <c r="AK2358" s="53" t="s">
        <v>131</v>
      </c>
      <c r="AL2358" s="55">
        <v>0.53749999999999998</v>
      </c>
      <c r="AM2358" s="53"/>
      <c r="AN2358" s="53"/>
      <c r="AO2358" s="53"/>
      <c r="AP2358" s="53"/>
      <c r="AQ2358" s="53"/>
      <c r="AR2358" s="53"/>
      <c r="AS2358" s="53"/>
      <c r="AT2358" s="53"/>
      <c r="AU2358" s="53"/>
      <c r="AV2358" s="53"/>
      <c r="AW2358" s="53"/>
      <c r="AX2358" s="53"/>
      <c r="AY2358" s="53"/>
      <c r="AZ2358" s="53"/>
      <c r="BA2358" s="53"/>
      <c r="BB2358" s="53"/>
      <c r="BC2358" s="53"/>
      <c r="BD2358" s="53"/>
      <c r="BE2358" s="53"/>
    </row>
    <row r="2359" spans="1:57" ht="15.75" customHeight="1">
      <c r="A2359" s="1" t="s">
        <v>2522</v>
      </c>
      <c r="B2359" s="1" t="s">
        <v>280</v>
      </c>
      <c r="C2359" s="1" t="s">
        <v>281</v>
      </c>
      <c r="D2359" s="1" t="s">
        <v>658</v>
      </c>
      <c r="E2359" s="1" t="s">
        <v>868</v>
      </c>
      <c r="F2359" s="128"/>
      <c r="G2359" s="129"/>
      <c r="H2359" s="129"/>
      <c r="I2359" s="129"/>
      <c r="J2359" s="129"/>
      <c r="K2359" s="83" t="s">
        <v>2547</v>
      </c>
      <c r="L2359" s="84" t="s">
        <v>2595</v>
      </c>
      <c r="M2359" s="51" t="s">
        <v>127</v>
      </c>
      <c r="N2359" s="51"/>
      <c r="O2359" s="62" t="e">
        <f t="shared" si="1247"/>
        <v>#VALUE!</v>
      </c>
      <c r="P2359" s="53">
        <v>150000</v>
      </c>
      <c r="Q2359" s="54" t="s">
        <v>128</v>
      </c>
      <c r="R2359" s="53">
        <v>247500</v>
      </c>
      <c r="S2359" s="53">
        <f t="shared" si="1248"/>
        <v>115500</v>
      </c>
      <c r="T2359" s="53"/>
      <c r="U2359" s="53">
        <v>0</v>
      </c>
      <c r="V2359" s="53" t="s">
        <v>129</v>
      </c>
      <c r="W2359" s="156">
        <v>0.01</v>
      </c>
      <c r="X2359" s="53">
        <v>0</v>
      </c>
      <c r="Y2359" s="53" t="s">
        <v>129</v>
      </c>
      <c r="Z2359" s="156">
        <v>0.01</v>
      </c>
      <c r="AA2359" s="53">
        <v>0</v>
      </c>
      <c r="AB2359" s="53" t="s">
        <v>130</v>
      </c>
      <c r="AC2359" s="191">
        <v>0.05</v>
      </c>
      <c r="AD2359" s="53">
        <v>0</v>
      </c>
      <c r="AE2359" s="53" t="s">
        <v>130</v>
      </c>
      <c r="AF2359" s="55">
        <v>0.15</v>
      </c>
      <c r="AG2359" s="53">
        <v>115500</v>
      </c>
      <c r="AH2359" s="53" t="s">
        <v>131</v>
      </c>
      <c r="AI2359" s="55">
        <v>0.46660000000000001</v>
      </c>
      <c r="AJ2359" s="53">
        <v>0</v>
      </c>
      <c r="AK2359" s="53" t="s">
        <v>131</v>
      </c>
      <c r="AL2359" s="55">
        <v>0.46660000000000001</v>
      </c>
      <c r="AM2359" s="53"/>
      <c r="AN2359" s="53"/>
      <c r="AO2359" s="53"/>
      <c r="AP2359" s="53"/>
      <c r="AQ2359" s="53"/>
      <c r="AR2359" s="53"/>
      <c r="AS2359" s="53"/>
      <c r="AT2359" s="53"/>
      <c r="AU2359" s="53"/>
      <c r="AV2359" s="53"/>
      <c r="AW2359" s="53"/>
      <c r="AX2359" s="53"/>
      <c r="AY2359" s="53"/>
      <c r="AZ2359" s="53"/>
      <c r="BA2359" s="53"/>
      <c r="BB2359" s="53"/>
      <c r="BC2359" s="53"/>
      <c r="BD2359" s="53"/>
      <c r="BE2359" s="53"/>
    </row>
    <row r="2360" spans="1:57" ht="15.75" customHeight="1">
      <c r="A2360" s="1" t="s">
        <v>2522</v>
      </c>
      <c r="B2360" s="1" t="s">
        <v>280</v>
      </c>
      <c r="C2360" s="1" t="s">
        <v>281</v>
      </c>
      <c r="D2360" s="1"/>
      <c r="E2360" s="1" t="s">
        <v>659</v>
      </c>
      <c r="F2360" s="41"/>
      <c r="G2360" s="42"/>
      <c r="H2360" s="42"/>
      <c r="I2360" s="42"/>
      <c r="J2360" s="42" t="s">
        <v>659</v>
      </c>
      <c r="K2360" s="139"/>
      <c r="L2360" s="140"/>
      <c r="M2360" s="127"/>
      <c r="N2360" s="127"/>
      <c r="O2360" s="127"/>
      <c r="P2360" s="45"/>
      <c r="Q2360" s="46"/>
      <c r="R2360" s="45">
        <f t="shared" ref="R2360:S2360" si="1249">SUM(R2361:R2364)</f>
        <v>3552000</v>
      </c>
      <c r="S2360" s="45">
        <f t="shared" si="1249"/>
        <v>1425740</v>
      </c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91"/>
      <c r="AE2360" s="91"/>
      <c r="AF2360" s="91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  <c r="AT2360" s="45"/>
      <c r="AU2360" s="45"/>
      <c r="AV2360" s="45"/>
      <c r="AW2360" s="45"/>
      <c r="AX2360" s="45"/>
      <c r="AY2360" s="45"/>
      <c r="AZ2360" s="45"/>
      <c r="BA2360" s="45"/>
      <c r="BB2360" s="45"/>
      <c r="BC2360" s="45"/>
      <c r="BD2360" s="45"/>
      <c r="BE2360" s="45"/>
    </row>
    <row r="2361" spans="1:57" ht="15.75" customHeight="1">
      <c r="A2361" s="1" t="s">
        <v>2522</v>
      </c>
      <c r="B2361" s="1" t="s">
        <v>280</v>
      </c>
      <c r="C2361" s="1" t="s">
        <v>281</v>
      </c>
      <c r="D2361" s="1" t="s">
        <v>658</v>
      </c>
      <c r="E2361" s="1" t="s">
        <v>659</v>
      </c>
      <c r="F2361" s="128"/>
      <c r="G2361" s="129"/>
      <c r="H2361" s="129"/>
      <c r="I2361" s="129"/>
      <c r="J2361" s="129"/>
      <c r="K2361" s="83" t="s">
        <v>654</v>
      </c>
      <c r="L2361" s="84" t="s">
        <v>663</v>
      </c>
      <c r="M2361" s="51" t="s">
        <v>127</v>
      </c>
      <c r="N2361" s="51">
        <v>2</v>
      </c>
      <c r="O2361" s="56" t="e">
        <f t="shared" ref="O2361:O2364" si="1250">M2361-R2361</f>
        <v>#VALUE!</v>
      </c>
      <c r="P2361" s="53">
        <v>400000</v>
      </c>
      <c r="Q2361" s="54" t="s">
        <v>128</v>
      </c>
      <c r="R2361" s="53">
        <v>1036000</v>
      </c>
      <c r="S2361" s="53">
        <f t="shared" ref="S2361:S2364" si="1251">U2361+X2361+AA2361+AD2361+AG2361+AJ2361+AM2361+AP2361+AS2361+AV2361+AY2361+BB2361</f>
        <v>496300</v>
      </c>
      <c r="T2361" s="53"/>
      <c r="U2361" s="53">
        <v>0</v>
      </c>
      <c r="V2361" s="53" t="s">
        <v>129</v>
      </c>
      <c r="W2361" s="156">
        <v>0.01</v>
      </c>
      <c r="X2361" s="53">
        <v>0</v>
      </c>
      <c r="Y2361" s="53" t="s">
        <v>129</v>
      </c>
      <c r="Z2361" s="156">
        <v>0.01</v>
      </c>
      <c r="AA2361" s="53">
        <v>0</v>
      </c>
      <c r="AB2361" s="53" t="s">
        <v>130</v>
      </c>
      <c r="AC2361" s="191">
        <v>0.05</v>
      </c>
      <c r="AD2361" s="53">
        <v>0</v>
      </c>
      <c r="AE2361" s="53" t="s">
        <v>130</v>
      </c>
      <c r="AF2361" s="55">
        <v>0.15</v>
      </c>
      <c r="AG2361" s="53">
        <v>265000</v>
      </c>
      <c r="AH2361" s="53" t="s">
        <v>131</v>
      </c>
      <c r="AI2361" s="55">
        <v>0.25569999999999998</v>
      </c>
      <c r="AJ2361" s="53">
        <v>231300</v>
      </c>
      <c r="AK2361" s="53" t="s">
        <v>131</v>
      </c>
      <c r="AL2361" s="55">
        <v>0.47899999999999998</v>
      </c>
      <c r="AM2361" s="53"/>
      <c r="AN2361" s="53"/>
      <c r="AO2361" s="53"/>
      <c r="AP2361" s="53"/>
      <c r="AQ2361" s="53"/>
      <c r="AR2361" s="53"/>
      <c r="AS2361" s="53"/>
      <c r="AT2361" s="53"/>
      <c r="AU2361" s="53"/>
      <c r="AV2361" s="53"/>
      <c r="AW2361" s="53"/>
      <c r="AX2361" s="53"/>
      <c r="AY2361" s="53"/>
      <c r="AZ2361" s="53"/>
      <c r="BA2361" s="53"/>
      <c r="BB2361" s="53"/>
      <c r="BC2361" s="53"/>
      <c r="BD2361" s="53"/>
      <c r="BE2361" s="53"/>
    </row>
    <row r="2362" spans="1:57" ht="15.75" customHeight="1">
      <c r="A2362" s="1" t="s">
        <v>2522</v>
      </c>
      <c r="B2362" s="1" t="s">
        <v>280</v>
      </c>
      <c r="C2362" s="1" t="s">
        <v>281</v>
      </c>
      <c r="D2362" s="1" t="s">
        <v>658</v>
      </c>
      <c r="E2362" s="1" t="s">
        <v>659</v>
      </c>
      <c r="F2362" s="128"/>
      <c r="G2362" s="129"/>
      <c r="H2362" s="129"/>
      <c r="I2362" s="129"/>
      <c r="J2362" s="129"/>
      <c r="K2362" s="83" t="s">
        <v>670</v>
      </c>
      <c r="L2362" s="84" t="s">
        <v>671</v>
      </c>
      <c r="M2362" s="51" t="s">
        <v>127</v>
      </c>
      <c r="N2362" s="51">
        <v>2</v>
      </c>
      <c r="O2362" s="56" t="e">
        <f t="shared" si="1250"/>
        <v>#VALUE!</v>
      </c>
      <c r="P2362" s="53">
        <v>300000</v>
      </c>
      <c r="Q2362" s="54" t="s">
        <v>128</v>
      </c>
      <c r="R2362" s="53">
        <v>592000</v>
      </c>
      <c r="S2362" s="53">
        <f t="shared" si="1251"/>
        <v>148040</v>
      </c>
      <c r="T2362" s="53"/>
      <c r="U2362" s="53">
        <v>0</v>
      </c>
      <c r="V2362" s="53" t="s">
        <v>129</v>
      </c>
      <c r="W2362" s="156">
        <v>0.01</v>
      </c>
      <c r="X2362" s="53">
        <v>0</v>
      </c>
      <c r="Y2362" s="53" t="s">
        <v>129</v>
      </c>
      <c r="Z2362" s="156">
        <v>0.01</v>
      </c>
      <c r="AA2362" s="53">
        <v>0</v>
      </c>
      <c r="AB2362" s="53" t="s">
        <v>130</v>
      </c>
      <c r="AC2362" s="191">
        <v>0.05</v>
      </c>
      <c r="AD2362" s="53">
        <v>0</v>
      </c>
      <c r="AE2362" s="53" t="s">
        <v>131</v>
      </c>
      <c r="AF2362" s="55">
        <v>0.1</v>
      </c>
      <c r="AG2362" s="53">
        <v>148040</v>
      </c>
      <c r="AH2362" s="53" t="s">
        <v>131</v>
      </c>
      <c r="AI2362" s="55">
        <v>0.25</v>
      </c>
      <c r="AJ2362" s="53">
        <v>0</v>
      </c>
      <c r="AK2362" s="53" t="s">
        <v>131</v>
      </c>
      <c r="AL2362" s="55">
        <v>0.25</v>
      </c>
      <c r="AM2362" s="53"/>
      <c r="AN2362" s="53"/>
      <c r="AO2362" s="53"/>
      <c r="AP2362" s="53"/>
      <c r="AQ2362" s="53"/>
      <c r="AR2362" s="53"/>
      <c r="AS2362" s="53"/>
      <c r="AT2362" s="53"/>
      <c r="AU2362" s="53"/>
      <c r="AV2362" s="53"/>
      <c r="AW2362" s="53"/>
      <c r="AX2362" s="53"/>
      <c r="AY2362" s="53"/>
      <c r="AZ2362" s="53"/>
      <c r="BA2362" s="53"/>
      <c r="BB2362" s="53"/>
      <c r="BC2362" s="53"/>
      <c r="BD2362" s="53"/>
      <c r="BE2362" s="53"/>
    </row>
    <row r="2363" spans="1:57" ht="15.75" customHeight="1">
      <c r="A2363" s="1" t="s">
        <v>2522</v>
      </c>
      <c r="B2363" s="1" t="s">
        <v>280</v>
      </c>
      <c r="C2363" s="1" t="s">
        <v>281</v>
      </c>
      <c r="D2363" s="1" t="s">
        <v>658</v>
      </c>
      <c r="E2363" s="1" t="s">
        <v>659</v>
      </c>
      <c r="F2363" s="128"/>
      <c r="G2363" s="129"/>
      <c r="H2363" s="129"/>
      <c r="I2363" s="129"/>
      <c r="J2363" s="129"/>
      <c r="K2363" s="83" t="s">
        <v>684</v>
      </c>
      <c r="L2363" s="84" t="s">
        <v>685</v>
      </c>
      <c r="M2363" s="51" t="s">
        <v>127</v>
      </c>
      <c r="N2363" s="51">
        <v>2</v>
      </c>
      <c r="O2363" s="56" t="e">
        <f t="shared" si="1250"/>
        <v>#VALUE!</v>
      </c>
      <c r="P2363" s="53">
        <v>580000</v>
      </c>
      <c r="Q2363" s="54" t="s">
        <v>128</v>
      </c>
      <c r="R2363" s="53">
        <v>1184000</v>
      </c>
      <c r="S2363" s="53">
        <f t="shared" si="1251"/>
        <v>428500</v>
      </c>
      <c r="T2363" s="53"/>
      <c r="U2363" s="53">
        <v>0</v>
      </c>
      <c r="V2363" s="53" t="s">
        <v>129</v>
      </c>
      <c r="W2363" s="156">
        <v>0.01</v>
      </c>
      <c r="X2363" s="53">
        <v>0</v>
      </c>
      <c r="Y2363" s="53" t="s">
        <v>129</v>
      </c>
      <c r="Z2363" s="156">
        <v>0.01</v>
      </c>
      <c r="AA2363" s="53">
        <v>0</v>
      </c>
      <c r="AB2363" s="53" t="s">
        <v>130</v>
      </c>
      <c r="AC2363" s="191">
        <v>0.05</v>
      </c>
      <c r="AD2363" s="53">
        <v>147000</v>
      </c>
      <c r="AE2363" s="53" t="s">
        <v>131</v>
      </c>
      <c r="AF2363" s="55">
        <v>0.1241</v>
      </c>
      <c r="AG2363" s="53">
        <v>148000</v>
      </c>
      <c r="AH2363" s="53" t="s">
        <v>131</v>
      </c>
      <c r="AI2363" s="55">
        <v>0.24909999999999999</v>
      </c>
      <c r="AJ2363" s="53">
        <v>133500</v>
      </c>
      <c r="AK2363" s="53" t="s">
        <v>131</v>
      </c>
      <c r="AL2363" s="55">
        <v>0.3619</v>
      </c>
      <c r="AM2363" s="53"/>
      <c r="AN2363" s="53"/>
      <c r="AO2363" s="53"/>
      <c r="AP2363" s="53"/>
      <c r="AQ2363" s="53"/>
      <c r="AR2363" s="53"/>
      <c r="AS2363" s="53"/>
      <c r="AT2363" s="53"/>
      <c r="AU2363" s="53"/>
      <c r="AV2363" s="53"/>
      <c r="AW2363" s="53"/>
      <c r="AX2363" s="53"/>
      <c r="AY2363" s="53"/>
      <c r="AZ2363" s="53"/>
      <c r="BA2363" s="53"/>
      <c r="BB2363" s="53"/>
      <c r="BC2363" s="53"/>
      <c r="BD2363" s="53"/>
      <c r="BE2363" s="53"/>
    </row>
    <row r="2364" spans="1:57" ht="15.75" customHeight="1">
      <c r="A2364" s="1" t="s">
        <v>2522</v>
      </c>
      <c r="B2364" s="1" t="s">
        <v>280</v>
      </c>
      <c r="C2364" s="1" t="s">
        <v>281</v>
      </c>
      <c r="D2364" s="1" t="s">
        <v>658</v>
      </c>
      <c r="E2364" s="1" t="s">
        <v>659</v>
      </c>
      <c r="F2364" s="128"/>
      <c r="G2364" s="129"/>
      <c r="H2364" s="129"/>
      <c r="I2364" s="129"/>
      <c r="J2364" s="129"/>
      <c r="K2364" s="83" t="s">
        <v>2527</v>
      </c>
      <c r="L2364" s="84" t="s">
        <v>2592</v>
      </c>
      <c r="M2364" s="51" t="s">
        <v>127</v>
      </c>
      <c r="N2364" s="51">
        <v>2</v>
      </c>
      <c r="O2364" s="56" t="e">
        <f t="shared" si="1250"/>
        <v>#VALUE!</v>
      </c>
      <c r="P2364" s="53">
        <v>250000</v>
      </c>
      <c r="Q2364" s="54" t="s">
        <v>128</v>
      </c>
      <c r="R2364" s="53">
        <v>740000</v>
      </c>
      <c r="S2364" s="53">
        <f t="shared" si="1251"/>
        <v>352900</v>
      </c>
      <c r="T2364" s="53"/>
      <c r="U2364" s="53">
        <v>0</v>
      </c>
      <c r="V2364" s="53" t="s">
        <v>129</v>
      </c>
      <c r="W2364" s="156">
        <v>0.01</v>
      </c>
      <c r="X2364" s="53">
        <v>0</v>
      </c>
      <c r="Y2364" s="53" t="s">
        <v>129</v>
      </c>
      <c r="Z2364" s="156">
        <v>0.01</v>
      </c>
      <c r="AA2364" s="53">
        <v>148000</v>
      </c>
      <c r="AB2364" s="53" t="s">
        <v>131</v>
      </c>
      <c r="AC2364" s="191">
        <v>0.2</v>
      </c>
      <c r="AD2364" s="53">
        <v>0</v>
      </c>
      <c r="AE2364" s="53" t="s">
        <v>131</v>
      </c>
      <c r="AF2364" s="55">
        <v>0.2</v>
      </c>
      <c r="AG2364" s="53">
        <v>0</v>
      </c>
      <c r="AH2364" s="53" t="s">
        <v>131</v>
      </c>
      <c r="AI2364" s="55">
        <v>0.2</v>
      </c>
      <c r="AJ2364" s="53">
        <v>204900</v>
      </c>
      <c r="AK2364" s="53" t="s">
        <v>131</v>
      </c>
      <c r="AL2364" s="55">
        <v>0.4768</v>
      </c>
      <c r="AM2364" s="53"/>
      <c r="AN2364" s="53"/>
      <c r="AO2364" s="53"/>
      <c r="AP2364" s="53"/>
      <c r="AQ2364" s="53"/>
      <c r="AR2364" s="53"/>
      <c r="AS2364" s="53"/>
      <c r="AT2364" s="53"/>
      <c r="AU2364" s="53"/>
      <c r="AV2364" s="53"/>
      <c r="AW2364" s="53"/>
      <c r="AX2364" s="53"/>
      <c r="AY2364" s="53"/>
      <c r="AZ2364" s="53"/>
      <c r="BA2364" s="53"/>
      <c r="BB2364" s="53"/>
      <c r="BC2364" s="53"/>
      <c r="BD2364" s="53"/>
      <c r="BE2364" s="53"/>
    </row>
    <row r="2365" spans="1:57" ht="15.75" customHeight="1">
      <c r="A2365" s="1" t="s">
        <v>2522</v>
      </c>
      <c r="B2365" s="1" t="s">
        <v>280</v>
      </c>
      <c r="C2365" s="1" t="s">
        <v>281</v>
      </c>
      <c r="D2365" s="1"/>
      <c r="E2365" s="1" t="s">
        <v>873</v>
      </c>
      <c r="F2365" s="41"/>
      <c r="G2365" s="42"/>
      <c r="H2365" s="42"/>
      <c r="I2365" s="42"/>
      <c r="J2365" s="42" t="s">
        <v>873</v>
      </c>
      <c r="K2365" s="139"/>
      <c r="L2365" s="140"/>
      <c r="M2365" s="127"/>
      <c r="N2365" s="127"/>
      <c r="O2365" s="127"/>
      <c r="P2365" s="45"/>
      <c r="Q2365" s="46"/>
      <c r="R2365" s="45">
        <f t="shared" ref="R2365:S2365" si="1252">R2366+R2367</f>
        <v>330500</v>
      </c>
      <c r="S2365" s="45">
        <f t="shared" si="1252"/>
        <v>158195</v>
      </c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91"/>
      <c r="AE2365" s="91"/>
      <c r="AF2365" s="91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  <c r="AT2365" s="45"/>
      <c r="AU2365" s="45"/>
      <c r="AV2365" s="45"/>
      <c r="AW2365" s="45"/>
      <c r="AX2365" s="45"/>
      <c r="AY2365" s="45"/>
      <c r="AZ2365" s="45"/>
      <c r="BA2365" s="45"/>
      <c r="BB2365" s="45"/>
      <c r="BC2365" s="45"/>
      <c r="BD2365" s="45"/>
      <c r="BE2365" s="45"/>
    </row>
    <row r="2366" spans="1:57" ht="15.75" customHeight="1">
      <c r="A2366" s="1" t="s">
        <v>2522</v>
      </c>
      <c r="B2366" s="1" t="s">
        <v>280</v>
      </c>
      <c r="C2366" s="1" t="s">
        <v>281</v>
      </c>
      <c r="D2366" s="1" t="s">
        <v>658</v>
      </c>
      <c r="E2366" s="1" t="s">
        <v>873</v>
      </c>
      <c r="F2366" s="128"/>
      <c r="G2366" s="129"/>
      <c r="H2366" s="129"/>
      <c r="I2366" s="129"/>
      <c r="J2366" s="129"/>
      <c r="K2366" s="83" t="s">
        <v>684</v>
      </c>
      <c r="L2366" s="84" t="s">
        <v>685</v>
      </c>
      <c r="M2366" s="51" t="s">
        <v>127</v>
      </c>
      <c r="N2366" s="51">
        <v>2</v>
      </c>
      <c r="O2366" s="56" t="e">
        <f t="shared" ref="O2366:O2367" si="1253">M2366-R2366</f>
        <v>#VALUE!</v>
      </c>
      <c r="P2366" s="53">
        <v>105000</v>
      </c>
      <c r="Q2366" s="54" t="s">
        <v>128</v>
      </c>
      <c r="R2366" s="53">
        <v>310800</v>
      </c>
      <c r="S2366" s="53">
        <f t="shared" ref="S2366:S2367" si="1254">U2366+X2366+AA2366+AD2366+AG2366+AJ2366+AM2366+AP2366+AS2366+AV2366+AY2366+BB2366</f>
        <v>145530</v>
      </c>
      <c r="T2366" s="53"/>
      <c r="U2366" s="53">
        <v>0</v>
      </c>
      <c r="V2366" s="53" t="s">
        <v>129</v>
      </c>
      <c r="W2366" s="156">
        <v>0.01</v>
      </c>
      <c r="X2366" s="53">
        <v>0</v>
      </c>
      <c r="Y2366" s="53" t="s">
        <v>129</v>
      </c>
      <c r="Z2366" s="156">
        <v>0.01</v>
      </c>
      <c r="AA2366" s="53">
        <v>0</v>
      </c>
      <c r="AB2366" s="53" t="s">
        <v>130</v>
      </c>
      <c r="AC2366" s="191">
        <v>0.05</v>
      </c>
      <c r="AD2366" s="53">
        <v>0</v>
      </c>
      <c r="AE2366" s="53" t="s">
        <v>130</v>
      </c>
      <c r="AF2366" s="55">
        <v>0.15</v>
      </c>
      <c r="AG2366" s="53">
        <v>0</v>
      </c>
      <c r="AH2366" s="53" t="s">
        <v>130</v>
      </c>
      <c r="AI2366" s="55">
        <v>0.3</v>
      </c>
      <c r="AJ2366" s="53">
        <v>145530</v>
      </c>
      <c r="AK2366" s="53" t="s">
        <v>131</v>
      </c>
      <c r="AL2366" s="55">
        <v>0.46820000000000001</v>
      </c>
      <c r="AM2366" s="53"/>
      <c r="AN2366" s="53"/>
      <c r="AO2366" s="53"/>
      <c r="AP2366" s="53"/>
      <c r="AQ2366" s="53"/>
      <c r="AR2366" s="53"/>
      <c r="AS2366" s="53"/>
      <c r="AT2366" s="53"/>
      <c r="AU2366" s="53"/>
      <c r="AV2366" s="53"/>
      <c r="AW2366" s="53"/>
      <c r="AX2366" s="53"/>
      <c r="AY2366" s="53"/>
      <c r="AZ2366" s="53"/>
      <c r="BA2366" s="53"/>
      <c r="BB2366" s="53"/>
      <c r="BC2366" s="53"/>
      <c r="BD2366" s="53"/>
      <c r="BE2366" s="53"/>
    </row>
    <row r="2367" spans="1:57" ht="15.75" customHeight="1">
      <c r="A2367" s="1" t="s">
        <v>2522</v>
      </c>
      <c r="B2367" s="1" t="s">
        <v>280</v>
      </c>
      <c r="C2367" s="1" t="s">
        <v>281</v>
      </c>
      <c r="D2367" s="1" t="s">
        <v>658</v>
      </c>
      <c r="E2367" s="1" t="s">
        <v>873</v>
      </c>
      <c r="F2367" s="128"/>
      <c r="G2367" s="129"/>
      <c r="H2367" s="129"/>
      <c r="I2367" s="129"/>
      <c r="J2367" s="129"/>
      <c r="K2367" s="83" t="s">
        <v>2533</v>
      </c>
      <c r="L2367" s="84" t="s">
        <v>2596</v>
      </c>
      <c r="M2367" s="51" t="s">
        <v>127</v>
      </c>
      <c r="N2367" s="51"/>
      <c r="O2367" s="62" t="e">
        <f t="shared" si="1253"/>
        <v>#VALUE!</v>
      </c>
      <c r="P2367" s="53">
        <v>2500</v>
      </c>
      <c r="Q2367" s="54" t="s">
        <v>128</v>
      </c>
      <c r="R2367" s="53">
        <v>19700</v>
      </c>
      <c r="S2367" s="53">
        <f t="shared" si="1254"/>
        <v>12665</v>
      </c>
      <c r="T2367" s="53"/>
      <c r="U2367" s="53">
        <v>0</v>
      </c>
      <c r="V2367" s="53" t="s">
        <v>129</v>
      </c>
      <c r="W2367" s="156">
        <v>0.01</v>
      </c>
      <c r="X2367" s="53">
        <v>0</v>
      </c>
      <c r="Y2367" s="53" t="s">
        <v>129</v>
      </c>
      <c r="Z2367" s="156">
        <v>0.01</v>
      </c>
      <c r="AA2367" s="53">
        <v>0</v>
      </c>
      <c r="AB2367" s="53" t="s">
        <v>130</v>
      </c>
      <c r="AC2367" s="191">
        <v>0.05</v>
      </c>
      <c r="AD2367" s="53">
        <v>0</v>
      </c>
      <c r="AE2367" s="53" t="s">
        <v>130</v>
      </c>
      <c r="AF2367" s="55">
        <v>0.15</v>
      </c>
      <c r="AG2367" s="53">
        <v>0</v>
      </c>
      <c r="AH2367" s="53" t="s">
        <v>130</v>
      </c>
      <c r="AI2367" s="55">
        <v>0.3</v>
      </c>
      <c r="AJ2367" s="53">
        <v>12665</v>
      </c>
      <c r="AK2367" s="53" t="s">
        <v>131</v>
      </c>
      <c r="AL2367" s="55">
        <v>0.64280000000000004</v>
      </c>
      <c r="AM2367" s="53"/>
      <c r="AN2367" s="53"/>
      <c r="AO2367" s="53"/>
      <c r="AP2367" s="53"/>
      <c r="AQ2367" s="53"/>
      <c r="AR2367" s="53"/>
      <c r="AS2367" s="53"/>
      <c r="AT2367" s="53"/>
      <c r="AU2367" s="53"/>
      <c r="AV2367" s="53"/>
      <c r="AW2367" s="53"/>
      <c r="AX2367" s="53"/>
      <c r="AY2367" s="53"/>
      <c r="AZ2367" s="53"/>
      <c r="BA2367" s="53"/>
      <c r="BB2367" s="53"/>
      <c r="BC2367" s="53"/>
      <c r="BD2367" s="53"/>
      <c r="BE2367" s="53"/>
    </row>
    <row r="2368" spans="1:57" ht="15.75" customHeight="1">
      <c r="A2368" s="1" t="s">
        <v>2522</v>
      </c>
      <c r="B2368" s="1" t="s">
        <v>280</v>
      </c>
      <c r="C2368" s="1" t="s">
        <v>281</v>
      </c>
      <c r="D2368" s="1" t="s">
        <v>286</v>
      </c>
      <c r="E2368" s="1"/>
      <c r="F2368" s="35"/>
      <c r="G2368" s="36"/>
      <c r="H2368" s="36"/>
      <c r="I2368" s="36" t="s">
        <v>286</v>
      </c>
      <c r="J2368" s="36"/>
      <c r="K2368" s="137"/>
      <c r="L2368" s="138"/>
      <c r="M2368" s="122"/>
      <c r="N2368" s="122"/>
      <c r="O2368" s="122"/>
      <c r="P2368" s="39"/>
      <c r="Q2368" s="40"/>
      <c r="R2368" s="39">
        <f t="shared" ref="R2368:S2368" si="1255">R2369+R2373</f>
        <v>1129800</v>
      </c>
      <c r="S2368" s="39">
        <f t="shared" si="1255"/>
        <v>737296</v>
      </c>
      <c r="T2368" s="39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86"/>
      <c r="AE2368" s="86"/>
      <c r="AF2368" s="86"/>
      <c r="AG2368" s="39"/>
      <c r="AH2368" s="39"/>
      <c r="AI2368" s="39"/>
      <c r="AJ2368" s="39"/>
      <c r="AK2368" s="39"/>
      <c r="AL2368" s="39"/>
      <c r="AM2368" s="39"/>
      <c r="AN2368" s="39"/>
      <c r="AO2368" s="39"/>
      <c r="AP2368" s="39"/>
      <c r="AQ2368" s="39"/>
      <c r="AR2368" s="39"/>
      <c r="AS2368" s="39"/>
      <c r="AT2368" s="39"/>
      <c r="AU2368" s="39"/>
      <c r="AV2368" s="39"/>
      <c r="AW2368" s="39"/>
      <c r="AX2368" s="39"/>
      <c r="AY2368" s="39"/>
      <c r="AZ2368" s="39"/>
      <c r="BA2368" s="39"/>
      <c r="BB2368" s="39"/>
      <c r="BC2368" s="39"/>
      <c r="BD2368" s="39"/>
      <c r="BE2368" s="39"/>
    </row>
    <row r="2369" spans="1:57" ht="15.75" customHeight="1">
      <c r="A2369" s="1" t="s">
        <v>2522</v>
      </c>
      <c r="B2369" s="1" t="s">
        <v>280</v>
      </c>
      <c r="C2369" s="1" t="s">
        <v>281</v>
      </c>
      <c r="D2369" s="1"/>
      <c r="E2369" s="1" t="s">
        <v>874</v>
      </c>
      <c r="F2369" s="41"/>
      <c r="G2369" s="42"/>
      <c r="H2369" s="42"/>
      <c r="I2369" s="42"/>
      <c r="J2369" s="42" t="s">
        <v>874</v>
      </c>
      <c r="K2369" s="139"/>
      <c r="L2369" s="140"/>
      <c r="M2369" s="127"/>
      <c r="N2369" s="127"/>
      <c r="O2369" s="127"/>
      <c r="P2369" s="45"/>
      <c r="Q2369" s="46"/>
      <c r="R2369" s="45">
        <f t="shared" ref="R2369:S2369" si="1256">R2370+R2371+R2372</f>
        <v>420000</v>
      </c>
      <c r="S2369" s="45">
        <f t="shared" si="1256"/>
        <v>420000</v>
      </c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82"/>
      <c r="AE2369" s="82"/>
      <c r="AF2369" s="82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  <c r="AT2369" s="45"/>
      <c r="AU2369" s="45"/>
      <c r="AV2369" s="45"/>
      <c r="AW2369" s="45"/>
      <c r="AX2369" s="45"/>
      <c r="AY2369" s="45"/>
      <c r="AZ2369" s="45"/>
      <c r="BA2369" s="45"/>
      <c r="BB2369" s="45"/>
      <c r="BC2369" s="45"/>
      <c r="BD2369" s="45"/>
      <c r="BE2369" s="45"/>
    </row>
    <row r="2370" spans="1:57" ht="15.75" customHeight="1">
      <c r="A2370" s="1" t="s">
        <v>2522</v>
      </c>
      <c r="B2370" s="1" t="s">
        <v>280</v>
      </c>
      <c r="C2370" s="1" t="s">
        <v>281</v>
      </c>
      <c r="D2370" s="1" t="s">
        <v>286</v>
      </c>
      <c r="E2370" s="1" t="s">
        <v>874</v>
      </c>
      <c r="F2370" s="128"/>
      <c r="G2370" s="129"/>
      <c r="H2370" s="129"/>
      <c r="I2370" s="129"/>
      <c r="J2370" s="129"/>
      <c r="K2370" s="83" t="s">
        <v>2597</v>
      </c>
      <c r="L2370" s="84" t="s">
        <v>2598</v>
      </c>
      <c r="M2370" s="51" t="s">
        <v>127</v>
      </c>
      <c r="N2370" s="51"/>
      <c r="O2370" s="62" t="e">
        <f t="shared" ref="O2370:O2372" si="1257">M2370-R2370</f>
        <v>#VALUE!</v>
      </c>
      <c r="P2370" s="53">
        <v>2</v>
      </c>
      <c r="Q2370" s="54" t="s">
        <v>299</v>
      </c>
      <c r="R2370" s="53">
        <v>140000</v>
      </c>
      <c r="S2370" s="53">
        <f t="shared" ref="S2370:S2372" si="1258">U2370+X2370+AA2370+AD2370+AG2370+AJ2370+AM2370+AP2370+AS2370+AV2370+AY2370+BB2370</f>
        <v>140000</v>
      </c>
      <c r="T2370" s="53"/>
      <c r="U2370" s="53">
        <v>0</v>
      </c>
      <c r="V2370" s="53" t="s">
        <v>129</v>
      </c>
      <c r="W2370" s="156">
        <v>0.01</v>
      </c>
      <c r="X2370" s="53">
        <v>0</v>
      </c>
      <c r="Y2370" s="53" t="s">
        <v>129</v>
      </c>
      <c r="Z2370" s="156">
        <v>0.01</v>
      </c>
      <c r="AA2370" s="53">
        <v>0</v>
      </c>
      <c r="AB2370" s="53" t="s">
        <v>129</v>
      </c>
      <c r="AC2370" s="191">
        <v>0.03</v>
      </c>
      <c r="AD2370" s="53">
        <v>140000</v>
      </c>
      <c r="AE2370" s="53" t="s">
        <v>131</v>
      </c>
      <c r="AF2370" s="55">
        <v>1</v>
      </c>
      <c r="AG2370" s="88">
        <v>0</v>
      </c>
      <c r="AH2370" s="53" t="s">
        <v>131</v>
      </c>
      <c r="AI2370" s="156">
        <v>1</v>
      </c>
      <c r="AJ2370" s="88">
        <v>0</v>
      </c>
      <c r="AK2370" s="53" t="s">
        <v>131</v>
      </c>
      <c r="AL2370" s="156">
        <v>1</v>
      </c>
      <c r="AM2370" s="88"/>
      <c r="AN2370" s="53"/>
      <c r="AO2370" s="156"/>
      <c r="AP2370" s="88"/>
      <c r="AQ2370" s="53"/>
      <c r="AR2370" s="156"/>
      <c r="AS2370" s="88"/>
      <c r="AT2370" s="53"/>
      <c r="AU2370" s="156"/>
      <c r="AV2370" s="88"/>
      <c r="AW2370" s="53"/>
      <c r="AX2370" s="156"/>
      <c r="AY2370" s="88"/>
      <c r="AZ2370" s="53"/>
      <c r="BA2370" s="156"/>
      <c r="BB2370" s="88"/>
      <c r="BC2370" s="53"/>
      <c r="BD2370" s="156"/>
      <c r="BE2370" s="53"/>
    </row>
    <row r="2371" spans="1:57" ht="15.75" customHeight="1">
      <c r="A2371" s="1" t="s">
        <v>2522</v>
      </c>
      <c r="B2371" s="1" t="s">
        <v>280</v>
      </c>
      <c r="C2371" s="1" t="s">
        <v>281</v>
      </c>
      <c r="D2371" s="1" t="s">
        <v>286</v>
      </c>
      <c r="E2371" s="1" t="s">
        <v>874</v>
      </c>
      <c r="F2371" s="128"/>
      <c r="G2371" s="129"/>
      <c r="H2371" s="129"/>
      <c r="I2371" s="129"/>
      <c r="J2371" s="129"/>
      <c r="K2371" s="83" t="s">
        <v>2599</v>
      </c>
      <c r="L2371" s="84" t="s">
        <v>2600</v>
      </c>
      <c r="M2371" s="51" t="s">
        <v>127</v>
      </c>
      <c r="N2371" s="51"/>
      <c r="O2371" s="62" t="e">
        <f t="shared" si="1257"/>
        <v>#VALUE!</v>
      </c>
      <c r="P2371" s="53">
        <v>2</v>
      </c>
      <c r="Q2371" s="54" t="s">
        <v>299</v>
      </c>
      <c r="R2371" s="53">
        <v>140000</v>
      </c>
      <c r="S2371" s="53">
        <f t="shared" si="1258"/>
        <v>140000</v>
      </c>
      <c r="T2371" s="53"/>
      <c r="U2371" s="53">
        <v>0</v>
      </c>
      <c r="V2371" s="53" t="s">
        <v>129</v>
      </c>
      <c r="W2371" s="156">
        <v>0.01</v>
      </c>
      <c r="X2371" s="53">
        <v>0</v>
      </c>
      <c r="Y2371" s="53" t="s">
        <v>129</v>
      </c>
      <c r="Z2371" s="156">
        <v>0.01</v>
      </c>
      <c r="AA2371" s="53">
        <v>0</v>
      </c>
      <c r="AB2371" s="53" t="s">
        <v>129</v>
      </c>
      <c r="AC2371" s="191">
        <v>0.03</v>
      </c>
      <c r="AD2371" s="53">
        <v>140000</v>
      </c>
      <c r="AE2371" s="53" t="s">
        <v>131</v>
      </c>
      <c r="AF2371" s="55">
        <v>1</v>
      </c>
      <c r="AG2371" s="88">
        <v>0</v>
      </c>
      <c r="AH2371" s="53" t="s">
        <v>131</v>
      </c>
      <c r="AI2371" s="156">
        <v>1</v>
      </c>
      <c r="AJ2371" s="88">
        <v>0</v>
      </c>
      <c r="AK2371" s="53" t="s">
        <v>131</v>
      </c>
      <c r="AL2371" s="156">
        <v>1</v>
      </c>
      <c r="AM2371" s="53"/>
      <c r="AN2371" s="53"/>
      <c r="AO2371" s="156"/>
      <c r="AP2371" s="53"/>
      <c r="AQ2371" s="53"/>
      <c r="AR2371" s="156"/>
      <c r="AS2371" s="53"/>
      <c r="AT2371" s="53"/>
      <c r="AU2371" s="156"/>
      <c r="AV2371" s="53"/>
      <c r="AW2371" s="53"/>
      <c r="AX2371" s="156"/>
      <c r="AY2371" s="53"/>
      <c r="AZ2371" s="53"/>
      <c r="BA2371" s="156"/>
      <c r="BB2371" s="53"/>
      <c r="BC2371" s="53"/>
      <c r="BD2371" s="156"/>
      <c r="BE2371" s="53"/>
    </row>
    <row r="2372" spans="1:57" ht="15.75" customHeight="1">
      <c r="A2372" s="1" t="s">
        <v>2522</v>
      </c>
      <c r="B2372" s="1" t="s">
        <v>280</v>
      </c>
      <c r="C2372" s="1" t="s">
        <v>281</v>
      </c>
      <c r="D2372" s="1" t="s">
        <v>286</v>
      </c>
      <c r="E2372" s="1" t="s">
        <v>874</v>
      </c>
      <c r="F2372" s="128"/>
      <c r="G2372" s="129"/>
      <c r="H2372" s="129"/>
      <c r="I2372" s="129"/>
      <c r="J2372" s="129"/>
      <c r="K2372" s="83" t="s">
        <v>2601</v>
      </c>
      <c r="L2372" s="84" t="s">
        <v>2602</v>
      </c>
      <c r="M2372" s="51" t="s">
        <v>127</v>
      </c>
      <c r="N2372" s="51"/>
      <c r="O2372" s="62" t="e">
        <f t="shared" si="1257"/>
        <v>#VALUE!</v>
      </c>
      <c r="P2372" s="53">
        <v>2</v>
      </c>
      <c r="Q2372" s="54" t="s">
        <v>299</v>
      </c>
      <c r="R2372" s="53">
        <v>140000</v>
      </c>
      <c r="S2372" s="53">
        <f t="shared" si="1258"/>
        <v>140000</v>
      </c>
      <c r="T2372" s="53"/>
      <c r="U2372" s="53">
        <v>0</v>
      </c>
      <c r="V2372" s="53" t="s">
        <v>129</v>
      </c>
      <c r="W2372" s="156">
        <v>0.01</v>
      </c>
      <c r="X2372" s="53">
        <v>0</v>
      </c>
      <c r="Y2372" s="53" t="s">
        <v>129</v>
      </c>
      <c r="Z2372" s="156">
        <v>0.01</v>
      </c>
      <c r="AA2372" s="53">
        <v>0</v>
      </c>
      <c r="AB2372" s="53" t="s">
        <v>129</v>
      </c>
      <c r="AC2372" s="191">
        <v>0.03</v>
      </c>
      <c r="AD2372" s="53">
        <v>140000</v>
      </c>
      <c r="AE2372" s="53" t="s">
        <v>131</v>
      </c>
      <c r="AF2372" s="55">
        <v>1</v>
      </c>
      <c r="AG2372" s="88">
        <v>0</v>
      </c>
      <c r="AH2372" s="53" t="s">
        <v>131</v>
      </c>
      <c r="AI2372" s="156">
        <v>1</v>
      </c>
      <c r="AJ2372" s="88">
        <v>0</v>
      </c>
      <c r="AK2372" s="53" t="s">
        <v>131</v>
      </c>
      <c r="AL2372" s="156">
        <v>1</v>
      </c>
      <c r="AM2372" s="53"/>
      <c r="AN2372" s="53"/>
      <c r="AO2372" s="156"/>
      <c r="AP2372" s="53"/>
      <c r="AQ2372" s="53"/>
      <c r="AR2372" s="156"/>
      <c r="AS2372" s="53"/>
      <c r="AT2372" s="53"/>
      <c r="AU2372" s="156"/>
      <c r="AV2372" s="53"/>
      <c r="AW2372" s="53"/>
      <c r="AX2372" s="156"/>
      <c r="AY2372" s="53"/>
      <c r="AZ2372" s="53"/>
      <c r="BA2372" s="156"/>
      <c r="BB2372" s="53"/>
      <c r="BC2372" s="53"/>
      <c r="BD2372" s="156"/>
      <c r="BE2372" s="53"/>
    </row>
    <row r="2373" spans="1:57" ht="15.75" customHeight="1">
      <c r="A2373" s="1" t="s">
        <v>2522</v>
      </c>
      <c r="B2373" s="1" t="s">
        <v>280</v>
      </c>
      <c r="C2373" s="1" t="s">
        <v>281</v>
      </c>
      <c r="D2373" s="1"/>
      <c r="E2373" s="1" t="s">
        <v>296</v>
      </c>
      <c r="F2373" s="41"/>
      <c r="G2373" s="42"/>
      <c r="H2373" s="42"/>
      <c r="I2373" s="42"/>
      <c r="J2373" s="42" t="s">
        <v>296</v>
      </c>
      <c r="K2373" s="139"/>
      <c r="L2373" s="140"/>
      <c r="M2373" s="127"/>
      <c r="N2373" s="127"/>
      <c r="O2373" s="127"/>
      <c r="P2373" s="45"/>
      <c r="Q2373" s="46"/>
      <c r="R2373" s="45">
        <f t="shared" ref="R2373:S2373" si="1259">SUM(R2374:R2379)</f>
        <v>709800</v>
      </c>
      <c r="S2373" s="45">
        <f t="shared" si="1259"/>
        <v>317296</v>
      </c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91"/>
      <c r="AE2373" s="91"/>
      <c r="AF2373" s="91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  <c r="AT2373" s="45"/>
      <c r="AU2373" s="45"/>
      <c r="AV2373" s="45"/>
      <c r="AW2373" s="45"/>
      <c r="AX2373" s="45"/>
      <c r="AY2373" s="45"/>
      <c r="AZ2373" s="45"/>
      <c r="BA2373" s="45"/>
      <c r="BB2373" s="45"/>
      <c r="BC2373" s="45"/>
      <c r="BD2373" s="45"/>
      <c r="BE2373" s="45"/>
    </row>
    <row r="2374" spans="1:57" ht="15.75" customHeight="1">
      <c r="A2374" s="1" t="s">
        <v>2522</v>
      </c>
      <c r="B2374" s="1" t="s">
        <v>280</v>
      </c>
      <c r="C2374" s="1" t="s">
        <v>281</v>
      </c>
      <c r="D2374" s="1" t="s">
        <v>286</v>
      </c>
      <c r="E2374" s="1" t="s">
        <v>296</v>
      </c>
      <c r="F2374" s="128"/>
      <c r="G2374" s="129"/>
      <c r="H2374" s="129"/>
      <c r="I2374" s="129"/>
      <c r="J2374" s="129"/>
      <c r="K2374" s="83" t="s">
        <v>328</v>
      </c>
      <c r="L2374" s="84" t="s">
        <v>329</v>
      </c>
      <c r="M2374" s="51" t="s">
        <v>127</v>
      </c>
      <c r="N2374" s="51">
        <v>2</v>
      </c>
      <c r="O2374" s="56" t="e">
        <f t="shared" ref="O2374:O2379" si="1260">M2374-R2374</f>
        <v>#VALUE!</v>
      </c>
      <c r="P2374" s="53">
        <v>1</v>
      </c>
      <c r="Q2374" s="54" t="s">
        <v>299</v>
      </c>
      <c r="R2374" s="53">
        <v>15500</v>
      </c>
      <c r="S2374" s="53">
        <f t="shared" ref="S2374:S2379" si="1261">U2374+X2374+AA2374+AD2374+AG2374+AJ2374+AM2374+AP2374+AS2374+AV2374+AY2374+BB2374</f>
        <v>0</v>
      </c>
      <c r="T2374" s="53"/>
      <c r="U2374" s="53">
        <v>0</v>
      </c>
      <c r="V2374" s="53" t="s">
        <v>129</v>
      </c>
      <c r="W2374" s="156">
        <v>0.01</v>
      </c>
      <c r="X2374" s="53">
        <v>0</v>
      </c>
      <c r="Y2374" s="53" t="s">
        <v>129</v>
      </c>
      <c r="Z2374" s="156">
        <v>0.01</v>
      </c>
      <c r="AA2374" s="53">
        <v>0</v>
      </c>
      <c r="AB2374" s="53" t="s">
        <v>129</v>
      </c>
      <c r="AC2374" s="191">
        <v>0.03</v>
      </c>
      <c r="AD2374" s="53">
        <v>0</v>
      </c>
      <c r="AE2374" s="53" t="s">
        <v>129</v>
      </c>
      <c r="AF2374" s="55">
        <v>0.15</v>
      </c>
      <c r="AG2374" s="53">
        <v>0</v>
      </c>
      <c r="AH2374" s="53" t="s">
        <v>129</v>
      </c>
      <c r="AI2374" s="55">
        <v>0.3</v>
      </c>
      <c r="AJ2374" s="53">
        <v>0</v>
      </c>
      <c r="AK2374" s="53" t="s">
        <v>130</v>
      </c>
      <c r="AL2374" s="55">
        <v>0.03</v>
      </c>
      <c r="AM2374" s="53"/>
      <c r="AN2374" s="53"/>
      <c r="AO2374" s="53"/>
      <c r="AP2374" s="53"/>
      <c r="AQ2374" s="53"/>
      <c r="AR2374" s="53"/>
      <c r="AS2374" s="53"/>
      <c r="AT2374" s="53"/>
      <c r="AU2374" s="53"/>
      <c r="AV2374" s="53"/>
      <c r="AW2374" s="53"/>
      <c r="AX2374" s="53"/>
      <c r="AY2374" s="53"/>
      <c r="AZ2374" s="53"/>
      <c r="BA2374" s="53"/>
      <c r="BB2374" s="53"/>
      <c r="BC2374" s="53"/>
      <c r="BD2374" s="53"/>
      <c r="BE2374" s="53"/>
    </row>
    <row r="2375" spans="1:57" ht="15.75" customHeight="1">
      <c r="A2375" s="1" t="s">
        <v>2522</v>
      </c>
      <c r="B2375" s="1" t="s">
        <v>280</v>
      </c>
      <c r="C2375" s="1" t="s">
        <v>281</v>
      </c>
      <c r="D2375" s="1" t="s">
        <v>286</v>
      </c>
      <c r="E2375" s="1" t="s">
        <v>296</v>
      </c>
      <c r="F2375" s="128"/>
      <c r="G2375" s="129"/>
      <c r="H2375" s="129"/>
      <c r="I2375" s="129"/>
      <c r="J2375" s="129"/>
      <c r="K2375" s="83" t="s">
        <v>429</v>
      </c>
      <c r="L2375" s="84" t="s">
        <v>430</v>
      </c>
      <c r="M2375" s="51" t="s">
        <v>127</v>
      </c>
      <c r="N2375" s="51">
        <v>2</v>
      </c>
      <c r="O2375" s="56" t="e">
        <f t="shared" si="1260"/>
        <v>#VALUE!</v>
      </c>
      <c r="P2375" s="53">
        <v>2</v>
      </c>
      <c r="Q2375" s="54" t="s">
        <v>400</v>
      </c>
      <c r="R2375" s="53">
        <v>13200</v>
      </c>
      <c r="S2375" s="53">
        <f t="shared" si="1261"/>
        <v>0</v>
      </c>
      <c r="T2375" s="53"/>
      <c r="U2375" s="53">
        <v>0</v>
      </c>
      <c r="V2375" s="53" t="s">
        <v>129</v>
      </c>
      <c r="W2375" s="156">
        <v>0.01</v>
      </c>
      <c r="X2375" s="53">
        <v>0</v>
      </c>
      <c r="Y2375" s="53" t="s">
        <v>129</v>
      </c>
      <c r="Z2375" s="156">
        <v>0.01</v>
      </c>
      <c r="AA2375" s="53">
        <v>0</v>
      </c>
      <c r="AB2375" s="53" t="s">
        <v>129</v>
      </c>
      <c r="AC2375" s="191">
        <v>0.03</v>
      </c>
      <c r="AD2375" s="53">
        <v>0</v>
      </c>
      <c r="AE2375" s="53" t="s">
        <v>129</v>
      </c>
      <c r="AF2375" s="55">
        <v>0.15</v>
      </c>
      <c r="AG2375" s="53">
        <v>0</v>
      </c>
      <c r="AH2375" s="53" t="s">
        <v>129</v>
      </c>
      <c r="AI2375" s="55">
        <v>0.3</v>
      </c>
      <c r="AJ2375" s="53">
        <v>0</v>
      </c>
      <c r="AK2375" s="53" t="s">
        <v>130</v>
      </c>
      <c r="AL2375" s="55">
        <v>0.03</v>
      </c>
      <c r="AM2375" s="53"/>
      <c r="AN2375" s="53"/>
      <c r="AO2375" s="53"/>
      <c r="AP2375" s="53"/>
      <c r="AQ2375" s="53"/>
      <c r="AR2375" s="53"/>
      <c r="AS2375" s="53"/>
      <c r="AT2375" s="53"/>
      <c r="AU2375" s="53"/>
      <c r="AV2375" s="53"/>
      <c r="AW2375" s="53"/>
      <c r="AX2375" s="53"/>
      <c r="AY2375" s="53"/>
      <c r="AZ2375" s="53"/>
      <c r="BA2375" s="53"/>
      <c r="BB2375" s="53"/>
      <c r="BC2375" s="53"/>
      <c r="BD2375" s="53"/>
      <c r="BE2375" s="53"/>
    </row>
    <row r="2376" spans="1:57" ht="15.75" customHeight="1">
      <c r="A2376" s="1" t="s">
        <v>2522</v>
      </c>
      <c r="B2376" s="1" t="s">
        <v>280</v>
      </c>
      <c r="C2376" s="1" t="s">
        <v>281</v>
      </c>
      <c r="D2376" s="1" t="s">
        <v>286</v>
      </c>
      <c r="E2376" s="1" t="s">
        <v>296</v>
      </c>
      <c r="F2376" s="128"/>
      <c r="G2376" s="129"/>
      <c r="H2376" s="129"/>
      <c r="I2376" s="129"/>
      <c r="J2376" s="129"/>
      <c r="K2376" s="83" t="s">
        <v>525</v>
      </c>
      <c r="L2376" s="84" t="s">
        <v>526</v>
      </c>
      <c r="M2376" s="51" t="s">
        <v>127</v>
      </c>
      <c r="N2376" s="51">
        <v>2</v>
      </c>
      <c r="O2376" s="56" t="e">
        <f t="shared" si="1260"/>
        <v>#VALUE!</v>
      </c>
      <c r="P2376" s="53">
        <v>8</v>
      </c>
      <c r="Q2376" s="54" t="s">
        <v>400</v>
      </c>
      <c r="R2376" s="53">
        <v>111200</v>
      </c>
      <c r="S2376" s="53">
        <f t="shared" si="1261"/>
        <v>82016</v>
      </c>
      <c r="T2376" s="53"/>
      <c r="U2376" s="53">
        <v>0</v>
      </c>
      <c r="V2376" s="53" t="s">
        <v>129</v>
      </c>
      <c r="W2376" s="156">
        <v>0.01</v>
      </c>
      <c r="X2376" s="53">
        <v>0</v>
      </c>
      <c r="Y2376" s="53" t="s">
        <v>129</v>
      </c>
      <c r="Z2376" s="156">
        <v>0.01</v>
      </c>
      <c r="AA2376" s="53">
        <v>0</v>
      </c>
      <c r="AB2376" s="53" t="s">
        <v>130</v>
      </c>
      <c r="AC2376" s="191">
        <v>0.05</v>
      </c>
      <c r="AD2376" s="53">
        <v>12248</v>
      </c>
      <c r="AE2376" s="53" t="s">
        <v>131</v>
      </c>
      <c r="AF2376" s="55">
        <v>0.11</v>
      </c>
      <c r="AG2376" s="53">
        <v>9352</v>
      </c>
      <c r="AH2376" s="53" t="s">
        <v>131</v>
      </c>
      <c r="AI2376" s="55">
        <v>0.19420000000000001</v>
      </c>
      <c r="AJ2376" s="53">
        <f>31600+28816</f>
        <v>60416</v>
      </c>
      <c r="AK2376" s="53" t="s">
        <v>131</v>
      </c>
      <c r="AL2376" s="55">
        <v>0.73750000000000004</v>
      </c>
      <c r="AM2376" s="53"/>
      <c r="AN2376" s="53"/>
      <c r="AO2376" s="53"/>
      <c r="AP2376" s="53"/>
      <c r="AQ2376" s="53"/>
      <c r="AR2376" s="53"/>
      <c r="AS2376" s="53"/>
      <c r="AT2376" s="53"/>
      <c r="AU2376" s="53"/>
      <c r="AV2376" s="53"/>
      <c r="AW2376" s="53"/>
      <c r="AX2376" s="53"/>
      <c r="AY2376" s="53"/>
      <c r="AZ2376" s="53"/>
      <c r="BA2376" s="53"/>
      <c r="BB2376" s="53"/>
      <c r="BC2376" s="53"/>
      <c r="BD2376" s="53"/>
      <c r="BE2376" s="53"/>
    </row>
    <row r="2377" spans="1:57" ht="15.75" customHeight="1">
      <c r="A2377" s="1" t="s">
        <v>2522</v>
      </c>
      <c r="B2377" s="1" t="s">
        <v>280</v>
      </c>
      <c r="C2377" s="1" t="s">
        <v>281</v>
      </c>
      <c r="D2377" s="1" t="s">
        <v>286</v>
      </c>
      <c r="E2377" s="1" t="s">
        <v>296</v>
      </c>
      <c r="F2377" s="128"/>
      <c r="G2377" s="129"/>
      <c r="H2377" s="129"/>
      <c r="I2377" s="129"/>
      <c r="J2377" s="129"/>
      <c r="K2377" s="83" t="s">
        <v>541</v>
      </c>
      <c r="L2377" s="84" t="s">
        <v>542</v>
      </c>
      <c r="M2377" s="51" t="s">
        <v>127</v>
      </c>
      <c r="N2377" s="51">
        <v>2</v>
      </c>
      <c r="O2377" s="56" t="e">
        <f t="shared" si="1260"/>
        <v>#VALUE!</v>
      </c>
      <c r="P2377" s="53">
        <v>9</v>
      </c>
      <c r="Q2377" s="54" t="s">
        <v>400</v>
      </c>
      <c r="R2377" s="53">
        <v>125100</v>
      </c>
      <c r="S2377" s="53">
        <f t="shared" si="1261"/>
        <v>0</v>
      </c>
      <c r="T2377" s="53"/>
      <c r="U2377" s="53">
        <v>0</v>
      </c>
      <c r="V2377" s="53" t="s">
        <v>129</v>
      </c>
      <c r="W2377" s="156">
        <v>0.01</v>
      </c>
      <c r="X2377" s="53">
        <v>0</v>
      </c>
      <c r="Y2377" s="53" t="s">
        <v>129</v>
      </c>
      <c r="Z2377" s="156">
        <v>0.01</v>
      </c>
      <c r="AA2377" s="53">
        <v>0</v>
      </c>
      <c r="AB2377" s="53" t="s">
        <v>129</v>
      </c>
      <c r="AC2377" s="191">
        <v>0.03</v>
      </c>
      <c r="AD2377" s="53">
        <v>0</v>
      </c>
      <c r="AE2377" s="53" t="s">
        <v>129</v>
      </c>
      <c r="AF2377" s="55">
        <v>0.15</v>
      </c>
      <c r="AG2377" s="53">
        <v>0</v>
      </c>
      <c r="AH2377" s="53" t="s">
        <v>129</v>
      </c>
      <c r="AI2377" s="55">
        <v>0</v>
      </c>
      <c r="AJ2377" s="53">
        <v>0</v>
      </c>
      <c r="AK2377" s="53" t="s">
        <v>129</v>
      </c>
      <c r="AL2377" s="55">
        <v>0</v>
      </c>
      <c r="AM2377" s="53"/>
      <c r="AN2377" s="53"/>
      <c r="AO2377" s="53"/>
      <c r="AP2377" s="53"/>
      <c r="AQ2377" s="53"/>
      <c r="AR2377" s="53"/>
      <c r="AS2377" s="53"/>
      <c r="AT2377" s="53"/>
      <c r="AU2377" s="53"/>
      <c r="AV2377" s="53"/>
      <c r="AW2377" s="53"/>
      <c r="AX2377" s="53"/>
      <c r="AY2377" s="53"/>
      <c r="AZ2377" s="53"/>
      <c r="BA2377" s="53"/>
      <c r="BB2377" s="53"/>
      <c r="BC2377" s="53"/>
      <c r="BD2377" s="53"/>
      <c r="BE2377" s="53"/>
    </row>
    <row r="2378" spans="1:57" ht="15.75" customHeight="1">
      <c r="A2378" s="1" t="s">
        <v>2522</v>
      </c>
      <c r="B2378" s="1" t="s">
        <v>280</v>
      </c>
      <c r="C2378" s="1" t="s">
        <v>281</v>
      </c>
      <c r="D2378" s="1" t="s">
        <v>286</v>
      </c>
      <c r="E2378" s="1" t="s">
        <v>296</v>
      </c>
      <c r="F2378" s="128"/>
      <c r="G2378" s="129"/>
      <c r="H2378" s="129"/>
      <c r="I2378" s="129"/>
      <c r="J2378" s="129"/>
      <c r="K2378" s="83" t="s">
        <v>561</v>
      </c>
      <c r="L2378" s="84" t="s">
        <v>562</v>
      </c>
      <c r="M2378" s="51" t="s">
        <v>127</v>
      </c>
      <c r="N2378" s="51">
        <v>2</v>
      </c>
      <c r="O2378" s="56" t="e">
        <f t="shared" si="1260"/>
        <v>#VALUE!</v>
      </c>
      <c r="P2378" s="53">
        <v>16</v>
      </c>
      <c r="Q2378" s="54" t="s">
        <v>400</v>
      </c>
      <c r="R2378" s="53">
        <v>222400</v>
      </c>
      <c r="S2378" s="53">
        <f t="shared" si="1261"/>
        <v>107640</v>
      </c>
      <c r="T2378" s="53"/>
      <c r="U2378" s="53">
        <v>0</v>
      </c>
      <c r="V2378" s="53" t="s">
        <v>129</v>
      </c>
      <c r="W2378" s="156">
        <v>0.01</v>
      </c>
      <c r="X2378" s="53">
        <v>0</v>
      </c>
      <c r="Y2378" s="53" t="s">
        <v>129</v>
      </c>
      <c r="Z2378" s="156">
        <v>0.01</v>
      </c>
      <c r="AA2378" s="53">
        <v>0</v>
      </c>
      <c r="AB2378" s="53" t="s">
        <v>130</v>
      </c>
      <c r="AC2378" s="191">
        <v>0.05</v>
      </c>
      <c r="AD2378" s="53">
        <v>4880</v>
      </c>
      <c r="AE2378" s="53" t="s">
        <v>131</v>
      </c>
      <c r="AF2378" s="55">
        <v>2.1899999999999999E-2</v>
      </c>
      <c r="AG2378" s="53">
        <v>78580</v>
      </c>
      <c r="AH2378" s="53" t="s">
        <v>131</v>
      </c>
      <c r="AI2378" s="55">
        <v>0.37519999999999998</v>
      </c>
      <c r="AJ2378" s="53">
        <v>24180</v>
      </c>
      <c r="AK2378" s="53" t="s">
        <v>131</v>
      </c>
      <c r="AL2378" s="55">
        <v>0.4839</v>
      </c>
      <c r="AM2378" s="53"/>
      <c r="AN2378" s="53"/>
      <c r="AO2378" s="53"/>
      <c r="AP2378" s="53"/>
      <c r="AQ2378" s="53"/>
      <c r="AR2378" s="53"/>
      <c r="AS2378" s="53"/>
      <c r="AT2378" s="53"/>
      <c r="AU2378" s="53"/>
      <c r="AV2378" s="53"/>
      <c r="AW2378" s="53"/>
      <c r="AX2378" s="53"/>
      <c r="AY2378" s="53"/>
      <c r="AZ2378" s="53"/>
      <c r="BA2378" s="53"/>
      <c r="BB2378" s="53"/>
      <c r="BC2378" s="53"/>
      <c r="BD2378" s="53"/>
      <c r="BE2378" s="53"/>
    </row>
    <row r="2379" spans="1:57" ht="15.75" customHeight="1">
      <c r="A2379" s="1" t="s">
        <v>2522</v>
      </c>
      <c r="B2379" s="1" t="s">
        <v>280</v>
      </c>
      <c r="C2379" s="1" t="s">
        <v>281</v>
      </c>
      <c r="D2379" s="1" t="s">
        <v>286</v>
      </c>
      <c r="E2379" s="1" t="s">
        <v>296</v>
      </c>
      <c r="F2379" s="128"/>
      <c r="G2379" s="129"/>
      <c r="H2379" s="129"/>
      <c r="I2379" s="129"/>
      <c r="J2379" s="129"/>
      <c r="K2379" s="83" t="s">
        <v>605</v>
      </c>
      <c r="L2379" s="84" t="s">
        <v>606</v>
      </c>
      <c r="M2379" s="51" t="s">
        <v>127</v>
      </c>
      <c r="N2379" s="51">
        <v>2</v>
      </c>
      <c r="O2379" s="56" t="e">
        <f t="shared" si="1260"/>
        <v>#VALUE!</v>
      </c>
      <c r="P2379" s="53">
        <v>16</v>
      </c>
      <c r="Q2379" s="54" t="s">
        <v>400</v>
      </c>
      <c r="R2379" s="53">
        <v>222400</v>
      </c>
      <c r="S2379" s="53">
        <f t="shared" si="1261"/>
        <v>127640</v>
      </c>
      <c r="T2379" s="53"/>
      <c r="U2379" s="53">
        <v>0</v>
      </c>
      <c r="V2379" s="53" t="s">
        <v>129</v>
      </c>
      <c r="W2379" s="156">
        <v>0.01</v>
      </c>
      <c r="X2379" s="53">
        <v>0</v>
      </c>
      <c r="Y2379" s="53" t="s">
        <v>129</v>
      </c>
      <c r="Z2379" s="156">
        <v>0.01</v>
      </c>
      <c r="AA2379" s="53">
        <v>0</v>
      </c>
      <c r="AB2379" s="53" t="s">
        <v>130</v>
      </c>
      <c r="AC2379" s="191">
        <v>0.05</v>
      </c>
      <c r="AD2379" s="53">
        <v>21760</v>
      </c>
      <c r="AE2379" s="53" t="s">
        <v>131</v>
      </c>
      <c r="AF2379" s="55">
        <v>9.7799999999999998E-2</v>
      </c>
      <c r="AG2379" s="53">
        <v>77560</v>
      </c>
      <c r="AH2379" s="53" t="s">
        <v>131</v>
      </c>
      <c r="AI2379" s="55">
        <v>0.44650000000000001</v>
      </c>
      <c r="AJ2379" s="53">
        <v>28320</v>
      </c>
      <c r="AK2379" s="53" t="s">
        <v>131</v>
      </c>
      <c r="AL2379" s="55">
        <v>0.57389999999999997</v>
      </c>
      <c r="AM2379" s="53"/>
      <c r="AN2379" s="53"/>
      <c r="AO2379" s="53"/>
      <c r="AP2379" s="53"/>
      <c r="AQ2379" s="53"/>
      <c r="AR2379" s="53"/>
      <c r="AS2379" s="53"/>
      <c r="AT2379" s="53"/>
      <c r="AU2379" s="53"/>
      <c r="AV2379" s="53"/>
      <c r="AW2379" s="53"/>
      <c r="AX2379" s="53"/>
      <c r="AY2379" s="53"/>
      <c r="AZ2379" s="53"/>
      <c r="BA2379" s="53"/>
      <c r="BB2379" s="53"/>
      <c r="BC2379" s="53"/>
      <c r="BD2379" s="53"/>
      <c r="BE2379" s="53"/>
    </row>
    <row r="2380" spans="1:57" ht="15.75" customHeight="1">
      <c r="A2380" s="1" t="s">
        <v>2522</v>
      </c>
      <c r="B2380" s="1" t="s">
        <v>280</v>
      </c>
      <c r="C2380" s="1" t="s">
        <v>281</v>
      </c>
      <c r="D2380" s="1" t="s">
        <v>697</v>
      </c>
      <c r="E2380" s="1"/>
      <c r="F2380" s="35"/>
      <c r="G2380" s="36"/>
      <c r="H2380" s="36"/>
      <c r="I2380" s="36" t="s">
        <v>697</v>
      </c>
      <c r="J2380" s="36"/>
      <c r="K2380" s="137"/>
      <c r="L2380" s="138"/>
      <c r="M2380" s="122"/>
      <c r="N2380" s="122"/>
      <c r="O2380" s="122"/>
      <c r="P2380" s="39"/>
      <c r="Q2380" s="40"/>
      <c r="R2380" s="39">
        <f t="shared" ref="R2380:S2380" si="1262">R2381+R2386</f>
        <v>2486000</v>
      </c>
      <c r="S2380" s="39">
        <f t="shared" si="1262"/>
        <v>0</v>
      </c>
      <c r="T2380" s="39"/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86"/>
      <c r="AE2380" s="86"/>
      <c r="AF2380" s="86"/>
      <c r="AG2380" s="39"/>
      <c r="AH2380" s="39"/>
      <c r="AI2380" s="39"/>
      <c r="AJ2380" s="39"/>
      <c r="AK2380" s="39"/>
      <c r="AL2380" s="39"/>
      <c r="AM2380" s="39"/>
      <c r="AN2380" s="39"/>
      <c r="AO2380" s="39"/>
      <c r="AP2380" s="39"/>
      <c r="AQ2380" s="39"/>
      <c r="AR2380" s="39"/>
      <c r="AS2380" s="39"/>
      <c r="AT2380" s="39"/>
      <c r="AU2380" s="39"/>
      <c r="AV2380" s="39"/>
      <c r="AW2380" s="39"/>
      <c r="AX2380" s="39"/>
      <c r="AY2380" s="39"/>
      <c r="AZ2380" s="39"/>
      <c r="BA2380" s="39"/>
      <c r="BB2380" s="39"/>
      <c r="BC2380" s="39"/>
      <c r="BD2380" s="39"/>
      <c r="BE2380" s="39"/>
    </row>
    <row r="2381" spans="1:57" ht="15.75" customHeight="1">
      <c r="A2381" s="1" t="s">
        <v>2522</v>
      </c>
      <c r="B2381" s="1" t="s">
        <v>280</v>
      </c>
      <c r="C2381" s="1" t="s">
        <v>281</v>
      </c>
      <c r="D2381" s="1"/>
      <c r="E2381" s="1" t="s">
        <v>698</v>
      </c>
      <c r="F2381" s="41"/>
      <c r="G2381" s="42"/>
      <c r="H2381" s="42"/>
      <c r="I2381" s="42"/>
      <c r="J2381" s="42" t="s">
        <v>698</v>
      </c>
      <c r="K2381" s="139"/>
      <c r="L2381" s="140"/>
      <c r="M2381" s="127"/>
      <c r="N2381" s="127"/>
      <c r="O2381" s="127"/>
      <c r="P2381" s="45"/>
      <c r="Q2381" s="46"/>
      <c r="R2381" s="45">
        <f t="shared" ref="R2381:S2381" si="1263">SUM(R2382:R2385)</f>
        <v>794000</v>
      </c>
      <c r="S2381" s="45">
        <f t="shared" si="1263"/>
        <v>0</v>
      </c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82"/>
      <c r="AE2381" s="82"/>
      <c r="AF2381" s="82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  <c r="AT2381" s="45"/>
      <c r="AU2381" s="45"/>
      <c r="AV2381" s="45"/>
      <c r="AW2381" s="45"/>
      <c r="AX2381" s="45"/>
      <c r="AY2381" s="45"/>
      <c r="AZ2381" s="45"/>
      <c r="BA2381" s="45"/>
      <c r="BB2381" s="45"/>
      <c r="BC2381" s="45"/>
      <c r="BD2381" s="45"/>
      <c r="BE2381" s="45"/>
    </row>
    <row r="2382" spans="1:57" ht="15.75" customHeight="1">
      <c r="A2382" s="1" t="s">
        <v>2522</v>
      </c>
      <c r="B2382" s="1" t="s">
        <v>280</v>
      </c>
      <c r="C2382" s="1" t="s">
        <v>281</v>
      </c>
      <c r="D2382" s="1" t="s">
        <v>275</v>
      </c>
      <c r="E2382" s="1" t="s">
        <v>698</v>
      </c>
      <c r="F2382" s="128"/>
      <c r="G2382" s="129"/>
      <c r="H2382" s="129"/>
      <c r="I2382" s="129"/>
      <c r="J2382" s="129"/>
      <c r="K2382" s="83" t="s">
        <v>2603</v>
      </c>
      <c r="L2382" s="84" t="s">
        <v>2604</v>
      </c>
      <c r="M2382" s="51" t="s">
        <v>127</v>
      </c>
      <c r="N2382" s="51"/>
      <c r="O2382" s="62" t="e">
        <f t="shared" ref="O2382:O2385" si="1264">M2382-R2382</f>
        <v>#VALUE!</v>
      </c>
      <c r="P2382" s="53">
        <v>200</v>
      </c>
      <c r="Q2382" s="54" t="s">
        <v>159</v>
      </c>
      <c r="R2382" s="53">
        <v>300000</v>
      </c>
      <c r="S2382" s="53">
        <f t="shared" ref="S2382:S2385" si="1265">U2382+X2382+AA2382+AD2382+AG2382+AJ2382+AM2382+AP2382+AS2382+AV2382+AY2382+BB2382</f>
        <v>0</v>
      </c>
      <c r="T2382" s="53"/>
      <c r="U2382" s="53">
        <v>0</v>
      </c>
      <c r="V2382" s="53" t="s">
        <v>129</v>
      </c>
      <c r="W2382" s="156">
        <v>0.01</v>
      </c>
      <c r="X2382" s="53">
        <v>0</v>
      </c>
      <c r="Y2382" s="53" t="s">
        <v>129</v>
      </c>
      <c r="Z2382" s="156">
        <v>0.01</v>
      </c>
      <c r="AA2382" s="53">
        <v>0</v>
      </c>
      <c r="AB2382" s="53" t="s">
        <v>129</v>
      </c>
      <c r="AC2382" s="191">
        <v>0.02</v>
      </c>
      <c r="AD2382" s="53">
        <v>0</v>
      </c>
      <c r="AE2382" s="53" t="s">
        <v>129</v>
      </c>
      <c r="AF2382" s="55">
        <v>0.15</v>
      </c>
      <c r="AG2382" s="53">
        <v>0</v>
      </c>
      <c r="AH2382" s="53" t="s">
        <v>129</v>
      </c>
      <c r="AI2382" s="55">
        <v>0.2</v>
      </c>
      <c r="AJ2382" s="53">
        <v>0</v>
      </c>
      <c r="AK2382" s="53" t="s">
        <v>130</v>
      </c>
      <c r="AL2382" s="55">
        <v>0.02</v>
      </c>
      <c r="AM2382" s="53"/>
      <c r="AN2382" s="53"/>
      <c r="AO2382" s="53"/>
      <c r="AP2382" s="53"/>
      <c r="AQ2382" s="53"/>
      <c r="AR2382" s="53"/>
      <c r="AS2382" s="53"/>
      <c r="AT2382" s="53"/>
      <c r="AU2382" s="53"/>
      <c r="AV2382" s="53"/>
      <c r="AW2382" s="53"/>
      <c r="AX2382" s="53"/>
      <c r="AY2382" s="53"/>
      <c r="AZ2382" s="53"/>
      <c r="BA2382" s="53"/>
      <c r="BB2382" s="53"/>
      <c r="BC2382" s="53"/>
      <c r="BD2382" s="53"/>
      <c r="BE2382" s="53"/>
    </row>
    <row r="2383" spans="1:57" ht="15.75" customHeight="1">
      <c r="A2383" s="1" t="s">
        <v>2522</v>
      </c>
      <c r="B2383" s="1" t="s">
        <v>280</v>
      </c>
      <c r="C2383" s="1" t="s">
        <v>281</v>
      </c>
      <c r="D2383" s="1" t="s">
        <v>275</v>
      </c>
      <c r="E2383" s="1" t="s">
        <v>698</v>
      </c>
      <c r="F2383" s="128"/>
      <c r="G2383" s="129"/>
      <c r="H2383" s="129"/>
      <c r="I2383" s="129"/>
      <c r="J2383" s="129"/>
      <c r="K2383" s="83" t="s">
        <v>2605</v>
      </c>
      <c r="L2383" s="84" t="s">
        <v>2606</v>
      </c>
      <c r="M2383" s="51" t="s">
        <v>127</v>
      </c>
      <c r="N2383" s="51"/>
      <c r="O2383" s="62" t="e">
        <f t="shared" si="1264"/>
        <v>#VALUE!</v>
      </c>
      <c r="P2383" s="53">
        <v>100</v>
      </c>
      <c r="Q2383" s="54" t="s">
        <v>159</v>
      </c>
      <c r="R2383" s="53">
        <v>150000</v>
      </c>
      <c r="S2383" s="53">
        <f t="shared" si="1265"/>
        <v>0</v>
      </c>
      <c r="T2383" s="53"/>
      <c r="U2383" s="53">
        <v>0</v>
      </c>
      <c r="V2383" s="53" t="s">
        <v>129</v>
      </c>
      <c r="W2383" s="156">
        <v>0.01</v>
      </c>
      <c r="X2383" s="53">
        <v>0</v>
      </c>
      <c r="Y2383" s="53" t="s">
        <v>129</v>
      </c>
      <c r="Z2383" s="156">
        <v>0.01</v>
      </c>
      <c r="AA2383" s="53">
        <v>0</v>
      </c>
      <c r="AB2383" s="53" t="s">
        <v>129</v>
      </c>
      <c r="AC2383" s="191">
        <v>0.02</v>
      </c>
      <c r="AD2383" s="53">
        <v>0</v>
      </c>
      <c r="AE2383" s="53" t="s">
        <v>129</v>
      </c>
      <c r="AF2383" s="55">
        <v>0.15</v>
      </c>
      <c r="AG2383" s="53">
        <v>0</v>
      </c>
      <c r="AH2383" s="53" t="s">
        <v>129</v>
      </c>
      <c r="AI2383" s="55">
        <v>0.2</v>
      </c>
      <c r="AJ2383" s="53">
        <v>0</v>
      </c>
      <c r="AK2383" s="53" t="s">
        <v>130</v>
      </c>
      <c r="AL2383" s="55">
        <v>0.02</v>
      </c>
      <c r="AM2383" s="53"/>
      <c r="AN2383" s="53"/>
      <c r="AO2383" s="53"/>
      <c r="AP2383" s="53"/>
      <c r="AQ2383" s="53"/>
      <c r="AR2383" s="53"/>
      <c r="AS2383" s="53"/>
      <c r="AT2383" s="53"/>
      <c r="AU2383" s="53"/>
      <c r="AV2383" s="53"/>
      <c r="AW2383" s="53"/>
      <c r="AX2383" s="53"/>
      <c r="AY2383" s="53"/>
      <c r="AZ2383" s="53"/>
      <c r="BA2383" s="53"/>
      <c r="BB2383" s="53"/>
      <c r="BC2383" s="53"/>
      <c r="BD2383" s="53"/>
      <c r="BE2383" s="53"/>
    </row>
    <row r="2384" spans="1:57" ht="15.75" customHeight="1">
      <c r="A2384" s="1" t="s">
        <v>2522</v>
      </c>
      <c r="B2384" s="1" t="s">
        <v>280</v>
      </c>
      <c r="C2384" s="1" t="s">
        <v>281</v>
      </c>
      <c r="D2384" s="1" t="s">
        <v>275</v>
      </c>
      <c r="E2384" s="1" t="s">
        <v>698</v>
      </c>
      <c r="F2384" s="128"/>
      <c r="G2384" s="129"/>
      <c r="H2384" s="129"/>
      <c r="I2384" s="129"/>
      <c r="J2384" s="129"/>
      <c r="K2384" s="83" t="s">
        <v>2607</v>
      </c>
      <c r="L2384" s="84" t="s">
        <v>2608</v>
      </c>
      <c r="M2384" s="51" t="s">
        <v>127</v>
      </c>
      <c r="N2384" s="51"/>
      <c r="O2384" s="62" t="e">
        <f t="shared" si="1264"/>
        <v>#VALUE!</v>
      </c>
      <c r="P2384" s="53">
        <v>330</v>
      </c>
      <c r="Q2384" s="54" t="s">
        <v>159</v>
      </c>
      <c r="R2384" s="53">
        <v>264000</v>
      </c>
      <c r="S2384" s="53">
        <f t="shared" si="1265"/>
        <v>0</v>
      </c>
      <c r="T2384" s="53"/>
      <c r="U2384" s="53">
        <v>0</v>
      </c>
      <c r="V2384" s="53" t="s">
        <v>129</v>
      </c>
      <c r="W2384" s="156">
        <v>0.01</v>
      </c>
      <c r="X2384" s="53">
        <v>0</v>
      </c>
      <c r="Y2384" s="53" t="s">
        <v>129</v>
      </c>
      <c r="Z2384" s="156">
        <v>0.01</v>
      </c>
      <c r="AA2384" s="53">
        <v>0</v>
      </c>
      <c r="AB2384" s="53" t="s">
        <v>129</v>
      </c>
      <c r="AC2384" s="191">
        <v>0.02</v>
      </c>
      <c r="AD2384" s="53">
        <v>0</v>
      </c>
      <c r="AE2384" s="53" t="s">
        <v>129</v>
      </c>
      <c r="AF2384" s="55">
        <v>0.15</v>
      </c>
      <c r="AG2384" s="53">
        <v>0</v>
      </c>
      <c r="AH2384" s="53" t="s">
        <v>129</v>
      </c>
      <c r="AI2384" s="55">
        <v>0.2</v>
      </c>
      <c r="AJ2384" s="53">
        <v>0</v>
      </c>
      <c r="AK2384" s="53" t="s">
        <v>130</v>
      </c>
      <c r="AL2384" s="55">
        <v>0.02</v>
      </c>
      <c r="AM2384" s="53"/>
      <c r="AN2384" s="53"/>
      <c r="AO2384" s="53"/>
      <c r="AP2384" s="53"/>
      <c r="AQ2384" s="53"/>
      <c r="AR2384" s="53"/>
      <c r="AS2384" s="53"/>
      <c r="AT2384" s="53"/>
      <c r="AU2384" s="53"/>
      <c r="AV2384" s="53"/>
      <c r="AW2384" s="53"/>
      <c r="AX2384" s="53"/>
      <c r="AY2384" s="53"/>
      <c r="AZ2384" s="53"/>
      <c r="BA2384" s="53"/>
      <c r="BB2384" s="53"/>
      <c r="BC2384" s="53"/>
      <c r="BD2384" s="53"/>
      <c r="BE2384" s="53"/>
    </row>
    <row r="2385" spans="1:57" ht="15.75" customHeight="1">
      <c r="A2385" s="1" t="s">
        <v>2522</v>
      </c>
      <c r="B2385" s="1" t="s">
        <v>280</v>
      </c>
      <c r="C2385" s="1" t="s">
        <v>281</v>
      </c>
      <c r="D2385" s="1" t="s">
        <v>275</v>
      </c>
      <c r="E2385" s="1" t="s">
        <v>698</v>
      </c>
      <c r="F2385" s="128"/>
      <c r="G2385" s="129"/>
      <c r="H2385" s="129"/>
      <c r="I2385" s="129"/>
      <c r="J2385" s="129"/>
      <c r="K2385" s="83" t="s">
        <v>2609</v>
      </c>
      <c r="L2385" s="84" t="s">
        <v>2610</v>
      </c>
      <c r="M2385" s="51" t="s">
        <v>127</v>
      </c>
      <c r="N2385" s="51"/>
      <c r="O2385" s="62" t="e">
        <f t="shared" si="1264"/>
        <v>#VALUE!</v>
      </c>
      <c r="P2385" s="53">
        <v>100</v>
      </c>
      <c r="Q2385" s="54" t="s">
        <v>159</v>
      </c>
      <c r="R2385" s="53">
        <v>80000</v>
      </c>
      <c r="S2385" s="53">
        <f t="shared" si="1265"/>
        <v>0</v>
      </c>
      <c r="T2385" s="53"/>
      <c r="U2385" s="53">
        <v>0</v>
      </c>
      <c r="V2385" s="53" t="s">
        <v>129</v>
      </c>
      <c r="W2385" s="156">
        <v>0.01</v>
      </c>
      <c r="X2385" s="53">
        <v>0</v>
      </c>
      <c r="Y2385" s="53" t="s">
        <v>129</v>
      </c>
      <c r="Z2385" s="156">
        <v>0.01</v>
      </c>
      <c r="AA2385" s="53">
        <v>0</v>
      </c>
      <c r="AB2385" s="53" t="s">
        <v>129</v>
      </c>
      <c r="AC2385" s="191">
        <v>0.02</v>
      </c>
      <c r="AD2385" s="53">
        <v>0</v>
      </c>
      <c r="AE2385" s="53" t="s">
        <v>129</v>
      </c>
      <c r="AF2385" s="55">
        <v>0.15</v>
      </c>
      <c r="AG2385" s="53">
        <v>0</v>
      </c>
      <c r="AH2385" s="53" t="s">
        <v>129</v>
      </c>
      <c r="AI2385" s="55">
        <v>0.2</v>
      </c>
      <c r="AJ2385" s="53">
        <v>0</v>
      </c>
      <c r="AK2385" s="53" t="s">
        <v>130</v>
      </c>
      <c r="AL2385" s="55">
        <v>0.02</v>
      </c>
      <c r="AM2385" s="53"/>
      <c r="AN2385" s="53"/>
      <c r="AO2385" s="53"/>
      <c r="AP2385" s="53"/>
      <c r="AQ2385" s="53"/>
      <c r="AR2385" s="53"/>
      <c r="AS2385" s="53"/>
      <c r="AT2385" s="53"/>
      <c r="AU2385" s="53"/>
      <c r="AV2385" s="53"/>
      <c r="AW2385" s="53"/>
      <c r="AX2385" s="53"/>
      <c r="AY2385" s="53"/>
      <c r="AZ2385" s="53"/>
      <c r="BA2385" s="53"/>
      <c r="BB2385" s="53"/>
      <c r="BC2385" s="53"/>
      <c r="BD2385" s="53"/>
      <c r="BE2385" s="53"/>
    </row>
    <row r="2386" spans="1:57" ht="15.75" customHeight="1">
      <c r="A2386" s="1" t="s">
        <v>2522</v>
      </c>
      <c r="B2386" s="1" t="s">
        <v>280</v>
      </c>
      <c r="C2386" s="1" t="s">
        <v>281</v>
      </c>
      <c r="D2386" s="1"/>
      <c r="E2386" s="1" t="s">
        <v>701</v>
      </c>
      <c r="F2386" s="41"/>
      <c r="G2386" s="42"/>
      <c r="H2386" s="42"/>
      <c r="I2386" s="42"/>
      <c r="J2386" s="42" t="s">
        <v>701</v>
      </c>
      <c r="K2386" s="139"/>
      <c r="L2386" s="140"/>
      <c r="M2386" s="127"/>
      <c r="N2386" s="127"/>
      <c r="O2386" s="127"/>
      <c r="P2386" s="45"/>
      <c r="Q2386" s="46"/>
      <c r="R2386" s="45">
        <f t="shared" ref="R2386:S2386" si="1266">SUM(R2387:R2397)</f>
        <v>1692000</v>
      </c>
      <c r="S2386" s="45">
        <f t="shared" si="1266"/>
        <v>0</v>
      </c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91"/>
      <c r="AE2386" s="91"/>
      <c r="AF2386" s="91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  <c r="AT2386" s="45"/>
      <c r="AU2386" s="45"/>
      <c r="AV2386" s="45"/>
      <c r="AW2386" s="45"/>
      <c r="AX2386" s="45"/>
      <c r="AY2386" s="45"/>
      <c r="AZ2386" s="45"/>
      <c r="BA2386" s="45"/>
      <c r="BB2386" s="45"/>
      <c r="BC2386" s="45"/>
      <c r="BD2386" s="45"/>
      <c r="BE2386" s="45"/>
    </row>
    <row r="2387" spans="1:57" ht="15.75" customHeight="1">
      <c r="A2387" s="1" t="s">
        <v>2522</v>
      </c>
      <c r="B2387" s="1" t="s">
        <v>280</v>
      </c>
      <c r="C2387" s="1" t="s">
        <v>281</v>
      </c>
      <c r="D2387" s="1" t="s">
        <v>275</v>
      </c>
      <c r="E2387" s="1" t="s">
        <v>701</v>
      </c>
      <c r="F2387" s="128"/>
      <c r="G2387" s="129"/>
      <c r="H2387" s="129"/>
      <c r="I2387" s="129"/>
      <c r="J2387" s="129"/>
      <c r="K2387" s="83" t="s">
        <v>2611</v>
      </c>
      <c r="L2387" s="84" t="s">
        <v>2612</v>
      </c>
      <c r="M2387" s="51" t="s">
        <v>127</v>
      </c>
      <c r="N2387" s="51"/>
      <c r="O2387" s="62" t="e">
        <f t="shared" ref="O2387:O2397" si="1267">M2387-R2387</f>
        <v>#VALUE!</v>
      </c>
      <c r="P2387" s="53">
        <v>100</v>
      </c>
      <c r="Q2387" s="54" t="s">
        <v>159</v>
      </c>
      <c r="R2387" s="53">
        <v>100000</v>
      </c>
      <c r="S2387" s="53">
        <f t="shared" ref="S2387:S2397" si="1268">U2387+X2387+AA2387+AD2387+AG2387+AJ2387+AM2387+AP2387+AS2387+AV2387+AY2387+BB2387</f>
        <v>0</v>
      </c>
      <c r="T2387" s="53"/>
      <c r="U2387" s="53">
        <v>0</v>
      </c>
      <c r="V2387" s="53" t="s">
        <v>129</v>
      </c>
      <c r="W2387" s="156">
        <v>0.01</v>
      </c>
      <c r="X2387" s="53">
        <v>0</v>
      </c>
      <c r="Y2387" s="53" t="s">
        <v>129</v>
      </c>
      <c r="Z2387" s="156">
        <v>0.01</v>
      </c>
      <c r="AA2387" s="53">
        <v>0</v>
      </c>
      <c r="AB2387" s="53" t="s">
        <v>129</v>
      </c>
      <c r="AC2387" s="191">
        <v>0.02</v>
      </c>
      <c r="AD2387" s="53">
        <v>0</v>
      </c>
      <c r="AE2387" s="53" t="s">
        <v>129</v>
      </c>
      <c r="AF2387" s="55">
        <v>0.15</v>
      </c>
      <c r="AG2387" s="53">
        <v>0</v>
      </c>
      <c r="AH2387" s="53" t="s">
        <v>129</v>
      </c>
      <c r="AI2387" s="55">
        <v>0.2</v>
      </c>
      <c r="AJ2387" s="53">
        <v>0</v>
      </c>
      <c r="AK2387" s="53" t="s">
        <v>130</v>
      </c>
      <c r="AL2387" s="55">
        <v>0.02</v>
      </c>
      <c r="AM2387" s="53"/>
      <c r="AN2387" s="53"/>
      <c r="AO2387" s="53"/>
      <c r="AP2387" s="53"/>
      <c r="AQ2387" s="53"/>
      <c r="AR2387" s="53"/>
      <c r="AS2387" s="53"/>
      <c r="AT2387" s="53"/>
      <c r="AU2387" s="53"/>
      <c r="AV2387" s="53"/>
      <c r="AW2387" s="53"/>
      <c r="AX2387" s="53"/>
      <c r="AY2387" s="53"/>
      <c r="AZ2387" s="53"/>
      <c r="BA2387" s="53"/>
      <c r="BB2387" s="53"/>
      <c r="BC2387" s="53"/>
      <c r="BD2387" s="53"/>
      <c r="BE2387" s="53"/>
    </row>
    <row r="2388" spans="1:57" ht="15.75" customHeight="1">
      <c r="A2388" s="1" t="s">
        <v>2522</v>
      </c>
      <c r="B2388" s="1" t="s">
        <v>280</v>
      </c>
      <c r="C2388" s="1" t="s">
        <v>281</v>
      </c>
      <c r="D2388" s="1" t="s">
        <v>275</v>
      </c>
      <c r="E2388" s="1" t="s">
        <v>701</v>
      </c>
      <c r="F2388" s="128"/>
      <c r="G2388" s="129"/>
      <c r="H2388" s="129"/>
      <c r="I2388" s="129"/>
      <c r="J2388" s="129"/>
      <c r="K2388" s="83" t="s">
        <v>2613</v>
      </c>
      <c r="L2388" s="84" t="s">
        <v>2614</v>
      </c>
      <c r="M2388" s="51" t="s">
        <v>127</v>
      </c>
      <c r="N2388" s="51"/>
      <c r="O2388" s="62" t="e">
        <f t="shared" si="1267"/>
        <v>#VALUE!</v>
      </c>
      <c r="P2388" s="53">
        <v>100</v>
      </c>
      <c r="Q2388" s="54" t="s">
        <v>159</v>
      </c>
      <c r="R2388" s="53">
        <v>100000</v>
      </c>
      <c r="S2388" s="53">
        <f t="shared" si="1268"/>
        <v>0</v>
      </c>
      <c r="T2388" s="53"/>
      <c r="U2388" s="53">
        <v>0</v>
      </c>
      <c r="V2388" s="53" t="s">
        <v>129</v>
      </c>
      <c r="W2388" s="156">
        <v>0.01</v>
      </c>
      <c r="X2388" s="53">
        <v>0</v>
      </c>
      <c r="Y2388" s="53" t="s">
        <v>129</v>
      </c>
      <c r="Z2388" s="156">
        <v>0.01</v>
      </c>
      <c r="AA2388" s="53">
        <v>0</v>
      </c>
      <c r="AB2388" s="53" t="s">
        <v>129</v>
      </c>
      <c r="AC2388" s="191">
        <v>0.02</v>
      </c>
      <c r="AD2388" s="53">
        <v>0</v>
      </c>
      <c r="AE2388" s="53" t="s">
        <v>129</v>
      </c>
      <c r="AF2388" s="55">
        <v>0.15</v>
      </c>
      <c r="AG2388" s="53">
        <v>0</v>
      </c>
      <c r="AH2388" s="53" t="s">
        <v>129</v>
      </c>
      <c r="AI2388" s="55">
        <v>0.2</v>
      </c>
      <c r="AJ2388" s="53">
        <v>0</v>
      </c>
      <c r="AK2388" s="53" t="s">
        <v>130</v>
      </c>
      <c r="AL2388" s="55">
        <v>0.02</v>
      </c>
      <c r="AM2388" s="53"/>
      <c r="AN2388" s="53"/>
      <c r="AO2388" s="53"/>
      <c r="AP2388" s="53"/>
      <c r="AQ2388" s="53"/>
      <c r="AR2388" s="53"/>
      <c r="AS2388" s="53"/>
      <c r="AT2388" s="53"/>
      <c r="AU2388" s="53"/>
      <c r="AV2388" s="53"/>
      <c r="AW2388" s="53"/>
      <c r="AX2388" s="53"/>
      <c r="AY2388" s="53"/>
      <c r="AZ2388" s="53"/>
      <c r="BA2388" s="53"/>
      <c r="BB2388" s="53"/>
      <c r="BC2388" s="53"/>
      <c r="BD2388" s="53"/>
      <c r="BE2388" s="53"/>
    </row>
    <row r="2389" spans="1:57" ht="15.75" customHeight="1">
      <c r="A2389" s="1" t="s">
        <v>2522</v>
      </c>
      <c r="B2389" s="1" t="s">
        <v>280</v>
      </c>
      <c r="C2389" s="1" t="s">
        <v>281</v>
      </c>
      <c r="D2389" s="1" t="s">
        <v>275</v>
      </c>
      <c r="E2389" s="1" t="s">
        <v>701</v>
      </c>
      <c r="F2389" s="128"/>
      <c r="G2389" s="129"/>
      <c r="H2389" s="129"/>
      <c r="I2389" s="129"/>
      <c r="J2389" s="129"/>
      <c r="K2389" s="83" t="s">
        <v>2615</v>
      </c>
      <c r="L2389" s="84" t="s">
        <v>2616</v>
      </c>
      <c r="M2389" s="51" t="s">
        <v>127</v>
      </c>
      <c r="N2389" s="51"/>
      <c r="O2389" s="62" t="e">
        <f t="shared" si="1267"/>
        <v>#VALUE!</v>
      </c>
      <c r="P2389" s="53">
        <v>200</v>
      </c>
      <c r="Q2389" s="54" t="s">
        <v>159</v>
      </c>
      <c r="R2389" s="53">
        <v>200000</v>
      </c>
      <c r="S2389" s="53">
        <f t="shared" si="1268"/>
        <v>0</v>
      </c>
      <c r="T2389" s="53"/>
      <c r="U2389" s="53">
        <v>0</v>
      </c>
      <c r="V2389" s="53" t="s">
        <v>129</v>
      </c>
      <c r="W2389" s="156">
        <v>0.01</v>
      </c>
      <c r="X2389" s="53">
        <v>0</v>
      </c>
      <c r="Y2389" s="53" t="s">
        <v>129</v>
      </c>
      <c r="Z2389" s="156">
        <v>0.01</v>
      </c>
      <c r="AA2389" s="53">
        <v>0</v>
      </c>
      <c r="AB2389" s="53" t="s">
        <v>129</v>
      </c>
      <c r="AC2389" s="191">
        <v>0.02</v>
      </c>
      <c r="AD2389" s="53">
        <v>0</v>
      </c>
      <c r="AE2389" s="53" t="s">
        <v>129</v>
      </c>
      <c r="AF2389" s="55">
        <v>0.15</v>
      </c>
      <c r="AG2389" s="53">
        <v>0</v>
      </c>
      <c r="AH2389" s="53" t="s">
        <v>129</v>
      </c>
      <c r="AI2389" s="55">
        <v>0.2</v>
      </c>
      <c r="AJ2389" s="53">
        <v>0</v>
      </c>
      <c r="AK2389" s="53" t="s">
        <v>130</v>
      </c>
      <c r="AL2389" s="55">
        <v>0.02</v>
      </c>
      <c r="AM2389" s="53"/>
      <c r="AN2389" s="53"/>
      <c r="AO2389" s="53"/>
      <c r="AP2389" s="53"/>
      <c r="AQ2389" s="53"/>
      <c r="AR2389" s="53"/>
      <c r="AS2389" s="53"/>
      <c r="AT2389" s="53"/>
      <c r="AU2389" s="53"/>
      <c r="AV2389" s="53"/>
      <c r="AW2389" s="53"/>
      <c r="AX2389" s="53"/>
      <c r="AY2389" s="53"/>
      <c r="AZ2389" s="53"/>
      <c r="BA2389" s="53"/>
      <c r="BB2389" s="53"/>
      <c r="BC2389" s="53"/>
      <c r="BD2389" s="53"/>
      <c r="BE2389" s="53"/>
    </row>
    <row r="2390" spans="1:57" ht="15.75" customHeight="1">
      <c r="A2390" s="1" t="s">
        <v>2522</v>
      </c>
      <c r="B2390" s="1" t="s">
        <v>280</v>
      </c>
      <c r="C2390" s="1" t="s">
        <v>281</v>
      </c>
      <c r="D2390" s="1" t="s">
        <v>275</v>
      </c>
      <c r="E2390" s="1" t="s">
        <v>701</v>
      </c>
      <c r="F2390" s="128"/>
      <c r="G2390" s="129"/>
      <c r="H2390" s="129"/>
      <c r="I2390" s="129"/>
      <c r="J2390" s="129"/>
      <c r="K2390" s="83" t="s">
        <v>2617</v>
      </c>
      <c r="L2390" s="84" t="s">
        <v>2618</v>
      </c>
      <c r="M2390" s="51" t="s">
        <v>127</v>
      </c>
      <c r="N2390" s="51"/>
      <c r="O2390" s="62" t="e">
        <f t="shared" si="1267"/>
        <v>#VALUE!</v>
      </c>
      <c r="P2390" s="53">
        <v>100</v>
      </c>
      <c r="Q2390" s="54" t="s">
        <v>159</v>
      </c>
      <c r="R2390" s="53">
        <v>90000</v>
      </c>
      <c r="S2390" s="53">
        <f t="shared" si="1268"/>
        <v>0</v>
      </c>
      <c r="T2390" s="53"/>
      <c r="U2390" s="53">
        <v>0</v>
      </c>
      <c r="V2390" s="53" t="s">
        <v>129</v>
      </c>
      <c r="W2390" s="156">
        <v>0.01</v>
      </c>
      <c r="X2390" s="53">
        <v>0</v>
      </c>
      <c r="Y2390" s="53" t="s">
        <v>129</v>
      </c>
      <c r="Z2390" s="156">
        <v>0.01</v>
      </c>
      <c r="AA2390" s="53">
        <v>0</v>
      </c>
      <c r="AB2390" s="53" t="s">
        <v>129</v>
      </c>
      <c r="AC2390" s="191">
        <v>0.02</v>
      </c>
      <c r="AD2390" s="53">
        <v>0</v>
      </c>
      <c r="AE2390" s="53" t="s">
        <v>129</v>
      </c>
      <c r="AF2390" s="55">
        <v>0.15</v>
      </c>
      <c r="AG2390" s="53">
        <v>0</v>
      </c>
      <c r="AH2390" s="53" t="s">
        <v>129</v>
      </c>
      <c r="AI2390" s="55">
        <v>0.2</v>
      </c>
      <c r="AJ2390" s="53">
        <v>0</v>
      </c>
      <c r="AK2390" s="53" t="s">
        <v>130</v>
      </c>
      <c r="AL2390" s="55">
        <v>0.02</v>
      </c>
      <c r="AM2390" s="53"/>
      <c r="AN2390" s="53"/>
      <c r="AO2390" s="53"/>
      <c r="AP2390" s="53"/>
      <c r="AQ2390" s="53"/>
      <c r="AR2390" s="53"/>
      <c r="AS2390" s="53"/>
      <c r="AT2390" s="53"/>
      <c r="AU2390" s="53"/>
      <c r="AV2390" s="53"/>
      <c r="AW2390" s="53"/>
      <c r="AX2390" s="53"/>
      <c r="AY2390" s="53"/>
      <c r="AZ2390" s="53"/>
      <c r="BA2390" s="53"/>
      <c r="BB2390" s="53"/>
      <c r="BC2390" s="53"/>
      <c r="BD2390" s="53"/>
      <c r="BE2390" s="53"/>
    </row>
    <row r="2391" spans="1:57" ht="15.75" customHeight="1">
      <c r="A2391" s="1" t="s">
        <v>2522</v>
      </c>
      <c r="B2391" s="1" t="s">
        <v>280</v>
      </c>
      <c r="C2391" s="1" t="s">
        <v>281</v>
      </c>
      <c r="D2391" s="1" t="s">
        <v>275</v>
      </c>
      <c r="E2391" s="1" t="s">
        <v>701</v>
      </c>
      <c r="F2391" s="128"/>
      <c r="G2391" s="129"/>
      <c r="H2391" s="129"/>
      <c r="I2391" s="129"/>
      <c r="J2391" s="129"/>
      <c r="K2391" s="83" t="s">
        <v>2619</v>
      </c>
      <c r="L2391" s="84" t="s">
        <v>2620</v>
      </c>
      <c r="M2391" s="51" t="s">
        <v>127</v>
      </c>
      <c r="N2391" s="51"/>
      <c r="O2391" s="62" t="e">
        <f t="shared" si="1267"/>
        <v>#VALUE!</v>
      </c>
      <c r="P2391" s="53">
        <v>5</v>
      </c>
      <c r="Q2391" s="54" t="s">
        <v>159</v>
      </c>
      <c r="R2391" s="53">
        <v>4500</v>
      </c>
      <c r="S2391" s="53">
        <f t="shared" si="1268"/>
        <v>0</v>
      </c>
      <c r="T2391" s="53"/>
      <c r="U2391" s="53">
        <v>0</v>
      </c>
      <c r="V2391" s="53" t="s">
        <v>129</v>
      </c>
      <c r="W2391" s="156">
        <v>0.01</v>
      </c>
      <c r="X2391" s="53">
        <v>0</v>
      </c>
      <c r="Y2391" s="53" t="s">
        <v>129</v>
      </c>
      <c r="Z2391" s="156">
        <v>0.01</v>
      </c>
      <c r="AA2391" s="53">
        <v>0</v>
      </c>
      <c r="AB2391" s="53" t="s">
        <v>129</v>
      </c>
      <c r="AC2391" s="191">
        <v>0.02</v>
      </c>
      <c r="AD2391" s="53">
        <v>0</v>
      </c>
      <c r="AE2391" s="53" t="s">
        <v>129</v>
      </c>
      <c r="AF2391" s="55">
        <v>0.15</v>
      </c>
      <c r="AG2391" s="53">
        <v>0</v>
      </c>
      <c r="AH2391" s="53" t="s">
        <v>129</v>
      </c>
      <c r="AI2391" s="55">
        <v>0.2</v>
      </c>
      <c r="AJ2391" s="53">
        <v>0</v>
      </c>
      <c r="AK2391" s="53" t="s">
        <v>130</v>
      </c>
      <c r="AL2391" s="55">
        <v>0.02</v>
      </c>
      <c r="AM2391" s="53"/>
      <c r="AN2391" s="53"/>
      <c r="AO2391" s="53"/>
      <c r="AP2391" s="53"/>
      <c r="AQ2391" s="53"/>
      <c r="AR2391" s="53"/>
      <c r="AS2391" s="53"/>
      <c r="AT2391" s="53"/>
      <c r="AU2391" s="53"/>
      <c r="AV2391" s="53"/>
      <c r="AW2391" s="53"/>
      <c r="AX2391" s="53"/>
      <c r="AY2391" s="53"/>
      <c r="AZ2391" s="53"/>
      <c r="BA2391" s="53"/>
      <c r="BB2391" s="53"/>
      <c r="BC2391" s="53"/>
      <c r="BD2391" s="53"/>
      <c r="BE2391" s="53"/>
    </row>
    <row r="2392" spans="1:57" ht="15.75" customHeight="1">
      <c r="A2392" s="1" t="s">
        <v>2522</v>
      </c>
      <c r="B2392" s="1" t="s">
        <v>280</v>
      </c>
      <c r="C2392" s="1" t="s">
        <v>281</v>
      </c>
      <c r="D2392" s="1" t="s">
        <v>275</v>
      </c>
      <c r="E2392" s="1" t="s">
        <v>701</v>
      </c>
      <c r="F2392" s="128"/>
      <c r="G2392" s="129"/>
      <c r="H2392" s="129"/>
      <c r="I2392" s="129"/>
      <c r="J2392" s="129"/>
      <c r="K2392" s="83" t="s">
        <v>2621</v>
      </c>
      <c r="L2392" s="84" t="s">
        <v>2622</v>
      </c>
      <c r="M2392" s="51" t="s">
        <v>127</v>
      </c>
      <c r="N2392" s="51"/>
      <c r="O2392" s="62" t="e">
        <f t="shared" si="1267"/>
        <v>#VALUE!</v>
      </c>
      <c r="P2392" s="53">
        <v>105</v>
      </c>
      <c r="Q2392" s="54" t="s">
        <v>159</v>
      </c>
      <c r="R2392" s="53">
        <v>94500</v>
      </c>
      <c r="S2392" s="53">
        <f t="shared" si="1268"/>
        <v>0</v>
      </c>
      <c r="T2392" s="53"/>
      <c r="U2392" s="53">
        <v>0</v>
      </c>
      <c r="V2392" s="53" t="s">
        <v>129</v>
      </c>
      <c r="W2392" s="156">
        <v>0.01</v>
      </c>
      <c r="X2392" s="53">
        <v>0</v>
      </c>
      <c r="Y2392" s="53" t="s">
        <v>129</v>
      </c>
      <c r="Z2392" s="156">
        <v>0.01</v>
      </c>
      <c r="AA2392" s="53">
        <v>0</v>
      </c>
      <c r="AB2392" s="53" t="s">
        <v>129</v>
      </c>
      <c r="AC2392" s="191">
        <v>0.02</v>
      </c>
      <c r="AD2392" s="53">
        <v>0</v>
      </c>
      <c r="AE2392" s="53" t="s">
        <v>129</v>
      </c>
      <c r="AF2392" s="55">
        <v>0.15</v>
      </c>
      <c r="AG2392" s="53">
        <v>0</v>
      </c>
      <c r="AH2392" s="53" t="s">
        <v>129</v>
      </c>
      <c r="AI2392" s="55">
        <v>0.2</v>
      </c>
      <c r="AJ2392" s="53">
        <v>0</v>
      </c>
      <c r="AK2392" s="53" t="s">
        <v>130</v>
      </c>
      <c r="AL2392" s="55">
        <v>0.02</v>
      </c>
      <c r="AM2392" s="53"/>
      <c r="AN2392" s="53"/>
      <c r="AO2392" s="53"/>
      <c r="AP2392" s="53"/>
      <c r="AQ2392" s="53"/>
      <c r="AR2392" s="53"/>
      <c r="AS2392" s="53"/>
      <c r="AT2392" s="53"/>
      <c r="AU2392" s="53"/>
      <c r="AV2392" s="53"/>
      <c r="AW2392" s="53"/>
      <c r="AX2392" s="53"/>
      <c r="AY2392" s="53"/>
      <c r="AZ2392" s="53"/>
      <c r="BA2392" s="53"/>
      <c r="BB2392" s="53"/>
      <c r="BC2392" s="53"/>
      <c r="BD2392" s="53"/>
      <c r="BE2392" s="53"/>
    </row>
    <row r="2393" spans="1:57" ht="15.75" customHeight="1">
      <c r="A2393" s="1" t="s">
        <v>2522</v>
      </c>
      <c r="B2393" s="1" t="s">
        <v>280</v>
      </c>
      <c r="C2393" s="1" t="s">
        <v>281</v>
      </c>
      <c r="D2393" s="1" t="s">
        <v>275</v>
      </c>
      <c r="E2393" s="1" t="s">
        <v>701</v>
      </c>
      <c r="F2393" s="128"/>
      <c r="G2393" s="129"/>
      <c r="H2393" s="129"/>
      <c r="I2393" s="129"/>
      <c r="J2393" s="129"/>
      <c r="K2393" s="83" t="s">
        <v>2623</v>
      </c>
      <c r="L2393" s="84" t="s">
        <v>2624</v>
      </c>
      <c r="M2393" s="51" t="s">
        <v>127</v>
      </c>
      <c r="N2393" s="51"/>
      <c r="O2393" s="62" t="e">
        <f t="shared" si="1267"/>
        <v>#VALUE!</v>
      </c>
      <c r="P2393" s="53">
        <v>182</v>
      </c>
      <c r="Q2393" s="54" t="s">
        <v>159</v>
      </c>
      <c r="R2393" s="53">
        <v>163800</v>
      </c>
      <c r="S2393" s="53">
        <f t="shared" si="1268"/>
        <v>0</v>
      </c>
      <c r="T2393" s="53"/>
      <c r="U2393" s="53">
        <v>0</v>
      </c>
      <c r="V2393" s="53" t="s">
        <v>129</v>
      </c>
      <c r="W2393" s="156">
        <v>0.01</v>
      </c>
      <c r="X2393" s="53">
        <v>0</v>
      </c>
      <c r="Y2393" s="53" t="s">
        <v>129</v>
      </c>
      <c r="Z2393" s="156">
        <v>0.01</v>
      </c>
      <c r="AA2393" s="53">
        <v>0</v>
      </c>
      <c r="AB2393" s="53" t="s">
        <v>129</v>
      </c>
      <c r="AC2393" s="191">
        <v>0.02</v>
      </c>
      <c r="AD2393" s="53">
        <v>0</v>
      </c>
      <c r="AE2393" s="53" t="s">
        <v>129</v>
      </c>
      <c r="AF2393" s="55">
        <v>0.15</v>
      </c>
      <c r="AG2393" s="53">
        <v>0</v>
      </c>
      <c r="AH2393" s="53" t="s">
        <v>129</v>
      </c>
      <c r="AI2393" s="55">
        <v>0.2</v>
      </c>
      <c r="AJ2393" s="53">
        <v>0</v>
      </c>
      <c r="AK2393" s="53" t="s">
        <v>130</v>
      </c>
      <c r="AL2393" s="55">
        <v>0.02</v>
      </c>
      <c r="AM2393" s="53"/>
      <c r="AN2393" s="53"/>
      <c r="AO2393" s="53"/>
      <c r="AP2393" s="53"/>
      <c r="AQ2393" s="53"/>
      <c r="AR2393" s="53"/>
      <c r="AS2393" s="53"/>
      <c r="AT2393" s="53"/>
      <c r="AU2393" s="53"/>
      <c r="AV2393" s="53"/>
      <c r="AW2393" s="53"/>
      <c r="AX2393" s="53"/>
      <c r="AY2393" s="53"/>
      <c r="AZ2393" s="53"/>
      <c r="BA2393" s="53"/>
      <c r="BB2393" s="53"/>
      <c r="BC2393" s="53"/>
      <c r="BD2393" s="53"/>
      <c r="BE2393" s="53"/>
    </row>
    <row r="2394" spans="1:57" ht="15.75" customHeight="1">
      <c r="A2394" s="1" t="s">
        <v>2522</v>
      </c>
      <c r="B2394" s="1" t="s">
        <v>280</v>
      </c>
      <c r="C2394" s="1" t="s">
        <v>281</v>
      </c>
      <c r="D2394" s="1" t="s">
        <v>275</v>
      </c>
      <c r="E2394" s="1" t="s">
        <v>701</v>
      </c>
      <c r="F2394" s="128"/>
      <c r="G2394" s="129"/>
      <c r="H2394" s="129"/>
      <c r="I2394" s="129"/>
      <c r="J2394" s="129"/>
      <c r="K2394" s="83" t="s">
        <v>2625</v>
      </c>
      <c r="L2394" s="84" t="s">
        <v>2626</v>
      </c>
      <c r="M2394" s="51" t="s">
        <v>127</v>
      </c>
      <c r="N2394" s="51"/>
      <c r="O2394" s="62" t="e">
        <f t="shared" si="1267"/>
        <v>#VALUE!</v>
      </c>
      <c r="P2394" s="53">
        <v>79</v>
      </c>
      <c r="Q2394" s="54" t="s">
        <v>159</v>
      </c>
      <c r="R2394" s="53">
        <v>126400</v>
      </c>
      <c r="S2394" s="53">
        <f t="shared" si="1268"/>
        <v>0</v>
      </c>
      <c r="T2394" s="53"/>
      <c r="U2394" s="53">
        <v>0</v>
      </c>
      <c r="V2394" s="53" t="s">
        <v>129</v>
      </c>
      <c r="W2394" s="156">
        <v>0.01</v>
      </c>
      <c r="X2394" s="53">
        <v>0</v>
      </c>
      <c r="Y2394" s="53" t="s">
        <v>129</v>
      </c>
      <c r="Z2394" s="156">
        <v>0.01</v>
      </c>
      <c r="AA2394" s="53">
        <v>0</v>
      </c>
      <c r="AB2394" s="53" t="s">
        <v>129</v>
      </c>
      <c r="AC2394" s="191">
        <v>0.02</v>
      </c>
      <c r="AD2394" s="53">
        <v>0</v>
      </c>
      <c r="AE2394" s="53" t="s">
        <v>129</v>
      </c>
      <c r="AF2394" s="55">
        <v>0.15</v>
      </c>
      <c r="AG2394" s="53">
        <v>0</v>
      </c>
      <c r="AH2394" s="53" t="s">
        <v>129</v>
      </c>
      <c r="AI2394" s="55">
        <v>0.2</v>
      </c>
      <c r="AJ2394" s="53">
        <v>0</v>
      </c>
      <c r="AK2394" s="53" t="s">
        <v>130</v>
      </c>
      <c r="AL2394" s="55">
        <v>0.02</v>
      </c>
      <c r="AM2394" s="53"/>
      <c r="AN2394" s="53"/>
      <c r="AO2394" s="53"/>
      <c r="AP2394" s="53"/>
      <c r="AQ2394" s="53"/>
      <c r="AR2394" s="53"/>
      <c r="AS2394" s="53"/>
      <c r="AT2394" s="53"/>
      <c r="AU2394" s="53"/>
      <c r="AV2394" s="53"/>
      <c r="AW2394" s="53"/>
      <c r="AX2394" s="53"/>
      <c r="AY2394" s="53"/>
      <c r="AZ2394" s="53"/>
      <c r="BA2394" s="53"/>
      <c r="BB2394" s="53"/>
      <c r="BC2394" s="53"/>
      <c r="BD2394" s="53"/>
      <c r="BE2394" s="53"/>
    </row>
    <row r="2395" spans="1:57" ht="15.75" customHeight="1">
      <c r="A2395" s="1" t="s">
        <v>2522</v>
      </c>
      <c r="B2395" s="1" t="s">
        <v>280</v>
      </c>
      <c r="C2395" s="1" t="s">
        <v>281</v>
      </c>
      <c r="D2395" s="1" t="s">
        <v>275</v>
      </c>
      <c r="E2395" s="1" t="s">
        <v>701</v>
      </c>
      <c r="F2395" s="128"/>
      <c r="G2395" s="129"/>
      <c r="H2395" s="129"/>
      <c r="I2395" s="129"/>
      <c r="J2395" s="129"/>
      <c r="K2395" s="83" t="s">
        <v>2627</v>
      </c>
      <c r="L2395" s="84" t="s">
        <v>2628</v>
      </c>
      <c r="M2395" s="51" t="s">
        <v>127</v>
      </c>
      <c r="N2395" s="51"/>
      <c r="O2395" s="62" t="e">
        <f t="shared" si="1267"/>
        <v>#VALUE!</v>
      </c>
      <c r="P2395" s="53">
        <v>15</v>
      </c>
      <c r="Q2395" s="54" t="s">
        <v>159</v>
      </c>
      <c r="R2395" s="53">
        <v>24000</v>
      </c>
      <c r="S2395" s="53">
        <f t="shared" si="1268"/>
        <v>0</v>
      </c>
      <c r="T2395" s="53"/>
      <c r="U2395" s="53">
        <v>0</v>
      </c>
      <c r="V2395" s="53" t="s">
        <v>129</v>
      </c>
      <c r="W2395" s="156">
        <v>0.01</v>
      </c>
      <c r="X2395" s="53">
        <v>0</v>
      </c>
      <c r="Y2395" s="53" t="s">
        <v>129</v>
      </c>
      <c r="Z2395" s="156">
        <v>0.01</v>
      </c>
      <c r="AA2395" s="53">
        <v>0</v>
      </c>
      <c r="AB2395" s="53" t="s">
        <v>129</v>
      </c>
      <c r="AC2395" s="191">
        <v>0.02</v>
      </c>
      <c r="AD2395" s="53">
        <v>0</v>
      </c>
      <c r="AE2395" s="53" t="s">
        <v>129</v>
      </c>
      <c r="AF2395" s="55">
        <v>0.15</v>
      </c>
      <c r="AG2395" s="53">
        <v>0</v>
      </c>
      <c r="AH2395" s="53" t="s">
        <v>129</v>
      </c>
      <c r="AI2395" s="55">
        <v>0.2</v>
      </c>
      <c r="AJ2395" s="53">
        <v>0</v>
      </c>
      <c r="AK2395" s="53" t="s">
        <v>130</v>
      </c>
      <c r="AL2395" s="55">
        <v>0.02</v>
      </c>
      <c r="AM2395" s="53"/>
      <c r="AN2395" s="53"/>
      <c r="AO2395" s="53"/>
      <c r="AP2395" s="53"/>
      <c r="AQ2395" s="53"/>
      <c r="AR2395" s="53"/>
      <c r="AS2395" s="53"/>
      <c r="AT2395" s="53"/>
      <c r="AU2395" s="53"/>
      <c r="AV2395" s="53"/>
      <c r="AW2395" s="53"/>
      <c r="AX2395" s="53"/>
      <c r="AY2395" s="53"/>
      <c r="AZ2395" s="53"/>
      <c r="BA2395" s="53"/>
      <c r="BB2395" s="53"/>
      <c r="BC2395" s="53"/>
      <c r="BD2395" s="53"/>
      <c r="BE2395" s="53"/>
    </row>
    <row r="2396" spans="1:57" ht="15.75" customHeight="1">
      <c r="A2396" s="1" t="s">
        <v>2522</v>
      </c>
      <c r="B2396" s="1" t="s">
        <v>280</v>
      </c>
      <c r="C2396" s="1" t="s">
        <v>281</v>
      </c>
      <c r="D2396" s="1" t="s">
        <v>275</v>
      </c>
      <c r="E2396" s="1" t="s">
        <v>701</v>
      </c>
      <c r="F2396" s="128"/>
      <c r="G2396" s="129"/>
      <c r="H2396" s="129"/>
      <c r="I2396" s="129"/>
      <c r="J2396" s="129"/>
      <c r="K2396" s="83" t="s">
        <v>2629</v>
      </c>
      <c r="L2396" s="84" t="s">
        <v>2630</v>
      </c>
      <c r="M2396" s="51" t="s">
        <v>127</v>
      </c>
      <c r="N2396" s="51"/>
      <c r="O2396" s="62" t="e">
        <f t="shared" si="1267"/>
        <v>#VALUE!</v>
      </c>
      <c r="P2396" s="53">
        <v>200</v>
      </c>
      <c r="Q2396" s="54" t="s">
        <v>159</v>
      </c>
      <c r="R2396" s="53">
        <v>320000</v>
      </c>
      <c r="S2396" s="53">
        <f t="shared" si="1268"/>
        <v>0</v>
      </c>
      <c r="T2396" s="53"/>
      <c r="U2396" s="53">
        <v>0</v>
      </c>
      <c r="V2396" s="53" t="s">
        <v>129</v>
      </c>
      <c r="W2396" s="156">
        <v>0.01</v>
      </c>
      <c r="X2396" s="53">
        <v>0</v>
      </c>
      <c r="Y2396" s="53" t="s">
        <v>129</v>
      </c>
      <c r="Z2396" s="156">
        <v>0.01</v>
      </c>
      <c r="AA2396" s="53">
        <v>0</v>
      </c>
      <c r="AB2396" s="53" t="s">
        <v>129</v>
      </c>
      <c r="AC2396" s="191">
        <v>0.02</v>
      </c>
      <c r="AD2396" s="53">
        <v>0</v>
      </c>
      <c r="AE2396" s="53" t="s">
        <v>129</v>
      </c>
      <c r="AF2396" s="55">
        <v>0.15</v>
      </c>
      <c r="AG2396" s="53">
        <v>0</v>
      </c>
      <c r="AH2396" s="53" t="s">
        <v>129</v>
      </c>
      <c r="AI2396" s="55">
        <v>0.2</v>
      </c>
      <c r="AJ2396" s="53">
        <v>0</v>
      </c>
      <c r="AK2396" s="53" t="s">
        <v>130</v>
      </c>
      <c r="AL2396" s="55">
        <v>0.02</v>
      </c>
      <c r="AM2396" s="53"/>
      <c r="AN2396" s="53"/>
      <c r="AO2396" s="53"/>
      <c r="AP2396" s="53"/>
      <c r="AQ2396" s="53"/>
      <c r="AR2396" s="53"/>
      <c r="AS2396" s="53"/>
      <c r="AT2396" s="53"/>
      <c r="AU2396" s="53"/>
      <c r="AV2396" s="53"/>
      <c r="AW2396" s="53"/>
      <c r="AX2396" s="53"/>
      <c r="AY2396" s="53"/>
      <c r="AZ2396" s="53"/>
      <c r="BA2396" s="53"/>
      <c r="BB2396" s="53"/>
      <c r="BC2396" s="53"/>
      <c r="BD2396" s="53"/>
      <c r="BE2396" s="53"/>
    </row>
    <row r="2397" spans="1:57" ht="15.75" customHeight="1">
      <c r="A2397" s="1" t="s">
        <v>2522</v>
      </c>
      <c r="B2397" s="1" t="s">
        <v>280</v>
      </c>
      <c r="C2397" s="1" t="s">
        <v>281</v>
      </c>
      <c r="D2397" s="1" t="s">
        <v>275</v>
      </c>
      <c r="E2397" s="1" t="s">
        <v>701</v>
      </c>
      <c r="F2397" s="128"/>
      <c r="G2397" s="129"/>
      <c r="H2397" s="129"/>
      <c r="I2397" s="129"/>
      <c r="J2397" s="129"/>
      <c r="K2397" s="83" t="s">
        <v>2631</v>
      </c>
      <c r="L2397" s="84" t="s">
        <v>2632</v>
      </c>
      <c r="M2397" s="51" t="s">
        <v>127</v>
      </c>
      <c r="N2397" s="51"/>
      <c r="O2397" s="62" t="e">
        <f t="shared" si="1267"/>
        <v>#VALUE!</v>
      </c>
      <c r="P2397" s="53">
        <v>293</v>
      </c>
      <c r="Q2397" s="54" t="s">
        <v>159</v>
      </c>
      <c r="R2397" s="53">
        <v>468800</v>
      </c>
      <c r="S2397" s="53">
        <f t="shared" si="1268"/>
        <v>0</v>
      </c>
      <c r="T2397" s="53"/>
      <c r="U2397" s="53">
        <v>0</v>
      </c>
      <c r="V2397" s="53" t="s">
        <v>129</v>
      </c>
      <c r="W2397" s="156">
        <v>0.01</v>
      </c>
      <c r="X2397" s="53">
        <v>0</v>
      </c>
      <c r="Y2397" s="53" t="s">
        <v>129</v>
      </c>
      <c r="Z2397" s="156">
        <v>0.01</v>
      </c>
      <c r="AA2397" s="53">
        <v>0</v>
      </c>
      <c r="AB2397" s="53" t="s">
        <v>129</v>
      </c>
      <c r="AC2397" s="191">
        <v>0.02</v>
      </c>
      <c r="AD2397" s="53">
        <v>0</v>
      </c>
      <c r="AE2397" s="53" t="s">
        <v>129</v>
      </c>
      <c r="AF2397" s="55">
        <v>0.15</v>
      </c>
      <c r="AG2397" s="53">
        <v>0</v>
      </c>
      <c r="AH2397" s="53" t="s">
        <v>129</v>
      </c>
      <c r="AI2397" s="55">
        <v>0.2</v>
      </c>
      <c r="AJ2397" s="53">
        <v>0</v>
      </c>
      <c r="AK2397" s="53" t="s">
        <v>130</v>
      </c>
      <c r="AL2397" s="55">
        <v>0.02</v>
      </c>
      <c r="AM2397" s="53"/>
      <c r="AN2397" s="53"/>
      <c r="AO2397" s="53"/>
      <c r="AP2397" s="53"/>
      <c r="AQ2397" s="53"/>
      <c r="AR2397" s="53"/>
      <c r="AS2397" s="53"/>
      <c r="AT2397" s="53"/>
      <c r="AU2397" s="53"/>
      <c r="AV2397" s="53"/>
      <c r="AW2397" s="53"/>
      <c r="AX2397" s="53"/>
      <c r="AY2397" s="53"/>
      <c r="AZ2397" s="53"/>
      <c r="BA2397" s="53"/>
      <c r="BB2397" s="53"/>
      <c r="BC2397" s="53"/>
      <c r="BD2397" s="53"/>
      <c r="BE2397" s="53"/>
    </row>
    <row r="2398" spans="1:57" ht="15.75" customHeight="1">
      <c r="A2398" s="1" t="s">
        <v>2522</v>
      </c>
      <c r="B2398" s="1" t="s">
        <v>280</v>
      </c>
      <c r="C2398" s="1" t="s">
        <v>281</v>
      </c>
      <c r="D2398" s="1" t="s">
        <v>899</v>
      </c>
      <c r="E2398" s="1"/>
      <c r="F2398" s="35"/>
      <c r="G2398" s="36"/>
      <c r="H2398" s="36"/>
      <c r="I2398" s="36" t="s">
        <v>899</v>
      </c>
      <c r="J2398" s="36"/>
      <c r="K2398" s="137"/>
      <c r="L2398" s="138"/>
      <c r="M2398" s="122"/>
      <c r="N2398" s="122"/>
      <c r="O2398" s="122"/>
      <c r="P2398" s="39"/>
      <c r="Q2398" s="40"/>
      <c r="R2398" s="39">
        <f t="shared" ref="R2398:S2398" si="1269">R2399</f>
        <v>150000</v>
      </c>
      <c r="S2398" s="39">
        <f t="shared" si="1269"/>
        <v>150000</v>
      </c>
      <c r="T2398" s="39"/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86"/>
      <c r="AE2398" s="86"/>
      <c r="AF2398" s="86"/>
      <c r="AG2398" s="39"/>
      <c r="AH2398" s="39"/>
      <c r="AI2398" s="39"/>
      <c r="AJ2398" s="39"/>
      <c r="AK2398" s="39"/>
      <c r="AL2398" s="39"/>
      <c r="AM2398" s="39"/>
      <c r="AN2398" s="39"/>
      <c r="AO2398" s="39"/>
      <c r="AP2398" s="39"/>
      <c r="AQ2398" s="39"/>
      <c r="AR2398" s="39"/>
      <c r="AS2398" s="39"/>
      <c r="AT2398" s="39"/>
      <c r="AU2398" s="39"/>
      <c r="AV2398" s="39"/>
      <c r="AW2398" s="39"/>
      <c r="AX2398" s="39"/>
      <c r="AY2398" s="39"/>
      <c r="AZ2398" s="39"/>
      <c r="BA2398" s="39"/>
      <c r="BB2398" s="39"/>
      <c r="BC2398" s="39"/>
      <c r="BD2398" s="39"/>
      <c r="BE2398" s="39"/>
    </row>
    <row r="2399" spans="1:57" ht="15.75" customHeight="1">
      <c r="A2399" s="1" t="s">
        <v>2522</v>
      </c>
      <c r="B2399" s="1" t="s">
        <v>280</v>
      </c>
      <c r="C2399" s="1" t="s">
        <v>281</v>
      </c>
      <c r="D2399" s="1"/>
      <c r="E2399" s="1" t="s">
        <v>905</v>
      </c>
      <c r="F2399" s="41"/>
      <c r="G2399" s="42"/>
      <c r="H2399" s="42"/>
      <c r="I2399" s="42"/>
      <c r="J2399" s="42" t="s">
        <v>905</v>
      </c>
      <c r="K2399" s="139"/>
      <c r="L2399" s="140"/>
      <c r="M2399" s="127"/>
      <c r="N2399" s="127"/>
      <c r="O2399" s="127"/>
      <c r="P2399" s="45"/>
      <c r="Q2399" s="46"/>
      <c r="R2399" s="45">
        <f t="shared" ref="R2399:S2399" si="1270">R2400</f>
        <v>150000</v>
      </c>
      <c r="S2399" s="45">
        <f t="shared" si="1270"/>
        <v>150000</v>
      </c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82"/>
      <c r="AE2399" s="82"/>
      <c r="AF2399" s="82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  <c r="AT2399" s="45"/>
      <c r="AU2399" s="45"/>
      <c r="AV2399" s="45"/>
      <c r="AW2399" s="45"/>
      <c r="AX2399" s="45"/>
      <c r="AY2399" s="45"/>
      <c r="AZ2399" s="45"/>
      <c r="BA2399" s="45"/>
      <c r="BB2399" s="45"/>
      <c r="BC2399" s="45"/>
      <c r="BD2399" s="45"/>
      <c r="BE2399" s="45"/>
    </row>
    <row r="2400" spans="1:57" ht="15.75" customHeight="1">
      <c r="A2400" s="1" t="s">
        <v>2522</v>
      </c>
      <c r="B2400" s="1" t="s">
        <v>280</v>
      </c>
      <c r="C2400" s="1" t="s">
        <v>281</v>
      </c>
      <c r="D2400" s="1" t="s">
        <v>899</v>
      </c>
      <c r="E2400" s="1" t="s">
        <v>905</v>
      </c>
      <c r="F2400" s="128"/>
      <c r="G2400" s="129"/>
      <c r="H2400" s="129"/>
      <c r="I2400" s="129"/>
      <c r="J2400" s="129"/>
      <c r="K2400" s="83" t="s">
        <v>2633</v>
      </c>
      <c r="L2400" s="84" t="s">
        <v>2634</v>
      </c>
      <c r="M2400" s="51" t="s">
        <v>127</v>
      </c>
      <c r="N2400" s="51"/>
      <c r="O2400" s="62" t="e">
        <f>M2400-R2400</f>
        <v>#VALUE!</v>
      </c>
      <c r="P2400" s="53">
        <v>3</v>
      </c>
      <c r="Q2400" s="54" t="s">
        <v>908</v>
      </c>
      <c r="R2400" s="53">
        <v>150000</v>
      </c>
      <c r="S2400" s="53">
        <f>U2400+X2400+AA2400+AD2400+AG2400+AJ2400+AM2400+AP2400+AS2400+AV2400+AY2400+BB2400</f>
        <v>150000</v>
      </c>
      <c r="T2400" s="53"/>
      <c r="U2400" s="53">
        <v>0</v>
      </c>
      <c r="V2400" s="53" t="s">
        <v>129</v>
      </c>
      <c r="W2400" s="156">
        <v>0.01</v>
      </c>
      <c r="X2400" s="53">
        <v>0</v>
      </c>
      <c r="Y2400" s="53" t="s">
        <v>129</v>
      </c>
      <c r="Z2400" s="156">
        <v>0.01</v>
      </c>
      <c r="AA2400" s="53">
        <v>0</v>
      </c>
      <c r="AB2400" s="53" t="s">
        <v>129</v>
      </c>
      <c r="AC2400" s="191">
        <v>0.02</v>
      </c>
      <c r="AD2400" s="53">
        <v>0</v>
      </c>
      <c r="AE2400" s="53" t="s">
        <v>129</v>
      </c>
      <c r="AF2400" s="55">
        <v>0.15</v>
      </c>
      <c r="AG2400" s="53">
        <v>150000</v>
      </c>
      <c r="AH2400" s="53" t="s">
        <v>131</v>
      </c>
      <c r="AI2400" s="55">
        <v>1</v>
      </c>
      <c r="AJ2400" s="53">
        <v>0</v>
      </c>
      <c r="AK2400" s="53" t="s">
        <v>131</v>
      </c>
      <c r="AL2400" s="55">
        <v>1</v>
      </c>
      <c r="AM2400" s="53"/>
      <c r="AN2400" s="53"/>
      <c r="AO2400" s="53"/>
      <c r="AP2400" s="53"/>
      <c r="AQ2400" s="53"/>
      <c r="AR2400" s="53"/>
      <c r="AS2400" s="53"/>
      <c r="AT2400" s="53"/>
      <c r="AU2400" s="53"/>
      <c r="AV2400" s="53"/>
      <c r="AW2400" s="53"/>
      <c r="AX2400" s="53"/>
      <c r="AY2400" s="53"/>
      <c r="AZ2400" s="53"/>
      <c r="BA2400" s="53"/>
      <c r="BB2400" s="53"/>
      <c r="BC2400" s="53"/>
      <c r="BD2400" s="53"/>
      <c r="BE2400" s="53"/>
    </row>
    <row r="2401" spans="1:57" ht="15.75" customHeight="1">
      <c r="A2401" s="1" t="s">
        <v>2635</v>
      </c>
      <c r="B2401" s="1" t="s">
        <v>280</v>
      </c>
      <c r="C2401" s="1" t="s">
        <v>281</v>
      </c>
      <c r="D2401" s="1"/>
      <c r="E2401" s="1"/>
      <c r="F2401" s="15" t="s">
        <v>2635</v>
      </c>
      <c r="G2401" s="16"/>
      <c r="H2401" s="16"/>
      <c r="I2401" s="16"/>
      <c r="J2401" s="16"/>
      <c r="K2401" s="151"/>
      <c r="L2401" s="109"/>
      <c r="M2401" s="110"/>
      <c r="N2401" s="110"/>
      <c r="O2401" s="110"/>
      <c r="P2401" s="21"/>
      <c r="Q2401" s="22"/>
      <c r="R2401" s="21">
        <f t="shared" ref="R2401:S2401" si="1271">R2402+R2437</f>
        <v>16846800</v>
      </c>
      <c r="S2401" s="202">
        <f t="shared" si="1271"/>
        <v>6027822.0499999998</v>
      </c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97"/>
      <c r="AE2401" s="97"/>
      <c r="AF2401" s="97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</row>
    <row r="2402" spans="1:57" ht="15.75" customHeight="1">
      <c r="A2402" s="1" t="s">
        <v>2635</v>
      </c>
      <c r="B2402" s="1" t="s">
        <v>121</v>
      </c>
      <c r="C2402" s="1" t="s">
        <v>281</v>
      </c>
      <c r="D2402" s="1"/>
      <c r="E2402" s="1"/>
      <c r="F2402" s="23"/>
      <c r="G2402" s="24" t="s">
        <v>121</v>
      </c>
      <c r="H2402" s="24"/>
      <c r="I2402" s="24"/>
      <c r="J2402" s="24"/>
      <c r="K2402" s="152"/>
      <c r="L2402" s="114"/>
      <c r="M2402" s="134"/>
      <c r="N2402" s="134"/>
      <c r="O2402" s="134"/>
      <c r="P2402" s="27"/>
      <c r="Q2402" s="28"/>
      <c r="R2402" s="27">
        <f t="shared" ref="R2402:S2402" si="1272">R2403</f>
        <v>8108100</v>
      </c>
      <c r="S2402" s="27">
        <f t="shared" si="1272"/>
        <v>3764119.07</v>
      </c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27"/>
      <c r="AZ2402" s="27"/>
      <c r="BA2402" s="27"/>
      <c r="BB2402" s="27"/>
      <c r="BC2402" s="27"/>
      <c r="BD2402" s="27"/>
      <c r="BE2402" s="27"/>
    </row>
    <row r="2403" spans="1:57" ht="15.75" customHeight="1">
      <c r="A2403" s="1" t="s">
        <v>2635</v>
      </c>
      <c r="B2403" s="1" t="s">
        <v>121</v>
      </c>
      <c r="C2403" s="1" t="s">
        <v>122</v>
      </c>
      <c r="D2403" s="1"/>
      <c r="E2403" s="1"/>
      <c r="F2403" s="29"/>
      <c r="G2403" s="30"/>
      <c r="H2403" s="30" t="s">
        <v>122</v>
      </c>
      <c r="I2403" s="30"/>
      <c r="J2403" s="30"/>
      <c r="K2403" s="117"/>
      <c r="L2403" s="118"/>
      <c r="M2403" s="119"/>
      <c r="N2403" s="119"/>
      <c r="O2403" s="119"/>
      <c r="P2403" s="33"/>
      <c r="Q2403" s="34"/>
      <c r="R2403" s="33">
        <f t="shared" ref="R2403:S2403" si="1273">R2404+R2408+R2434</f>
        <v>8108100</v>
      </c>
      <c r="S2403" s="33">
        <f t="shared" si="1273"/>
        <v>3764119.07</v>
      </c>
      <c r="T2403" s="33"/>
      <c r="U2403" s="33"/>
      <c r="V2403" s="33"/>
      <c r="W2403" s="33"/>
      <c r="X2403" s="33"/>
      <c r="Y2403" s="33"/>
      <c r="Z2403" s="33"/>
      <c r="AA2403" s="33"/>
      <c r="AB2403" s="33"/>
      <c r="AC2403" s="33"/>
      <c r="AD2403" s="33"/>
      <c r="AE2403" s="33"/>
      <c r="AF2403" s="33"/>
      <c r="AG2403" s="33"/>
      <c r="AH2403" s="33"/>
      <c r="AI2403" s="33"/>
      <c r="AJ2403" s="33"/>
      <c r="AK2403" s="33"/>
      <c r="AL2403" s="33"/>
      <c r="AM2403" s="33"/>
      <c r="AN2403" s="33"/>
      <c r="AO2403" s="33"/>
      <c r="AP2403" s="33"/>
      <c r="AQ2403" s="33"/>
      <c r="AR2403" s="33"/>
      <c r="AS2403" s="33"/>
      <c r="AT2403" s="33"/>
      <c r="AU2403" s="33"/>
      <c r="AV2403" s="33"/>
      <c r="AW2403" s="33"/>
      <c r="AX2403" s="33"/>
      <c r="AY2403" s="33"/>
      <c r="AZ2403" s="33"/>
      <c r="BA2403" s="33"/>
      <c r="BB2403" s="33"/>
      <c r="BC2403" s="33"/>
      <c r="BD2403" s="33"/>
      <c r="BE2403" s="33"/>
    </row>
    <row r="2404" spans="1:57" ht="15.75" customHeight="1">
      <c r="A2404" s="1" t="s">
        <v>2635</v>
      </c>
      <c r="B2404" s="1" t="s">
        <v>121</v>
      </c>
      <c r="C2404" s="1" t="s">
        <v>122</v>
      </c>
      <c r="D2404" s="1" t="s">
        <v>808</v>
      </c>
      <c r="E2404" s="1"/>
      <c r="F2404" s="35"/>
      <c r="G2404" s="36"/>
      <c r="H2404" s="36"/>
      <c r="I2404" s="36" t="s">
        <v>808</v>
      </c>
      <c r="J2404" s="36"/>
      <c r="K2404" s="120"/>
      <c r="L2404" s="121"/>
      <c r="M2404" s="122"/>
      <c r="N2404" s="122"/>
      <c r="O2404" s="122"/>
      <c r="P2404" s="39"/>
      <c r="Q2404" s="40"/>
      <c r="R2404" s="39">
        <f t="shared" ref="R2404:S2404" si="1274">R2405</f>
        <v>31900</v>
      </c>
      <c r="S2404" s="39">
        <f t="shared" si="1274"/>
        <v>459</v>
      </c>
      <c r="T2404" s="39"/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F2404" s="39"/>
      <c r="AG2404" s="39"/>
      <c r="AH2404" s="39"/>
      <c r="AI2404" s="39"/>
      <c r="AJ2404" s="39"/>
      <c r="AK2404" s="39"/>
      <c r="AL2404" s="39"/>
      <c r="AM2404" s="39"/>
      <c r="AN2404" s="39"/>
      <c r="AO2404" s="39"/>
      <c r="AP2404" s="39"/>
      <c r="AQ2404" s="39"/>
      <c r="AR2404" s="39"/>
      <c r="AS2404" s="39"/>
      <c r="AT2404" s="39"/>
      <c r="AU2404" s="39"/>
      <c r="AV2404" s="39"/>
      <c r="AW2404" s="39"/>
      <c r="AX2404" s="39"/>
      <c r="AY2404" s="39"/>
      <c r="AZ2404" s="39"/>
      <c r="BA2404" s="39"/>
      <c r="BB2404" s="39"/>
      <c r="BC2404" s="39"/>
      <c r="BD2404" s="39"/>
      <c r="BE2404" s="39"/>
    </row>
    <row r="2405" spans="1:57" ht="15.75" customHeight="1">
      <c r="A2405" s="1" t="s">
        <v>2635</v>
      </c>
      <c r="B2405" s="1" t="s">
        <v>121</v>
      </c>
      <c r="C2405" s="1" t="s">
        <v>122</v>
      </c>
      <c r="D2405" s="1"/>
      <c r="E2405" s="1" t="s">
        <v>809</v>
      </c>
      <c r="F2405" s="41"/>
      <c r="G2405" s="42"/>
      <c r="H2405" s="42"/>
      <c r="I2405" s="42"/>
      <c r="J2405" s="42" t="s">
        <v>809</v>
      </c>
      <c r="K2405" s="130"/>
      <c r="L2405" s="126"/>
      <c r="M2405" s="127"/>
      <c r="N2405" s="127"/>
      <c r="O2405" s="127"/>
      <c r="P2405" s="45"/>
      <c r="Q2405" s="46"/>
      <c r="R2405" s="45">
        <f t="shared" ref="R2405:S2405" si="1275">R2406+R2407</f>
        <v>31900</v>
      </c>
      <c r="S2405" s="45">
        <f t="shared" si="1275"/>
        <v>459</v>
      </c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82"/>
      <c r="AE2405" s="82"/>
      <c r="AF2405" s="82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  <c r="AT2405" s="45"/>
      <c r="AU2405" s="45"/>
      <c r="AV2405" s="45"/>
      <c r="AW2405" s="45"/>
      <c r="AX2405" s="45"/>
      <c r="AY2405" s="45"/>
      <c r="AZ2405" s="45"/>
      <c r="BA2405" s="45"/>
      <c r="BB2405" s="45"/>
      <c r="BC2405" s="45"/>
      <c r="BD2405" s="45"/>
      <c r="BE2405" s="45"/>
    </row>
    <row r="2406" spans="1:57" ht="15.75" customHeight="1">
      <c r="A2406" s="1" t="s">
        <v>2635</v>
      </c>
      <c r="B2406" s="1" t="s">
        <v>121</v>
      </c>
      <c r="C2406" s="1" t="s">
        <v>122</v>
      </c>
      <c r="D2406" s="1" t="s">
        <v>808</v>
      </c>
      <c r="E2406" s="1" t="s">
        <v>809</v>
      </c>
      <c r="F2406" s="128"/>
      <c r="G2406" s="129"/>
      <c r="H2406" s="129"/>
      <c r="I2406" s="129"/>
      <c r="J2406" s="129"/>
      <c r="K2406" s="49" t="s">
        <v>2636</v>
      </c>
      <c r="L2406" s="61" t="s">
        <v>2637</v>
      </c>
      <c r="M2406" s="51" t="s">
        <v>127</v>
      </c>
      <c r="N2406" s="51">
        <v>2</v>
      </c>
      <c r="O2406" s="56" t="e">
        <f t="shared" ref="O2406:O2407" si="1276">M2406-R2406</f>
        <v>#VALUE!</v>
      </c>
      <c r="P2406" s="53">
        <v>2</v>
      </c>
      <c r="Q2406" s="54" t="s">
        <v>400</v>
      </c>
      <c r="R2406" s="53">
        <v>10600</v>
      </c>
      <c r="S2406" s="53">
        <f t="shared" ref="S2406:S2407" si="1277">U2406+X2406+AA2406+AD2406+AG2406+AJ2406+AM2406+AP2406+AS2406+AV2406+AY2406+BB2406</f>
        <v>0</v>
      </c>
      <c r="T2406" s="53"/>
      <c r="U2406" s="53">
        <v>0</v>
      </c>
      <c r="V2406" s="53" t="s">
        <v>129</v>
      </c>
      <c r="W2406" s="55">
        <v>0.01</v>
      </c>
      <c r="X2406" s="53">
        <v>0</v>
      </c>
      <c r="Y2406" s="53" t="s">
        <v>129</v>
      </c>
      <c r="Z2406" s="55">
        <v>0.05</v>
      </c>
      <c r="AA2406" s="53">
        <v>0</v>
      </c>
      <c r="AB2406" s="53" t="s">
        <v>129</v>
      </c>
      <c r="AC2406" s="85">
        <v>0.08</v>
      </c>
      <c r="AD2406" s="53">
        <v>0</v>
      </c>
      <c r="AE2406" s="53" t="s">
        <v>130</v>
      </c>
      <c r="AF2406" s="55">
        <v>0.1</v>
      </c>
      <c r="AG2406" s="88">
        <v>0</v>
      </c>
      <c r="AH2406" s="53" t="s">
        <v>130</v>
      </c>
      <c r="AI2406" s="55">
        <v>0.15</v>
      </c>
      <c r="AJ2406" s="53">
        <v>0</v>
      </c>
      <c r="AK2406" s="53" t="s">
        <v>131</v>
      </c>
      <c r="AL2406" s="55">
        <v>0.3</v>
      </c>
      <c r="AM2406" s="53"/>
      <c r="AN2406" s="53"/>
      <c r="AO2406" s="53"/>
      <c r="AP2406" s="53"/>
      <c r="AQ2406" s="53"/>
      <c r="AR2406" s="53"/>
      <c r="AS2406" s="53"/>
      <c r="AT2406" s="53"/>
      <c r="AU2406" s="53"/>
      <c r="AV2406" s="53"/>
      <c r="AW2406" s="53"/>
      <c r="AX2406" s="53"/>
      <c r="AY2406" s="53"/>
      <c r="AZ2406" s="53"/>
      <c r="BA2406" s="53"/>
      <c r="BB2406" s="53"/>
      <c r="BC2406" s="53"/>
      <c r="BD2406" s="53"/>
      <c r="BE2406" s="53"/>
    </row>
    <row r="2407" spans="1:57" ht="15.75" customHeight="1">
      <c r="A2407" s="1" t="s">
        <v>2635</v>
      </c>
      <c r="B2407" s="1" t="s">
        <v>121</v>
      </c>
      <c r="C2407" s="1" t="s">
        <v>122</v>
      </c>
      <c r="D2407" s="1" t="s">
        <v>808</v>
      </c>
      <c r="E2407" s="1" t="s">
        <v>809</v>
      </c>
      <c r="F2407" s="128"/>
      <c r="G2407" s="129"/>
      <c r="H2407" s="129"/>
      <c r="I2407" s="129"/>
      <c r="J2407" s="129"/>
      <c r="K2407" s="49" t="s">
        <v>2636</v>
      </c>
      <c r="L2407" s="61" t="s">
        <v>2637</v>
      </c>
      <c r="M2407" s="51" t="s">
        <v>127</v>
      </c>
      <c r="N2407" s="51">
        <v>2</v>
      </c>
      <c r="O2407" s="56" t="e">
        <f t="shared" si="1276"/>
        <v>#VALUE!</v>
      </c>
      <c r="P2407" s="53">
        <v>4</v>
      </c>
      <c r="Q2407" s="54" t="s">
        <v>400</v>
      </c>
      <c r="R2407" s="53">
        <v>21300</v>
      </c>
      <c r="S2407" s="53">
        <f t="shared" si="1277"/>
        <v>459</v>
      </c>
      <c r="T2407" s="53"/>
      <c r="U2407" s="53">
        <v>0</v>
      </c>
      <c r="V2407" s="53" t="s">
        <v>129</v>
      </c>
      <c r="W2407" s="55">
        <v>0.01</v>
      </c>
      <c r="X2407" s="54">
        <v>0</v>
      </c>
      <c r="Y2407" s="53" t="s">
        <v>129</v>
      </c>
      <c r="Z2407" s="55">
        <v>0.05</v>
      </c>
      <c r="AA2407" s="53">
        <v>0</v>
      </c>
      <c r="AB2407" s="53" t="s">
        <v>129</v>
      </c>
      <c r="AC2407" s="85">
        <v>0.08</v>
      </c>
      <c r="AD2407" s="53">
        <v>0</v>
      </c>
      <c r="AE2407" s="53" t="s">
        <v>130</v>
      </c>
      <c r="AF2407" s="55">
        <v>0.1</v>
      </c>
      <c r="AG2407" s="88">
        <v>0</v>
      </c>
      <c r="AH2407" s="53" t="s">
        <v>130</v>
      </c>
      <c r="AI2407" s="55">
        <v>0.15</v>
      </c>
      <c r="AJ2407" s="53">
        <v>459</v>
      </c>
      <c r="AK2407" s="53" t="s">
        <v>131</v>
      </c>
      <c r="AL2407" s="55">
        <v>0.3</v>
      </c>
      <c r="AM2407" s="53"/>
      <c r="AN2407" s="53"/>
      <c r="AO2407" s="53"/>
      <c r="AP2407" s="53"/>
      <c r="AQ2407" s="53"/>
      <c r="AR2407" s="53"/>
      <c r="AS2407" s="53"/>
      <c r="AT2407" s="53"/>
      <c r="AU2407" s="53"/>
      <c r="AV2407" s="53"/>
      <c r="AW2407" s="53"/>
      <c r="AX2407" s="53"/>
      <c r="AY2407" s="53"/>
      <c r="AZ2407" s="53"/>
      <c r="BA2407" s="53"/>
      <c r="BB2407" s="53"/>
      <c r="BC2407" s="53"/>
      <c r="BD2407" s="53"/>
      <c r="BE2407" s="53"/>
    </row>
    <row r="2408" spans="1:57" ht="15.75" customHeight="1">
      <c r="A2408" s="1" t="s">
        <v>2635</v>
      </c>
      <c r="B2408" s="1" t="s">
        <v>121</v>
      </c>
      <c r="C2408" s="1" t="s">
        <v>122</v>
      </c>
      <c r="D2408" s="1" t="s">
        <v>123</v>
      </c>
      <c r="E2408" s="1"/>
      <c r="F2408" s="35"/>
      <c r="G2408" s="36"/>
      <c r="H2408" s="36"/>
      <c r="I2408" s="36" t="s">
        <v>123</v>
      </c>
      <c r="J2408" s="36"/>
      <c r="K2408" s="120"/>
      <c r="L2408" s="121"/>
      <c r="M2408" s="122"/>
      <c r="N2408" s="122"/>
      <c r="O2408" s="122"/>
      <c r="P2408" s="39"/>
      <c r="Q2408" s="40"/>
      <c r="R2408" s="39">
        <f t="shared" ref="R2408:S2408" si="1278">R2409+R2416+R2423+R2426+R2428</f>
        <v>8023000</v>
      </c>
      <c r="S2408" s="39">
        <f t="shared" si="1278"/>
        <v>3763660.07</v>
      </c>
      <c r="T2408" s="39"/>
      <c r="U2408" s="39"/>
      <c r="V2408" s="39"/>
      <c r="W2408" s="203"/>
      <c r="X2408" s="204"/>
      <c r="Y2408" s="39"/>
      <c r="Z2408" s="39"/>
      <c r="AA2408" s="39"/>
      <c r="AB2408" s="39"/>
      <c r="AC2408" s="39"/>
      <c r="AD2408" s="86"/>
      <c r="AE2408" s="86"/>
      <c r="AF2408" s="86"/>
      <c r="AG2408" s="39"/>
      <c r="AH2408" s="39"/>
      <c r="AI2408" s="39"/>
      <c r="AJ2408" s="39"/>
      <c r="AK2408" s="39"/>
      <c r="AL2408" s="39"/>
      <c r="AM2408" s="39"/>
      <c r="AN2408" s="39"/>
      <c r="AO2408" s="39"/>
      <c r="AP2408" s="39"/>
      <c r="AQ2408" s="39"/>
      <c r="AR2408" s="39"/>
      <c r="AS2408" s="39"/>
      <c r="AT2408" s="39"/>
      <c r="AU2408" s="39"/>
      <c r="AV2408" s="39"/>
      <c r="AW2408" s="39"/>
      <c r="AX2408" s="39"/>
      <c r="AY2408" s="39"/>
      <c r="AZ2408" s="39"/>
      <c r="BA2408" s="39"/>
      <c r="BB2408" s="39"/>
      <c r="BC2408" s="39"/>
      <c r="BD2408" s="39"/>
      <c r="BE2408" s="39"/>
    </row>
    <row r="2409" spans="1:57" ht="15.75" customHeight="1">
      <c r="A2409" s="1" t="s">
        <v>2635</v>
      </c>
      <c r="B2409" s="1" t="s">
        <v>121</v>
      </c>
      <c r="C2409" s="1" t="s">
        <v>122</v>
      </c>
      <c r="D2409" s="1"/>
      <c r="E2409" s="1" t="s">
        <v>632</v>
      </c>
      <c r="F2409" s="41"/>
      <c r="G2409" s="42"/>
      <c r="H2409" s="42"/>
      <c r="I2409" s="42"/>
      <c r="J2409" s="42" t="s">
        <v>632</v>
      </c>
      <c r="K2409" s="130"/>
      <c r="L2409" s="126"/>
      <c r="M2409" s="127"/>
      <c r="N2409" s="127"/>
      <c r="O2409" s="127"/>
      <c r="P2409" s="45"/>
      <c r="Q2409" s="46"/>
      <c r="R2409" s="45">
        <f t="shared" ref="R2409:S2409" si="1279">SUM(R2410:R2415)</f>
        <v>5007200</v>
      </c>
      <c r="S2409" s="45">
        <f t="shared" si="1279"/>
        <v>2633412</v>
      </c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82"/>
      <c r="AE2409" s="82"/>
      <c r="AF2409" s="82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  <c r="AT2409" s="45"/>
      <c r="AU2409" s="45"/>
      <c r="AV2409" s="45"/>
      <c r="AW2409" s="45"/>
      <c r="AX2409" s="45"/>
      <c r="AY2409" s="45"/>
      <c r="AZ2409" s="45"/>
      <c r="BA2409" s="45"/>
      <c r="BB2409" s="45"/>
      <c r="BC2409" s="45"/>
      <c r="BD2409" s="45"/>
      <c r="BE2409" s="45"/>
    </row>
    <row r="2410" spans="1:57" ht="15.75" customHeight="1">
      <c r="A2410" s="1" t="s">
        <v>2635</v>
      </c>
      <c r="B2410" s="1" t="s">
        <v>121</v>
      </c>
      <c r="C2410" s="1" t="s">
        <v>122</v>
      </c>
      <c r="D2410" s="1" t="s">
        <v>123</v>
      </c>
      <c r="E2410" s="1" t="s">
        <v>632</v>
      </c>
      <c r="F2410" s="128"/>
      <c r="G2410" s="129"/>
      <c r="H2410" s="129"/>
      <c r="I2410" s="129"/>
      <c r="J2410" s="129"/>
      <c r="K2410" s="49" t="s">
        <v>2638</v>
      </c>
      <c r="L2410" s="50" t="s">
        <v>2639</v>
      </c>
      <c r="M2410" s="51" t="s">
        <v>127</v>
      </c>
      <c r="N2410" s="51">
        <v>2</v>
      </c>
      <c r="O2410" s="56" t="e">
        <f t="shared" ref="O2410:O2415" si="1280">M2410-R2410</f>
        <v>#VALUE!</v>
      </c>
      <c r="P2410" s="53">
        <v>787500</v>
      </c>
      <c r="Q2410" s="54" t="s">
        <v>128</v>
      </c>
      <c r="R2410" s="53">
        <v>2331000</v>
      </c>
      <c r="S2410" s="53">
        <f t="shared" ref="S2410:S2415" si="1281">U2410+X2410+AA2410+AD2410+AG2410+AJ2410+AM2410+AP2410+AS2410+AV2410+AY2410+BB2410</f>
        <v>1154678</v>
      </c>
      <c r="T2410" s="53"/>
      <c r="U2410" s="53">
        <v>0</v>
      </c>
      <c r="V2410" s="53" t="s">
        <v>129</v>
      </c>
      <c r="W2410" s="55">
        <v>0.01</v>
      </c>
      <c r="X2410" s="53">
        <v>0</v>
      </c>
      <c r="Y2410" s="53" t="s">
        <v>130</v>
      </c>
      <c r="Z2410" s="55">
        <v>0.05</v>
      </c>
      <c r="AA2410" s="53">
        <v>0</v>
      </c>
      <c r="AB2410" s="53" t="s">
        <v>131</v>
      </c>
      <c r="AC2410" s="85">
        <v>0.1</v>
      </c>
      <c r="AD2410" s="53">
        <v>930750</v>
      </c>
      <c r="AE2410" s="53" t="s">
        <v>131</v>
      </c>
      <c r="AF2410" s="55">
        <v>0.2</v>
      </c>
      <c r="AG2410" s="88">
        <v>176475</v>
      </c>
      <c r="AH2410" s="53" t="s">
        <v>131</v>
      </c>
      <c r="AI2410" s="55">
        <v>0.3</v>
      </c>
      <c r="AJ2410" s="53">
        <v>47453</v>
      </c>
      <c r="AK2410" s="53" t="s">
        <v>131</v>
      </c>
      <c r="AL2410" s="55">
        <v>0.4</v>
      </c>
      <c r="AM2410" s="53"/>
      <c r="AN2410" s="53"/>
      <c r="AO2410" s="53"/>
      <c r="AP2410" s="53"/>
      <c r="AQ2410" s="53"/>
      <c r="AR2410" s="53"/>
      <c r="AS2410" s="53"/>
      <c r="AT2410" s="53"/>
      <c r="AU2410" s="53"/>
      <c r="AV2410" s="53"/>
      <c r="AW2410" s="53"/>
      <c r="AX2410" s="53"/>
      <c r="AY2410" s="53"/>
      <c r="AZ2410" s="53"/>
      <c r="BA2410" s="53"/>
      <c r="BB2410" s="53"/>
      <c r="BC2410" s="53"/>
      <c r="BD2410" s="53"/>
      <c r="BE2410" s="53"/>
    </row>
    <row r="2411" spans="1:57" ht="15.75" customHeight="1">
      <c r="A2411" s="1" t="s">
        <v>2635</v>
      </c>
      <c r="B2411" s="1" t="s">
        <v>121</v>
      </c>
      <c r="C2411" s="1" t="s">
        <v>122</v>
      </c>
      <c r="D2411" s="1" t="s">
        <v>123</v>
      </c>
      <c r="E2411" s="1" t="s">
        <v>632</v>
      </c>
      <c r="F2411" s="128"/>
      <c r="G2411" s="129"/>
      <c r="H2411" s="129"/>
      <c r="I2411" s="129"/>
      <c r="J2411" s="129"/>
      <c r="K2411" s="49" t="s">
        <v>2640</v>
      </c>
      <c r="L2411" s="50" t="s">
        <v>2641</v>
      </c>
      <c r="M2411" s="51" t="s">
        <v>127</v>
      </c>
      <c r="N2411" s="51">
        <v>2</v>
      </c>
      <c r="O2411" s="105" t="e">
        <f t="shared" si="1280"/>
        <v>#VALUE!</v>
      </c>
      <c r="P2411" s="53">
        <v>262500</v>
      </c>
      <c r="Q2411" s="54" t="s">
        <v>128</v>
      </c>
      <c r="R2411" s="53">
        <v>777000</v>
      </c>
      <c r="S2411" s="53">
        <f t="shared" si="1281"/>
        <v>369075</v>
      </c>
      <c r="T2411" s="53"/>
      <c r="U2411" s="53">
        <v>0</v>
      </c>
      <c r="V2411" s="53" t="s">
        <v>129</v>
      </c>
      <c r="W2411" s="55">
        <v>0.01</v>
      </c>
      <c r="X2411" s="53">
        <v>0</v>
      </c>
      <c r="Y2411" s="53" t="s">
        <v>130</v>
      </c>
      <c r="Z2411" s="55">
        <v>0.05</v>
      </c>
      <c r="AA2411" s="53">
        <v>0</v>
      </c>
      <c r="AB2411" s="53" t="s">
        <v>131</v>
      </c>
      <c r="AC2411" s="85">
        <v>0.09</v>
      </c>
      <c r="AD2411" s="53">
        <v>364275</v>
      </c>
      <c r="AE2411" s="53" t="s">
        <v>131</v>
      </c>
      <c r="AF2411" s="55">
        <v>0.2</v>
      </c>
      <c r="AG2411" s="88">
        <v>4800</v>
      </c>
      <c r="AH2411" s="53" t="s">
        <v>131</v>
      </c>
      <c r="AI2411" s="55">
        <v>0.25</v>
      </c>
      <c r="AJ2411" s="53">
        <v>0</v>
      </c>
      <c r="AK2411" s="53" t="s">
        <v>131</v>
      </c>
      <c r="AL2411" s="55">
        <v>0.4</v>
      </c>
      <c r="AM2411" s="53"/>
      <c r="AN2411" s="53"/>
      <c r="AO2411" s="53"/>
      <c r="AP2411" s="53"/>
      <c r="AQ2411" s="53"/>
      <c r="AR2411" s="53"/>
      <c r="AS2411" s="53"/>
      <c r="AT2411" s="53"/>
      <c r="AU2411" s="53"/>
      <c r="AV2411" s="53"/>
      <c r="AW2411" s="53"/>
      <c r="AX2411" s="53"/>
      <c r="AY2411" s="53"/>
      <c r="AZ2411" s="53"/>
      <c r="BA2411" s="53"/>
      <c r="BB2411" s="53"/>
      <c r="BC2411" s="53"/>
      <c r="BD2411" s="53"/>
      <c r="BE2411" s="53"/>
    </row>
    <row r="2412" spans="1:57" ht="15.75" customHeight="1">
      <c r="A2412" s="1" t="s">
        <v>2635</v>
      </c>
      <c r="B2412" s="1" t="s">
        <v>121</v>
      </c>
      <c r="C2412" s="1" t="s">
        <v>122</v>
      </c>
      <c r="D2412" s="1" t="s">
        <v>123</v>
      </c>
      <c r="E2412" s="1" t="s">
        <v>632</v>
      </c>
      <c r="F2412" s="128"/>
      <c r="G2412" s="129"/>
      <c r="H2412" s="129"/>
      <c r="I2412" s="129"/>
      <c r="J2412" s="129"/>
      <c r="K2412" s="49" t="s">
        <v>656</v>
      </c>
      <c r="L2412" s="50" t="s">
        <v>657</v>
      </c>
      <c r="M2412" s="51" t="s">
        <v>127</v>
      </c>
      <c r="N2412" s="51">
        <v>2</v>
      </c>
      <c r="O2412" s="105" t="e">
        <f t="shared" si="1280"/>
        <v>#VALUE!</v>
      </c>
      <c r="P2412" s="53">
        <v>262500</v>
      </c>
      <c r="Q2412" s="54" t="s">
        <v>128</v>
      </c>
      <c r="R2412" s="53">
        <v>481000</v>
      </c>
      <c r="S2412" s="53">
        <f t="shared" si="1281"/>
        <v>221825</v>
      </c>
      <c r="T2412" s="53"/>
      <c r="U2412" s="53">
        <v>0</v>
      </c>
      <c r="V2412" s="53" t="s">
        <v>129</v>
      </c>
      <c r="W2412" s="55">
        <v>0.01</v>
      </c>
      <c r="X2412" s="53">
        <v>0</v>
      </c>
      <c r="Y2412" s="53" t="s">
        <v>130</v>
      </c>
      <c r="Z2412" s="55">
        <v>0.05</v>
      </c>
      <c r="AA2412" s="53">
        <v>0</v>
      </c>
      <c r="AB2412" s="53" t="s">
        <v>131</v>
      </c>
      <c r="AC2412" s="85">
        <v>0.09</v>
      </c>
      <c r="AD2412" s="53">
        <v>221825</v>
      </c>
      <c r="AE2412" s="53" t="s">
        <v>131</v>
      </c>
      <c r="AF2412" s="55">
        <v>0.15</v>
      </c>
      <c r="AG2412" s="88">
        <v>0</v>
      </c>
      <c r="AH2412" s="53" t="s">
        <v>131</v>
      </c>
      <c r="AI2412" s="55">
        <v>0.2</v>
      </c>
      <c r="AJ2412" s="53">
        <v>0</v>
      </c>
      <c r="AK2412" s="53" t="s">
        <v>131</v>
      </c>
      <c r="AL2412" s="55">
        <v>0.3</v>
      </c>
      <c r="AM2412" s="53"/>
      <c r="AN2412" s="53"/>
      <c r="AO2412" s="53"/>
      <c r="AP2412" s="53"/>
      <c r="AQ2412" s="53"/>
      <c r="AR2412" s="53"/>
      <c r="AS2412" s="53"/>
      <c r="AT2412" s="53"/>
      <c r="AU2412" s="53"/>
      <c r="AV2412" s="53"/>
      <c r="AW2412" s="53"/>
      <c r="AX2412" s="53"/>
      <c r="AY2412" s="53"/>
      <c r="AZ2412" s="53"/>
      <c r="BA2412" s="53"/>
      <c r="BB2412" s="53"/>
      <c r="BC2412" s="53"/>
      <c r="BD2412" s="53"/>
      <c r="BE2412" s="53"/>
    </row>
    <row r="2413" spans="1:57" ht="15.75" customHeight="1">
      <c r="A2413" s="1" t="s">
        <v>2635</v>
      </c>
      <c r="B2413" s="1" t="s">
        <v>121</v>
      </c>
      <c r="C2413" s="1" t="s">
        <v>122</v>
      </c>
      <c r="D2413" s="1" t="s">
        <v>123</v>
      </c>
      <c r="E2413" s="1" t="s">
        <v>632</v>
      </c>
      <c r="F2413" s="128"/>
      <c r="G2413" s="129"/>
      <c r="H2413" s="129"/>
      <c r="I2413" s="129"/>
      <c r="J2413" s="129"/>
      <c r="K2413" s="49" t="s">
        <v>2642</v>
      </c>
      <c r="L2413" s="61" t="s">
        <v>2643</v>
      </c>
      <c r="M2413" s="51" t="s">
        <v>127</v>
      </c>
      <c r="N2413" s="51"/>
      <c r="O2413" s="62" t="e">
        <f t="shared" si="1280"/>
        <v>#VALUE!</v>
      </c>
      <c r="P2413" s="53">
        <v>104000</v>
      </c>
      <c r="Q2413" s="54" t="s">
        <v>128</v>
      </c>
      <c r="R2413" s="53">
        <v>819400</v>
      </c>
      <c r="S2413" s="53">
        <f t="shared" si="1281"/>
        <v>529942</v>
      </c>
      <c r="T2413" s="53"/>
      <c r="U2413" s="53">
        <v>0</v>
      </c>
      <c r="V2413" s="53" t="s">
        <v>129</v>
      </c>
      <c r="W2413" s="55">
        <v>0.01</v>
      </c>
      <c r="X2413" s="53">
        <v>0</v>
      </c>
      <c r="Y2413" s="53" t="s">
        <v>130</v>
      </c>
      <c r="Z2413" s="55">
        <v>0.05</v>
      </c>
      <c r="AA2413" s="53">
        <v>0</v>
      </c>
      <c r="AB2413" s="53" t="s">
        <v>131</v>
      </c>
      <c r="AC2413" s="85">
        <v>0.1</v>
      </c>
      <c r="AD2413" s="53">
        <v>331390</v>
      </c>
      <c r="AE2413" s="53" t="s">
        <v>131</v>
      </c>
      <c r="AF2413" s="55">
        <v>0.2</v>
      </c>
      <c r="AG2413" s="88">
        <v>164870</v>
      </c>
      <c r="AH2413" s="53" t="s">
        <v>131</v>
      </c>
      <c r="AI2413" s="55">
        <v>0.3</v>
      </c>
      <c r="AJ2413" s="53">
        <v>33682</v>
      </c>
      <c r="AK2413" s="53" t="s">
        <v>131</v>
      </c>
      <c r="AL2413" s="55">
        <v>0.35</v>
      </c>
      <c r="AM2413" s="53"/>
      <c r="AN2413" s="53"/>
      <c r="AO2413" s="53"/>
      <c r="AP2413" s="53"/>
      <c r="AQ2413" s="53"/>
      <c r="AR2413" s="53"/>
      <c r="AS2413" s="53"/>
      <c r="AT2413" s="53"/>
      <c r="AU2413" s="53"/>
      <c r="AV2413" s="53"/>
      <c r="AW2413" s="53"/>
      <c r="AX2413" s="53"/>
      <c r="AY2413" s="53"/>
      <c r="AZ2413" s="53"/>
      <c r="BA2413" s="53"/>
      <c r="BB2413" s="53"/>
      <c r="BC2413" s="53"/>
      <c r="BD2413" s="53"/>
      <c r="BE2413" s="53"/>
    </row>
    <row r="2414" spans="1:57" ht="15.75" customHeight="1">
      <c r="A2414" s="1" t="s">
        <v>2635</v>
      </c>
      <c r="B2414" s="1" t="s">
        <v>121</v>
      </c>
      <c r="C2414" s="1" t="s">
        <v>122</v>
      </c>
      <c r="D2414" s="1" t="s">
        <v>123</v>
      </c>
      <c r="E2414" s="1" t="s">
        <v>632</v>
      </c>
      <c r="F2414" s="128"/>
      <c r="G2414" s="129"/>
      <c r="H2414" s="129"/>
      <c r="I2414" s="129"/>
      <c r="J2414" s="129"/>
      <c r="K2414" s="49" t="s">
        <v>2644</v>
      </c>
      <c r="L2414" s="61" t="s">
        <v>2645</v>
      </c>
      <c r="M2414" s="51" t="s">
        <v>127</v>
      </c>
      <c r="N2414" s="51"/>
      <c r="O2414" s="62" t="e">
        <f t="shared" si="1280"/>
        <v>#VALUE!</v>
      </c>
      <c r="P2414" s="53">
        <v>38000</v>
      </c>
      <c r="Q2414" s="54" t="s">
        <v>128</v>
      </c>
      <c r="R2414" s="53">
        <v>299400</v>
      </c>
      <c r="S2414" s="53">
        <f t="shared" si="1281"/>
        <v>182185</v>
      </c>
      <c r="T2414" s="53"/>
      <c r="U2414" s="53">
        <v>0</v>
      </c>
      <c r="V2414" s="53" t="s">
        <v>129</v>
      </c>
      <c r="W2414" s="55">
        <v>0.01</v>
      </c>
      <c r="X2414" s="53">
        <v>0</v>
      </c>
      <c r="Y2414" s="53" t="s">
        <v>130</v>
      </c>
      <c r="Z2414" s="55">
        <v>0.05</v>
      </c>
      <c r="AA2414" s="53">
        <v>139060</v>
      </c>
      <c r="AB2414" s="53" t="s">
        <v>131</v>
      </c>
      <c r="AC2414" s="85">
        <v>0.15</v>
      </c>
      <c r="AD2414" s="53">
        <v>43125</v>
      </c>
      <c r="AE2414" s="53" t="s">
        <v>131</v>
      </c>
      <c r="AF2414" s="55">
        <v>0.2</v>
      </c>
      <c r="AG2414" s="88">
        <v>0</v>
      </c>
      <c r="AH2414" s="53" t="s">
        <v>131</v>
      </c>
      <c r="AI2414" s="55">
        <v>0.25</v>
      </c>
      <c r="AJ2414" s="53">
        <v>0</v>
      </c>
      <c r="AK2414" s="53" t="s">
        <v>131</v>
      </c>
      <c r="AL2414" s="55">
        <v>0.4</v>
      </c>
      <c r="AM2414" s="53"/>
      <c r="AN2414" s="53"/>
      <c r="AO2414" s="53"/>
      <c r="AP2414" s="53"/>
      <c r="AQ2414" s="53"/>
      <c r="AR2414" s="53"/>
      <c r="AS2414" s="53"/>
      <c r="AT2414" s="53"/>
      <c r="AU2414" s="53"/>
      <c r="AV2414" s="53"/>
      <c r="AW2414" s="53"/>
      <c r="AX2414" s="53"/>
      <c r="AY2414" s="53"/>
      <c r="AZ2414" s="53"/>
      <c r="BA2414" s="53"/>
      <c r="BB2414" s="53"/>
      <c r="BC2414" s="53"/>
      <c r="BD2414" s="53"/>
      <c r="BE2414" s="53"/>
    </row>
    <row r="2415" spans="1:57" ht="15.75" customHeight="1">
      <c r="A2415" s="1" t="s">
        <v>2635</v>
      </c>
      <c r="B2415" s="1" t="s">
        <v>121</v>
      </c>
      <c r="C2415" s="1" t="s">
        <v>122</v>
      </c>
      <c r="D2415" s="1" t="s">
        <v>123</v>
      </c>
      <c r="E2415" s="1" t="s">
        <v>632</v>
      </c>
      <c r="F2415" s="128"/>
      <c r="G2415" s="129"/>
      <c r="H2415" s="129"/>
      <c r="I2415" s="129"/>
      <c r="J2415" s="129"/>
      <c r="K2415" s="49" t="s">
        <v>2646</v>
      </c>
      <c r="L2415" s="61" t="s">
        <v>2647</v>
      </c>
      <c r="M2415" s="51" t="s">
        <v>127</v>
      </c>
      <c r="N2415" s="51"/>
      <c r="O2415" s="62" t="e">
        <f t="shared" si="1280"/>
        <v>#VALUE!</v>
      </c>
      <c r="P2415" s="53">
        <v>38000</v>
      </c>
      <c r="Q2415" s="54" t="s">
        <v>128</v>
      </c>
      <c r="R2415" s="53">
        <v>299400</v>
      </c>
      <c r="S2415" s="53">
        <f t="shared" si="1281"/>
        <v>175707</v>
      </c>
      <c r="T2415" s="53"/>
      <c r="U2415" s="53">
        <v>0</v>
      </c>
      <c r="V2415" s="53" t="s">
        <v>129</v>
      </c>
      <c r="W2415" s="55">
        <v>0.01</v>
      </c>
      <c r="X2415" s="53">
        <v>0</v>
      </c>
      <c r="Y2415" s="53" t="s">
        <v>130</v>
      </c>
      <c r="Z2415" s="55">
        <v>0.05</v>
      </c>
      <c r="AA2415" s="53">
        <v>0</v>
      </c>
      <c r="AB2415" s="53" t="s">
        <v>131</v>
      </c>
      <c r="AC2415" s="85">
        <v>0.08</v>
      </c>
      <c r="AD2415" s="53">
        <v>175707</v>
      </c>
      <c r="AE2415" s="53" t="s">
        <v>131</v>
      </c>
      <c r="AF2415" s="55">
        <v>0.15</v>
      </c>
      <c r="AG2415" s="88">
        <v>0</v>
      </c>
      <c r="AH2415" s="53" t="s">
        <v>131</v>
      </c>
      <c r="AI2415" s="55">
        <v>0.2</v>
      </c>
      <c r="AJ2415" s="53">
        <v>0</v>
      </c>
      <c r="AK2415" s="53" t="s">
        <v>131</v>
      </c>
      <c r="AL2415" s="55">
        <v>0.3</v>
      </c>
      <c r="AM2415" s="53"/>
      <c r="AN2415" s="53"/>
      <c r="AO2415" s="53"/>
      <c r="AP2415" s="53"/>
      <c r="AQ2415" s="53"/>
      <c r="AR2415" s="53"/>
      <c r="AS2415" s="53"/>
      <c r="AT2415" s="53"/>
      <c r="AU2415" s="53"/>
      <c r="AV2415" s="53"/>
      <c r="AW2415" s="53"/>
      <c r="AX2415" s="53"/>
      <c r="AY2415" s="53"/>
      <c r="AZ2415" s="53"/>
      <c r="BA2415" s="53"/>
      <c r="BB2415" s="53"/>
      <c r="BC2415" s="53"/>
      <c r="BD2415" s="53"/>
      <c r="BE2415" s="53"/>
    </row>
    <row r="2416" spans="1:57" ht="15.75" customHeight="1">
      <c r="A2416" s="1" t="s">
        <v>2635</v>
      </c>
      <c r="B2416" s="1" t="s">
        <v>121</v>
      </c>
      <c r="C2416" s="1" t="s">
        <v>122</v>
      </c>
      <c r="D2416" s="1"/>
      <c r="E2416" s="1" t="s">
        <v>822</v>
      </c>
      <c r="F2416" s="41"/>
      <c r="G2416" s="42"/>
      <c r="H2416" s="42"/>
      <c r="I2416" s="42"/>
      <c r="J2416" s="42" t="s">
        <v>822</v>
      </c>
      <c r="K2416" s="130"/>
      <c r="L2416" s="126"/>
      <c r="M2416" s="127"/>
      <c r="N2416" s="127"/>
      <c r="O2416" s="127"/>
      <c r="P2416" s="45"/>
      <c r="Q2416" s="46"/>
      <c r="R2416" s="45">
        <f t="shared" ref="R2416:S2416" si="1282">SUM(R2417:R2422)</f>
        <v>1469900</v>
      </c>
      <c r="S2416" s="45">
        <f t="shared" si="1282"/>
        <v>741185</v>
      </c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91"/>
      <c r="AE2416" s="91"/>
      <c r="AF2416" s="91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  <c r="AT2416" s="45"/>
      <c r="AU2416" s="45"/>
      <c r="AV2416" s="45"/>
      <c r="AW2416" s="45"/>
      <c r="AX2416" s="45"/>
      <c r="AY2416" s="45"/>
      <c r="AZ2416" s="45"/>
      <c r="BA2416" s="45"/>
      <c r="BB2416" s="45"/>
      <c r="BC2416" s="45"/>
      <c r="BD2416" s="45"/>
      <c r="BE2416" s="45"/>
    </row>
    <row r="2417" spans="1:57" ht="15.75" customHeight="1">
      <c r="A2417" s="1" t="s">
        <v>2635</v>
      </c>
      <c r="B2417" s="1" t="s">
        <v>121</v>
      </c>
      <c r="C2417" s="1" t="s">
        <v>122</v>
      </c>
      <c r="D2417" s="1" t="s">
        <v>123</v>
      </c>
      <c r="E2417" s="1" t="s">
        <v>822</v>
      </c>
      <c r="F2417" s="128"/>
      <c r="G2417" s="129"/>
      <c r="H2417" s="129"/>
      <c r="I2417" s="129"/>
      <c r="J2417" s="129"/>
      <c r="K2417" s="49" t="s">
        <v>2638</v>
      </c>
      <c r="L2417" s="50" t="s">
        <v>2639</v>
      </c>
      <c r="M2417" s="51" t="s">
        <v>127</v>
      </c>
      <c r="N2417" s="51">
        <v>2</v>
      </c>
      <c r="O2417" s="56" t="e">
        <f t="shared" ref="O2417:O2422" si="1283">M2417-R2417</f>
        <v>#VALUE!</v>
      </c>
      <c r="P2417" s="53">
        <v>100000</v>
      </c>
      <c r="Q2417" s="54" t="s">
        <v>128</v>
      </c>
      <c r="R2417" s="53">
        <v>296000</v>
      </c>
      <c r="S2417" s="53">
        <f t="shared" ref="S2417:S2422" si="1284">U2417+X2417+AA2417+AD2417+AG2417+AJ2417+AM2417+AP2417+AS2417+AV2417+AY2417+BB2417</f>
        <v>112600</v>
      </c>
      <c r="T2417" s="53"/>
      <c r="U2417" s="53">
        <v>0</v>
      </c>
      <c r="V2417" s="53" t="s">
        <v>129</v>
      </c>
      <c r="W2417" s="55">
        <v>0.01</v>
      </c>
      <c r="X2417" s="53">
        <v>0</v>
      </c>
      <c r="Y2417" s="53" t="s">
        <v>130</v>
      </c>
      <c r="Z2417" s="55">
        <v>0.05</v>
      </c>
      <c r="AA2417" s="53">
        <v>21000</v>
      </c>
      <c r="AB2417" s="53" t="s">
        <v>130</v>
      </c>
      <c r="AC2417" s="85">
        <v>0.15</v>
      </c>
      <c r="AD2417" s="53">
        <v>13000</v>
      </c>
      <c r="AE2417" s="53" t="s">
        <v>131</v>
      </c>
      <c r="AF2417" s="55">
        <v>0.25</v>
      </c>
      <c r="AG2417" s="88">
        <v>78600</v>
      </c>
      <c r="AH2417" s="53" t="s">
        <v>131</v>
      </c>
      <c r="AI2417" s="55">
        <v>0.3</v>
      </c>
      <c r="AJ2417" s="53">
        <v>0</v>
      </c>
      <c r="AK2417" s="53" t="s">
        <v>131</v>
      </c>
      <c r="AL2417" s="55">
        <v>0.4</v>
      </c>
      <c r="AM2417" s="53"/>
      <c r="AN2417" s="53"/>
      <c r="AO2417" s="53"/>
      <c r="AP2417" s="53"/>
      <c r="AQ2417" s="53"/>
      <c r="AR2417" s="53"/>
      <c r="AS2417" s="53"/>
      <c r="AT2417" s="53"/>
      <c r="AU2417" s="53"/>
      <c r="AV2417" s="53"/>
      <c r="AW2417" s="53"/>
      <c r="AX2417" s="53"/>
      <c r="AY2417" s="53"/>
      <c r="AZ2417" s="53"/>
      <c r="BA2417" s="53"/>
      <c r="BB2417" s="53"/>
      <c r="BC2417" s="53"/>
      <c r="BD2417" s="53"/>
      <c r="BE2417" s="53"/>
    </row>
    <row r="2418" spans="1:57" ht="15.75" customHeight="1">
      <c r="A2418" s="1" t="s">
        <v>2635</v>
      </c>
      <c r="B2418" s="1" t="s">
        <v>121</v>
      </c>
      <c r="C2418" s="1" t="s">
        <v>122</v>
      </c>
      <c r="D2418" s="1" t="s">
        <v>123</v>
      </c>
      <c r="E2418" s="1" t="s">
        <v>822</v>
      </c>
      <c r="F2418" s="128"/>
      <c r="G2418" s="129"/>
      <c r="H2418" s="129"/>
      <c r="I2418" s="129"/>
      <c r="J2418" s="129"/>
      <c r="K2418" s="49" t="s">
        <v>2640</v>
      </c>
      <c r="L2418" s="50" t="s">
        <v>2641</v>
      </c>
      <c r="M2418" s="51" t="s">
        <v>127</v>
      </c>
      <c r="N2418" s="51">
        <v>2</v>
      </c>
      <c r="O2418" s="105" t="e">
        <f t="shared" si="1283"/>
        <v>#VALUE!</v>
      </c>
      <c r="P2418" s="53">
        <v>100000</v>
      </c>
      <c r="Q2418" s="54" t="s">
        <v>128</v>
      </c>
      <c r="R2418" s="53">
        <v>296000</v>
      </c>
      <c r="S2418" s="53">
        <f t="shared" si="1284"/>
        <v>140600</v>
      </c>
      <c r="T2418" s="53"/>
      <c r="U2418" s="53">
        <v>0</v>
      </c>
      <c r="V2418" s="53" t="s">
        <v>129</v>
      </c>
      <c r="W2418" s="55">
        <v>0.01</v>
      </c>
      <c r="X2418" s="53">
        <v>0</v>
      </c>
      <c r="Y2418" s="53" t="s">
        <v>130</v>
      </c>
      <c r="Z2418" s="55">
        <v>0.05</v>
      </c>
      <c r="AA2418" s="53">
        <v>0</v>
      </c>
      <c r="AB2418" s="53" t="s">
        <v>130</v>
      </c>
      <c r="AC2418" s="85">
        <v>0.1</v>
      </c>
      <c r="AD2418" s="53">
        <v>74000</v>
      </c>
      <c r="AE2418" s="53" t="s">
        <v>131</v>
      </c>
      <c r="AF2418" s="55">
        <v>0.25</v>
      </c>
      <c r="AG2418" s="88">
        <v>66600</v>
      </c>
      <c r="AH2418" s="53" t="s">
        <v>131</v>
      </c>
      <c r="AI2418" s="55">
        <v>0.3</v>
      </c>
      <c r="AJ2418" s="53">
        <v>0</v>
      </c>
      <c r="AK2418" s="53" t="s">
        <v>131</v>
      </c>
      <c r="AL2418" s="55">
        <v>0.4</v>
      </c>
      <c r="AM2418" s="53"/>
      <c r="AN2418" s="53"/>
      <c r="AO2418" s="53"/>
      <c r="AP2418" s="53"/>
      <c r="AQ2418" s="53"/>
      <c r="AR2418" s="53"/>
      <c r="AS2418" s="53"/>
      <c r="AT2418" s="53"/>
      <c r="AU2418" s="53"/>
      <c r="AV2418" s="53"/>
      <c r="AW2418" s="53"/>
      <c r="AX2418" s="53"/>
      <c r="AY2418" s="53"/>
      <c r="AZ2418" s="53"/>
      <c r="BA2418" s="53"/>
      <c r="BB2418" s="53"/>
      <c r="BC2418" s="53"/>
      <c r="BD2418" s="53"/>
      <c r="BE2418" s="53"/>
    </row>
    <row r="2419" spans="1:57" ht="15.75" customHeight="1">
      <c r="A2419" s="1" t="s">
        <v>2635</v>
      </c>
      <c r="B2419" s="1" t="s">
        <v>121</v>
      </c>
      <c r="C2419" s="1" t="s">
        <v>122</v>
      </c>
      <c r="D2419" s="1" t="s">
        <v>123</v>
      </c>
      <c r="E2419" s="1" t="s">
        <v>822</v>
      </c>
      <c r="F2419" s="128"/>
      <c r="G2419" s="129"/>
      <c r="H2419" s="129"/>
      <c r="I2419" s="129"/>
      <c r="J2419" s="129"/>
      <c r="K2419" s="49" t="s">
        <v>2648</v>
      </c>
      <c r="L2419" s="61" t="s">
        <v>2649</v>
      </c>
      <c r="M2419" s="51" t="s">
        <v>127</v>
      </c>
      <c r="N2419" s="51"/>
      <c r="O2419" s="62" t="e">
        <f t="shared" si="1283"/>
        <v>#VALUE!</v>
      </c>
      <c r="P2419" s="53">
        <v>40000</v>
      </c>
      <c r="Q2419" s="54" t="s">
        <v>128</v>
      </c>
      <c r="R2419" s="53">
        <v>315200</v>
      </c>
      <c r="S2419" s="53">
        <f t="shared" si="1284"/>
        <v>216360</v>
      </c>
      <c r="T2419" s="53"/>
      <c r="U2419" s="53">
        <v>0</v>
      </c>
      <c r="V2419" s="53" t="s">
        <v>129</v>
      </c>
      <c r="W2419" s="55">
        <v>0.01</v>
      </c>
      <c r="X2419" s="53">
        <v>0</v>
      </c>
      <c r="Y2419" s="53" t="s">
        <v>130</v>
      </c>
      <c r="Z2419" s="55">
        <v>0.05</v>
      </c>
      <c r="AA2419" s="53">
        <v>133100</v>
      </c>
      <c r="AB2419" s="53" t="s">
        <v>130</v>
      </c>
      <c r="AC2419" s="85">
        <v>0.15</v>
      </c>
      <c r="AD2419" s="53">
        <v>40900</v>
      </c>
      <c r="AE2419" s="53" t="s">
        <v>131</v>
      </c>
      <c r="AF2419" s="55">
        <v>0.25</v>
      </c>
      <c r="AG2419" s="88">
        <v>42360</v>
      </c>
      <c r="AH2419" s="53" t="s">
        <v>131</v>
      </c>
      <c r="AI2419" s="55">
        <v>0.3</v>
      </c>
      <c r="AJ2419" s="53">
        <v>0</v>
      </c>
      <c r="AK2419" s="53" t="s">
        <v>131</v>
      </c>
      <c r="AL2419" s="55">
        <v>0.4</v>
      </c>
      <c r="AM2419" s="53"/>
      <c r="AN2419" s="53"/>
      <c r="AO2419" s="53"/>
      <c r="AP2419" s="53"/>
      <c r="AQ2419" s="53"/>
      <c r="AR2419" s="53"/>
      <c r="AS2419" s="53"/>
      <c r="AT2419" s="53"/>
      <c r="AU2419" s="53"/>
      <c r="AV2419" s="53"/>
      <c r="AW2419" s="53"/>
      <c r="AX2419" s="53"/>
      <c r="AY2419" s="53"/>
      <c r="AZ2419" s="53"/>
      <c r="BA2419" s="53"/>
      <c r="BB2419" s="53"/>
      <c r="BC2419" s="53"/>
      <c r="BD2419" s="53"/>
      <c r="BE2419" s="53"/>
    </row>
    <row r="2420" spans="1:57" ht="15.75" customHeight="1">
      <c r="A2420" s="1" t="s">
        <v>2635</v>
      </c>
      <c r="B2420" s="1" t="s">
        <v>121</v>
      </c>
      <c r="C2420" s="1" t="s">
        <v>122</v>
      </c>
      <c r="D2420" s="1" t="s">
        <v>123</v>
      </c>
      <c r="E2420" s="1" t="s">
        <v>822</v>
      </c>
      <c r="F2420" s="128"/>
      <c r="G2420" s="129"/>
      <c r="H2420" s="129"/>
      <c r="I2420" s="129"/>
      <c r="J2420" s="129"/>
      <c r="K2420" s="49" t="s">
        <v>2650</v>
      </c>
      <c r="L2420" s="61" t="s">
        <v>2651</v>
      </c>
      <c r="M2420" s="51" t="s">
        <v>127</v>
      </c>
      <c r="N2420" s="51"/>
      <c r="O2420" s="62" t="e">
        <f t="shared" si="1283"/>
        <v>#VALUE!</v>
      </c>
      <c r="P2420" s="53">
        <v>40000</v>
      </c>
      <c r="Q2420" s="54" t="s">
        <v>128</v>
      </c>
      <c r="R2420" s="53">
        <v>315200</v>
      </c>
      <c r="S2420" s="53">
        <f t="shared" si="1284"/>
        <v>174000</v>
      </c>
      <c r="T2420" s="53"/>
      <c r="U2420" s="53">
        <v>0</v>
      </c>
      <c r="V2420" s="53" t="s">
        <v>129</v>
      </c>
      <c r="W2420" s="55">
        <v>0.01</v>
      </c>
      <c r="X2420" s="53">
        <v>0</v>
      </c>
      <c r="Y2420" s="53" t="s">
        <v>130</v>
      </c>
      <c r="Z2420" s="55">
        <v>0.05</v>
      </c>
      <c r="AA2420" s="53">
        <v>0</v>
      </c>
      <c r="AB2420" s="53" t="s">
        <v>130</v>
      </c>
      <c r="AC2420" s="85">
        <v>0.1</v>
      </c>
      <c r="AD2420" s="53">
        <v>174000</v>
      </c>
      <c r="AE2420" s="53" t="s">
        <v>131</v>
      </c>
      <c r="AF2420" s="55">
        <v>0.25</v>
      </c>
      <c r="AG2420" s="88">
        <v>0</v>
      </c>
      <c r="AH2420" s="53" t="s">
        <v>131</v>
      </c>
      <c r="AI2420" s="55">
        <v>0.3</v>
      </c>
      <c r="AJ2420" s="53">
        <v>0</v>
      </c>
      <c r="AK2420" s="53" t="s">
        <v>131</v>
      </c>
      <c r="AL2420" s="55">
        <v>0.4</v>
      </c>
      <c r="AM2420" s="53"/>
      <c r="AN2420" s="53"/>
      <c r="AO2420" s="53"/>
      <c r="AP2420" s="53"/>
      <c r="AQ2420" s="53"/>
      <c r="AR2420" s="53"/>
      <c r="AS2420" s="53"/>
      <c r="AT2420" s="53"/>
      <c r="AU2420" s="53"/>
      <c r="AV2420" s="53"/>
      <c r="AW2420" s="53"/>
      <c r="AX2420" s="53"/>
      <c r="AY2420" s="53"/>
      <c r="AZ2420" s="53"/>
      <c r="BA2420" s="53"/>
      <c r="BB2420" s="53"/>
      <c r="BC2420" s="53"/>
      <c r="BD2420" s="53"/>
      <c r="BE2420" s="53"/>
    </row>
    <row r="2421" spans="1:57" ht="15.75" customHeight="1">
      <c r="A2421" s="1" t="s">
        <v>2635</v>
      </c>
      <c r="B2421" s="1" t="s">
        <v>121</v>
      </c>
      <c r="C2421" s="1" t="s">
        <v>122</v>
      </c>
      <c r="D2421" s="1" t="s">
        <v>123</v>
      </c>
      <c r="E2421" s="1" t="s">
        <v>822</v>
      </c>
      <c r="F2421" s="128"/>
      <c r="G2421" s="129"/>
      <c r="H2421" s="129"/>
      <c r="I2421" s="129"/>
      <c r="J2421" s="129"/>
      <c r="K2421" s="49" t="s">
        <v>2652</v>
      </c>
      <c r="L2421" s="61" t="s">
        <v>2653</v>
      </c>
      <c r="M2421" s="51" t="s">
        <v>127</v>
      </c>
      <c r="N2421" s="51"/>
      <c r="O2421" s="62" t="e">
        <f t="shared" si="1283"/>
        <v>#VALUE!</v>
      </c>
      <c r="P2421" s="53">
        <v>100000</v>
      </c>
      <c r="Q2421" s="54" t="s">
        <v>128</v>
      </c>
      <c r="R2421" s="53">
        <v>165000</v>
      </c>
      <c r="S2421" s="53">
        <f t="shared" si="1284"/>
        <v>77000</v>
      </c>
      <c r="T2421" s="53"/>
      <c r="U2421" s="53">
        <v>0</v>
      </c>
      <c r="V2421" s="53" t="s">
        <v>129</v>
      </c>
      <c r="W2421" s="55">
        <v>0.01</v>
      </c>
      <c r="X2421" s="53">
        <v>0</v>
      </c>
      <c r="Y2421" s="53" t="s">
        <v>130</v>
      </c>
      <c r="Z2421" s="55">
        <v>0.05</v>
      </c>
      <c r="AA2421" s="53">
        <v>77000</v>
      </c>
      <c r="AB2421" s="53" t="s">
        <v>130</v>
      </c>
      <c r="AC2421" s="85">
        <v>0.15</v>
      </c>
      <c r="AD2421" s="53">
        <v>0</v>
      </c>
      <c r="AE2421" s="53" t="s">
        <v>131</v>
      </c>
      <c r="AF2421" s="55">
        <v>0.2</v>
      </c>
      <c r="AG2421" s="88">
        <v>0</v>
      </c>
      <c r="AH2421" s="53" t="s">
        <v>131</v>
      </c>
      <c r="AI2421" s="55">
        <v>0.3</v>
      </c>
      <c r="AJ2421" s="53">
        <v>0</v>
      </c>
      <c r="AK2421" s="53" t="s">
        <v>131</v>
      </c>
      <c r="AL2421" s="55">
        <v>0.4</v>
      </c>
      <c r="AM2421" s="53"/>
      <c r="AN2421" s="53"/>
      <c r="AO2421" s="53"/>
      <c r="AP2421" s="53"/>
      <c r="AQ2421" s="53"/>
      <c r="AR2421" s="53"/>
      <c r="AS2421" s="53"/>
      <c r="AT2421" s="53"/>
      <c r="AU2421" s="53"/>
      <c r="AV2421" s="53"/>
      <c r="AW2421" s="53"/>
      <c r="AX2421" s="53"/>
      <c r="AY2421" s="53"/>
      <c r="AZ2421" s="53"/>
      <c r="BA2421" s="53"/>
      <c r="BB2421" s="53"/>
      <c r="BC2421" s="53"/>
      <c r="BD2421" s="53"/>
      <c r="BE2421" s="53"/>
    </row>
    <row r="2422" spans="1:57" ht="15.75" customHeight="1">
      <c r="A2422" s="1" t="s">
        <v>2635</v>
      </c>
      <c r="B2422" s="1" t="s">
        <v>121</v>
      </c>
      <c r="C2422" s="1" t="s">
        <v>122</v>
      </c>
      <c r="D2422" s="1" t="s">
        <v>123</v>
      </c>
      <c r="E2422" s="1" t="s">
        <v>822</v>
      </c>
      <c r="F2422" s="128"/>
      <c r="G2422" s="129"/>
      <c r="H2422" s="129"/>
      <c r="I2422" s="129"/>
      <c r="J2422" s="129"/>
      <c r="K2422" s="49" t="s">
        <v>2654</v>
      </c>
      <c r="L2422" s="61" t="s">
        <v>2655</v>
      </c>
      <c r="M2422" s="51" t="s">
        <v>127</v>
      </c>
      <c r="N2422" s="51"/>
      <c r="O2422" s="62" t="e">
        <f t="shared" si="1283"/>
        <v>#VALUE!</v>
      </c>
      <c r="P2422" s="53">
        <v>50000</v>
      </c>
      <c r="Q2422" s="54" t="s">
        <v>128</v>
      </c>
      <c r="R2422" s="53">
        <v>82500</v>
      </c>
      <c r="S2422" s="53">
        <f t="shared" si="1284"/>
        <v>20625</v>
      </c>
      <c r="T2422" s="53"/>
      <c r="U2422" s="53">
        <v>0</v>
      </c>
      <c r="V2422" s="53" t="s">
        <v>129</v>
      </c>
      <c r="W2422" s="55">
        <v>0.01</v>
      </c>
      <c r="X2422" s="53">
        <v>0</v>
      </c>
      <c r="Y2422" s="53" t="s">
        <v>130</v>
      </c>
      <c r="Z2422" s="55">
        <v>0.05</v>
      </c>
      <c r="AA2422" s="53">
        <v>0</v>
      </c>
      <c r="AB2422" s="53" t="s">
        <v>130</v>
      </c>
      <c r="AC2422" s="85">
        <v>0.1</v>
      </c>
      <c r="AD2422" s="53">
        <v>20625</v>
      </c>
      <c r="AE2422" s="53" t="s">
        <v>131</v>
      </c>
      <c r="AF2422" s="55">
        <v>0.25</v>
      </c>
      <c r="AG2422" s="88">
        <v>0</v>
      </c>
      <c r="AH2422" s="53" t="s">
        <v>131</v>
      </c>
      <c r="AI2422" s="55">
        <v>0.3</v>
      </c>
      <c r="AJ2422" s="53">
        <v>0</v>
      </c>
      <c r="AK2422" s="53" t="s">
        <v>131</v>
      </c>
      <c r="AL2422" s="55">
        <v>0.4</v>
      </c>
      <c r="AM2422" s="53"/>
      <c r="AN2422" s="53"/>
      <c r="AO2422" s="53"/>
      <c r="AP2422" s="53"/>
      <c r="AQ2422" s="53"/>
      <c r="AR2422" s="53"/>
      <c r="AS2422" s="53"/>
      <c r="AT2422" s="53"/>
      <c r="AU2422" s="53"/>
      <c r="AV2422" s="53"/>
      <c r="AW2422" s="53"/>
      <c r="AX2422" s="53"/>
      <c r="AY2422" s="53"/>
      <c r="AZ2422" s="53"/>
      <c r="BA2422" s="53"/>
      <c r="BB2422" s="53"/>
      <c r="BC2422" s="53"/>
      <c r="BD2422" s="53"/>
      <c r="BE2422" s="53"/>
    </row>
    <row r="2423" spans="1:57" ht="15.75" customHeight="1">
      <c r="A2423" s="1" t="s">
        <v>2635</v>
      </c>
      <c r="B2423" s="1" t="s">
        <v>121</v>
      </c>
      <c r="C2423" s="1" t="s">
        <v>122</v>
      </c>
      <c r="D2423" s="1"/>
      <c r="E2423" s="1" t="s">
        <v>831</v>
      </c>
      <c r="F2423" s="41"/>
      <c r="G2423" s="42"/>
      <c r="H2423" s="42"/>
      <c r="I2423" s="42"/>
      <c r="J2423" s="42" t="s">
        <v>831</v>
      </c>
      <c r="K2423" s="130"/>
      <c r="L2423" s="126"/>
      <c r="M2423" s="127"/>
      <c r="N2423" s="127"/>
      <c r="O2423" s="127"/>
      <c r="P2423" s="45"/>
      <c r="Q2423" s="46"/>
      <c r="R2423" s="45">
        <f t="shared" ref="R2423:S2423" si="1285">SUM(R2424:R2425)</f>
        <v>343000</v>
      </c>
      <c r="S2423" s="45">
        <f t="shared" si="1285"/>
        <v>81896</v>
      </c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91"/>
      <c r="AE2423" s="91"/>
      <c r="AF2423" s="91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  <c r="AT2423" s="45"/>
      <c r="AU2423" s="45"/>
      <c r="AV2423" s="45"/>
      <c r="AW2423" s="45"/>
      <c r="AX2423" s="45"/>
      <c r="AY2423" s="45"/>
      <c r="AZ2423" s="45"/>
      <c r="BA2423" s="45"/>
      <c r="BB2423" s="45"/>
      <c r="BC2423" s="45"/>
      <c r="BD2423" s="45"/>
      <c r="BE2423" s="45"/>
    </row>
    <row r="2424" spans="1:57" ht="15.75" customHeight="1">
      <c r="A2424" s="1" t="s">
        <v>2635</v>
      </c>
      <c r="B2424" s="1" t="s">
        <v>121</v>
      </c>
      <c r="C2424" s="1" t="s">
        <v>122</v>
      </c>
      <c r="D2424" s="1" t="s">
        <v>123</v>
      </c>
      <c r="E2424" s="1" t="s">
        <v>831</v>
      </c>
      <c r="F2424" s="128"/>
      <c r="G2424" s="129"/>
      <c r="H2424" s="129"/>
      <c r="I2424" s="129"/>
      <c r="J2424" s="129"/>
      <c r="K2424" s="49" t="s">
        <v>2656</v>
      </c>
      <c r="L2424" s="61" t="s">
        <v>2657</v>
      </c>
      <c r="M2424" s="51" t="s">
        <v>127</v>
      </c>
      <c r="N2424" s="51"/>
      <c r="O2424" s="62" t="e">
        <f t="shared" ref="O2424:O2425" si="1286">M2424-R2424</f>
        <v>#VALUE!</v>
      </c>
      <c r="P2424" s="53">
        <v>50</v>
      </c>
      <c r="Q2424" s="54" t="s">
        <v>159</v>
      </c>
      <c r="R2424" s="53">
        <v>49000</v>
      </c>
      <c r="S2424" s="53">
        <f>U2424+X2424+AA2424+AD2424+AG2424+AJ2424+AP2424+AS2424+AV2424+AY2424+BB2424</f>
        <v>8396</v>
      </c>
      <c r="T2424" s="53"/>
      <c r="U2424" s="53"/>
      <c r="V2424" s="53" t="s">
        <v>129</v>
      </c>
      <c r="W2424" s="55">
        <v>0.01</v>
      </c>
      <c r="X2424" s="53"/>
      <c r="Y2424" s="53" t="s">
        <v>130</v>
      </c>
      <c r="Z2424" s="55">
        <v>0.05</v>
      </c>
      <c r="AA2424" s="53">
        <v>8396</v>
      </c>
      <c r="AB2424" s="53" t="s">
        <v>130</v>
      </c>
      <c r="AC2424" s="85">
        <v>0.15</v>
      </c>
      <c r="AD2424" s="53"/>
      <c r="AE2424" s="53" t="s">
        <v>131</v>
      </c>
      <c r="AF2424" s="55">
        <v>0.25</v>
      </c>
      <c r="AG2424" s="88"/>
      <c r="AH2424" s="53" t="s">
        <v>131</v>
      </c>
      <c r="AI2424" s="55">
        <v>0.35</v>
      </c>
      <c r="AJ2424" s="53"/>
      <c r="AK2424" s="53" t="s">
        <v>131</v>
      </c>
      <c r="AL2424" s="55">
        <v>0.43</v>
      </c>
      <c r="AM2424" s="55"/>
      <c r="AN2424" s="53"/>
      <c r="AO2424" s="53"/>
      <c r="AP2424" s="53"/>
      <c r="AQ2424" s="53"/>
      <c r="AR2424" s="53"/>
      <c r="AS2424" s="53"/>
      <c r="AT2424" s="53"/>
      <c r="AU2424" s="53"/>
      <c r="AV2424" s="53"/>
      <c r="AW2424" s="53"/>
      <c r="AX2424" s="53"/>
      <c r="AY2424" s="53"/>
      <c r="AZ2424" s="53"/>
      <c r="BA2424" s="53"/>
      <c r="BB2424" s="53"/>
      <c r="BC2424" s="53"/>
      <c r="BD2424" s="53"/>
      <c r="BE2424" s="53"/>
    </row>
    <row r="2425" spans="1:57" ht="15.75" customHeight="1">
      <c r="A2425" s="1" t="s">
        <v>2635</v>
      </c>
      <c r="B2425" s="1" t="s">
        <v>121</v>
      </c>
      <c r="C2425" s="1" t="s">
        <v>122</v>
      </c>
      <c r="D2425" s="1" t="s">
        <v>123</v>
      </c>
      <c r="E2425" s="1" t="s">
        <v>831</v>
      </c>
      <c r="F2425" s="128"/>
      <c r="G2425" s="129"/>
      <c r="H2425" s="129"/>
      <c r="I2425" s="129"/>
      <c r="J2425" s="129"/>
      <c r="K2425" s="49" t="s">
        <v>2658</v>
      </c>
      <c r="L2425" s="61" t="s">
        <v>2659</v>
      </c>
      <c r="M2425" s="51" t="s">
        <v>127</v>
      </c>
      <c r="N2425" s="51"/>
      <c r="O2425" s="62" t="e">
        <f t="shared" si="1286"/>
        <v>#VALUE!</v>
      </c>
      <c r="P2425" s="53">
        <v>300</v>
      </c>
      <c r="Q2425" s="54" t="s">
        <v>159</v>
      </c>
      <c r="R2425" s="53">
        <v>294000</v>
      </c>
      <c r="S2425" s="53">
        <f>U2425+X2425+AA2425+AD2425+AG2425+AJ2425+AM2425+AP2425+AS2425+AV2425+AY2425+BB2425</f>
        <v>73500</v>
      </c>
      <c r="T2425" s="53"/>
      <c r="U2425" s="53">
        <v>0</v>
      </c>
      <c r="V2425" s="53" t="s">
        <v>129</v>
      </c>
      <c r="W2425" s="55">
        <v>0.01</v>
      </c>
      <c r="X2425" s="53">
        <v>0</v>
      </c>
      <c r="Y2425" s="53" t="s">
        <v>130</v>
      </c>
      <c r="Z2425" s="55">
        <v>0.05</v>
      </c>
      <c r="AA2425" s="53">
        <v>0</v>
      </c>
      <c r="AB2425" s="53" t="s">
        <v>130</v>
      </c>
      <c r="AC2425" s="85">
        <v>0.1</v>
      </c>
      <c r="AD2425" s="53">
        <v>73500</v>
      </c>
      <c r="AE2425" s="53" t="s">
        <v>131</v>
      </c>
      <c r="AF2425" s="55">
        <v>0.2</v>
      </c>
      <c r="AG2425" s="88">
        <v>0</v>
      </c>
      <c r="AH2425" s="53" t="s">
        <v>131</v>
      </c>
      <c r="AI2425" s="55">
        <v>0.35</v>
      </c>
      <c r="AJ2425" s="53">
        <v>0</v>
      </c>
      <c r="AK2425" s="53" t="s">
        <v>131</v>
      </c>
      <c r="AL2425" s="55">
        <v>0.43</v>
      </c>
      <c r="AM2425" s="53"/>
      <c r="AN2425" s="53"/>
      <c r="AO2425" s="53"/>
      <c r="AP2425" s="53"/>
      <c r="AQ2425" s="53"/>
      <c r="AR2425" s="53"/>
      <c r="AS2425" s="53"/>
      <c r="AT2425" s="53"/>
      <c r="AU2425" s="53"/>
      <c r="AV2425" s="53"/>
      <c r="AW2425" s="53"/>
      <c r="AX2425" s="53"/>
      <c r="AY2425" s="53"/>
      <c r="AZ2425" s="53"/>
      <c r="BA2425" s="53"/>
      <c r="BB2425" s="53"/>
      <c r="BC2425" s="53"/>
      <c r="BD2425" s="53"/>
      <c r="BE2425" s="53"/>
    </row>
    <row r="2426" spans="1:57" ht="15.75" customHeight="1">
      <c r="A2426" s="1" t="s">
        <v>2635</v>
      </c>
      <c r="B2426" s="1" t="s">
        <v>121</v>
      </c>
      <c r="C2426" s="1" t="s">
        <v>122</v>
      </c>
      <c r="D2426" s="1"/>
      <c r="E2426" s="1" t="s">
        <v>838</v>
      </c>
      <c r="F2426" s="41"/>
      <c r="G2426" s="42"/>
      <c r="H2426" s="42"/>
      <c r="I2426" s="42"/>
      <c r="J2426" s="42" t="s">
        <v>838</v>
      </c>
      <c r="K2426" s="130"/>
      <c r="L2426" s="126"/>
      <c r="M2426" s="127"/>
      <c r="N2426" s="127"/>
      <c r="O2426" s="127"/>
      <c r="P2426" s="45"/>
      <c r="Q2426" s="46"/>
      <c r="R2426" s="45">
        <f t="shared" ref="R2426:S2426" si="1287">R2427</f>
        <v>317400</v>
      </c>
      <c r="S2426" s="45">
        <f t="shared" si="1287"/>
        <v>5028</v>
      </c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91"/>
      <c r="AE2426" s="91"/>
      <c r="AF2426" s="91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  <c r="AT2426" s="45"/>
      <c r="AU2426" s="45"/>
      <c r="AV2426" s="45"/>
      <c r="AW2426" s="45"/>
      <c r="AX2426" s="45"/>
      <c r="AY2426" s="45"/>
      <c r="AZ2426" s="45"/>
      <c r="BA2426" s="45"/>
      <c r="BB2426" s="45"/>
      <c r="BC2426" s="45"/>
      <c r="BD2426" s="45"/>
      <c r="BE2426" s="45"/>
    </row>
    <row r="2427" spans="1:57" ht="15.75" customHeight="1">
      <c r="A2427" s="1" t="s">
        <v>2635</v>
      </c>
      <c r="B2427" s="1" t="s">
        <v>121</v>
      </c>
      <c r="C2427" s="1" t="s">
        <v>122</v>
      </c>
      <c r="D2427" s="1" t="s">
        <v>123</v>
      </c>
      <c r="E2427" s="1" t="s">
        <v>838</v>
      </c>
      <c r="F2427" s="128"/>
      <c r="G2427" s="129"/>
      <c r="H2427" s="129"/>
      <c r="I2427" s="129"/>
      <c r="J2427" s="129"/>
      <c r="K2427" s="49" t="s">
        <v>2660</v>
      </c>
      <c r="L2427" s="61" t="s">
        <v>2661</v>
      </c>
      <c r="M2427" s="51" t="s">
        <v>127</v>
      </c>
      <c r="N2427" s="51"/>
      <c r="O2427" s="62" t="e">
        <f>M2427-R2427</f>
        <v>#VALUE!</v>
      </c>
      <c r="P2427" s="53">
        <v>538</v>
      </c>
      <c r="Q2427" s="54" t="s">
        <v>159</v>
      </c>
      <c r="R2427" s="53">
        <v>317400</v>
      </c>
      <c r="S2427" s="53">
        <f>U2427+X2427+AA2427+AD2427+AG2427+AJ2427+AM2427+AP2427+AS2427+AV2427+AY2427+BB2427</f>
        <v>5028</v>
      </c>
      <c r="T2427" s="53"/>
      <c r="U2427" s="53">
        <v>0</v>
      </c>
      <c r="V2427" s="53" t="s">
        <v>129</v>
      </c>
      <c r="W2427" s="55">
        <v>0.01</v>
      </c>
      <c r="X2427" s="54">
        <v>0</v>
      </c>
      <c r="Y2427" s="53" t="s">
        <v>129</v>
      </c>
      <c r="Z2427" s="55">
        <v>0.05</v>
      </c>
      <c r="AA2427" s="53">
        <v>0</v>
      </c>
      <c r="AB2427" s="53" t="s">
        <v>129</v>
      </c>
      <c r="AC2427" s="85">
        <v>0.08</v>
      </c>
      <c r="AD2427" s="53">
        <v>0</v>
      </c>
      <c r="AE2427" s="53" t="s">
        <v>130</v>
      </c>
      <c r="AF2427" s="55">
        <v>0.12</v>
      </c>
      <c r="AG2427" s="88">
        <v>0</v>
      </c>
      <c r="AH2427" s="53" t="s">
        <v>130</v>
      </c>
      <c r="AI2427" s="55">
        <v>0.15</v>
      </c>
      <c r="AJ2427" s="53">
        <v>5028</v>
      </c>
      <c r="AK2427" s="53" t="s">
        <v>131</v>
      </c>
      <c r="AL2427" s="55">
        <v>0.3</v>
      </c>
      <c r="AM2427" s="53"/>
      <c r="AN2427" s="53"/>
      <c r="AO2427" s="53"/>
      <c r="AP2427" s="53"/>
      <c r="AQ2427" s="53"/>
      <c r="AR2427" s="53"/>
      <c r="AS2427" s="53"/>
      <c r="AT2427" s="53"/>
      <c r="AU2427" s="53"/>
      <c r="AV2427" s="53"/>
      <c r="AW2427" s="53"/>
      <c r="AX2427" s="53"/>
      <c r="AY2427" s="53"/>
      <c r="AZ2427" s="53"/>
      <c r="BA2427" s="53"/>
      <c r="BB2427" s="53"/>
      <c r="BC2427" s="53"/>
      <c r="BD2427" s="53"/>
      <c r="BE2427" s="53"/>
    </row>
    <row r="2428" spans="1:57" ht="15.75" customHeight="1">
      <c r="A2428" s="1" t="s">
        <v>2635</v>
      </c>
      <c r="B2428" s="1" t="s">
        <v>121</v>
      </c>
      <c r="C2428" s="1" t="s">
        <v>122</v>
      </c>
      <c r="D2428" s="1"/>
      <c r="E2428" s="1" t="s">
        <v>841</v>
      </c>
      <c r="F2428" s="41"/>
      <c r="G2428" s="42"/>
      <c r="H2428" s="42"/>
      <c r="I2428" s="42"/>
      <c r="J2428" s="42" t="s">
        <v>841</v>
      </c>
      <c r="K2428" s="130"/>
      <c r="L2428" s="126"/>
      <c r="M2428" s="127"/>
      <c r="N2428" s="127"/>
      <c r="O2428" s="127"/>
      <c r="P2428" s="45"/>
      <c r="Q2428" s="46"/>
      <c r="R2428" s="45">
        <f t="shared" ref="R2428:S2428" si="1288">SUM(R2429:R2433)</f>
        <v>885500</v>
      </c>
      <c r="S2428" s="45">
        <f t="shared" si="1288"/>
        <v>302139.07</v>
      </c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91"/>
      <c r="AE2428" s="91"/>
      <c r="AF2428" s="91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  <c r="AT2428" s="45"/>
      <c r="AU2428" s="45"/>
      <c r="AV2428" s="45"/>
      <c r="AW2428" s="45"/>
      <c r="AX2428" s="45"/>
      <c r="AY2428" s="45"/>
      <c r="AZ2428" s="45"/>
      <c r="BA2428" s="45"/>
      <c r="BB2428" s="45"/>
      <c r="BC2428" s="45"/>
      <c r="BD2428" s="45"/>
      <c r="BE2428" s="45"/>
    </row>
    <row r="2429" spans="1:57" ht="15.75" customHeight="1">
      <c r="A2429" s="1" t="s">
        <v>2635</v>
      </c>
      <c r="B2429" s="1" t="s">
        <v>121</v>
      </c>
      <c r="C2429" s="1" t="s">
        <v>122</v>
      </c>
      <c r="D2429" s="1" t="s">
        <v>123</v>
      </c>
      <c r="E2429" s="1" t="s">
        <v>841</v>
      </c>
      <c r="F2429" s="128"/>
      <c r="G2429" s="129"/>
      <c r="H2429" s="129"/>
      <c r="I2429" s="129"/>
      <c r="J2429" s="129"/>
      <c r="K2429" s="49" t="s">
        <v>2662</v>
      </c>
      <c r="L2429" s="61" t="s">
        <v>2663</v>
      </c>
      <c r="M2429" s="51" t="s">
        <v>127</v>
      </c>
      <c r="N2429" s="51"/>
      <c r="O2429" s="62" t="e">
        <f t="shared" ref="O2429:O2433" si="1289">M2429-R2429</f>
        <v>#VALUE!</v>
      </c>
      <c r="P2429" s="53">
        <v>32</v>
      </c>
      <c r="Q2429" s="54" t="s">
        <v>400</v>
      </c>
      <c r="R2429" s="53">
        <v>170200</v>
      </c>
      <c r="S2429" s="53">
        <f t="shared" ref="S2429:S2433" si="1290">U2429+X2429+AA2429+AD2429+AG2429+AJ2429+AM2429+AP2429+AS2429+AV2429+AY2429+BB2429</f>
        <v>169968.12</v>
      </c>
      <c r="T2429" s="53"/>
      <c r="U2429" s="53">
        <v>0</v>
      </c>
      <c r="V2429" s="53" t="s">
        <v>129</v>
      </c>
      <c r="W2429" s="55">
        <v>0.01</v>
      </c>
      <c r="X2429" s="53">
        <v>0</v>
      </c>
      <c r="Y2429" s="53" t="s">
        <v>130</v>
      </c>
      <c r="Z2429" s="55">
        <v>0.05</v>
      </c>
      <c r="AA2429" s="53">
        <v>0</v>
      </c>
      <c r="AB2429" s="53" t="s">
        <v>130</v>
      </c>
      <c r="AC2429" s="85">
        <v>0.08</v>
      </c>
      <c r="AD2429" s="53">
        <v>0</v>
      </c>
      <c r="AE2429" s="53" t="s">
        <v>130</v>
      </c>
      <c r="AF2429" s="55">
        <v>0.11</v>
      </c>
      <c r="AG2429" s="93">
        <v>169968.12</v>
      </c>
      <c r="AH2429" s="53" t="s">
        <v>131</v>
      </c>
      <c r="AI2429" s="55">
        <v>0.4</v>
      </c>
      <c r="AJ2429" s="53">
        <v>0</v>
      </c>
      <c r="AK2429" s="53" t="s">
        <v>131</v>
      </c>
      <c r="AL2429" s="55">
        <v>0.5</v>
      </c>
      <c r="AM2429" s="53"/>
      <c r="AN2429" s="53"/>
      <c r="AO2429" s="53"/>
      <c r="AP2429" s="53"/>
      <c r="AQ2429" s="53"/>
      <c r="AR2429" s="53"/>
      <c r="AS2429" s="53"/>
      <c r="AT2429" s="53"/>
      <c r="AU2429" s="53"/>
      <c r="AV2429" s="53"/>
      <c r="AW2429" s="53"/>
      <c r="AX2429" s="53"/>
      <c r="AY2429" s="53"/>
      <c r="AZ2429" s="53"/>
      <c r="BA2429" s="53"/>
      <c r="BB2429" s="53"/>
      <c r="BC2429" s="53"/>
      <c r="BD2429" s="53"/>
      <c r="BE2429" s="53"/>
    </row>
    <row r="2430" spans="1:57" ht="15.75" customHeight="1">
      <c r="A2430" s="1" t="s">
        <v>2635</v>
      </c>
      <c r="B2430" s="1" t="s">
        <v>121</v>
      </c>
      <c r="C2430" s="1" t="s">
        <v>122</v>
      </c>
      <c r="D2430" s="1" t="s">
        <v>123</v>
      </c>
      <c r="E2430" s="1" t="s">
        <v>841</v>
      </c>
      <c r="F2430" s="128"/>
      <c r="G2430" s="129"/>
      <c r="H2430" s="129"/>
      <c r="I2430" s="129"/>
      <c r="J2430" s="129"/>
      <c r="K2430" s="49" t="s">
        <v>2636</v>
      </c>
      <c r="L2430" s="61" t="s">
        <v>2637</v>
      </c>
      <c r="M2430" s="51" t="s">
        <v>127</v>
      </c>
      <c r="N2430" s="51"/>
      <c r="O2430" s="62" t="e">
        <f t="shared" si="1289"/>
        <v>#VALUE!</v>
      </c>
      <c r="P2430" s="53">
        <v>6</v>
      </c>
      <c r="Q2430" s="54" t="s">
        <v>400</v>
      </c>
      <c r="R2430" s="53">
        <v>31900</v>
      </c>
      <c r="S2430" s="53">
        <f t="shared" si="1290"/>
        <v>15928.95</v>
      </c>
      <c r="T2430" s="53"/>
      <c r="U2430" s="53">
        <v>0</v>
      </c>
      <c r="V2430" s="53" t="s">
        <v>129</v>
      </c>
      <c r="W2430" s="55">
        <v>0.01</v>
      </c>
      <c r="X2430" s="53">
        <v>0</v>
      </c>
      <c r="Y2430" s="53" t="s">
        <v>130</v>
      </c>
      <c r="Z2430" s="55">
        <v>0.05</v>
      </c>
      <c r="AA2430" s="53">
        <v>0</v>
      </c>
      <c r="AB2430" s="53" t="s">
        <v>130</v>
      </c>
      <c r="AC2430" s="85">
        <v>0.08</v>
      </c>
      <c r="AD2430" s="53">
        <v>0</v>
      </c>
      <c r="AE2430" s="53" t="s">
        <v>130</v>
      </c>
      <c r="AF2430" s="55">
        <v>0.11</v>
      </c>
      <c r="AG2430" s="93">
        <v>15928.95</v>
      </c>
      <c r="AH2430" s="53" t="s">
        <v>131</v>
      </c>
      <c r="AI2430" s="55">
        <v>0.3</v>
      </c>
      <c r="AJ2430" s="53">
        <v>0</v>
      </c>
      <c r="AK2430" s="53" t="s">
        <v>131</v>
      </c>
      <c r="AL2430" s="55">
        <v>0.5</v>
      </c>
      <c r="AM2430" s="53"/>
      <c r="AN2430" s="53"/>
      <c r="AO2430" s="53"/>
      <c r="AP2430" s="53"/>
      <c r="AQ2430" s="53"/>
      <c r="AR2430" s="53"/>
      <c r="AS2430" s="53"/>
      <c r="AT2430" s="53"/>
      <c r="AU2430" s="53"/>
      <c r="AV2430" s="53"/>
      <c r="AW2430" s="53"/>
      <c r="AX2430" s="53"/>
      <c r="AY2430" s="53"/>
      <c r="AZ2430" s="53"/>
      <c r="BA2430" s="53"/>
      <c r="BB2430" s="53"/>
      <c r="BC2430" s="53"/>
      <c r="BD2430" s="53"/>
      <c r="BE2430" s="53"/>
    </row>
    <row r="2431" spans="1:57" ht="15.75" customHeight="1">
      <c r="A2431" s="1" t="s">
        <v>2635</v>
      </c>
      <c r="B2431" s="1" t="s">
        <v>121</v>
      </c>
      <c r="C2431" s="1" t="s">
        <v>122</v>
      </c>
      <c r="D2431" s="1" t="s">
        <v>123</v>
      </c>
      <c r="E2431" s="1" t="s">
        <v>841</v>
      </c>
      <c r="F2431" s="128"/>
      <c r="G2431" s="129"/>
      <c r="H2431" s="129"/>
      <c r="I2431" s="129"/>
      <c r="J2431" s="129"/>
      <c r="K2431" s="49" t="s">
        <v>164</v>
      </c>
      <c r="L2431" s="61" t="s">
        <v>165</v>
      </c>
      <c r="M2431" s="51" t="s">
        <v>127</v>
      </c>
      <c r="N2431" s="51">
        <v>2</v>
      </c>
      <c r="O2431" s="56" t="e">
        <f t="shared" si="1289"/>
        <v>#VALUE!</v>
      </c>
      <c r="P2431" s="53">
        <v>200</v>
      </c>
      <c r="Q2431" s="54" t="s">
        <v>159</v>
      </c>
      <c r="R2431" s="53">
        <v>212000</v>
      </c>
      <c r="S2431" s="53">
        <f t="shared" si="1290"/>
        <v>90742</v>
      </c>
      <c r="T2431" s="53"/>
      <c r="U2431" s="53">
        <v>0</v>
      </c>
      <c r="V2431" s="53" t="s">
        <v>129</v>
      </c>
      <c r="W2431" s="55">
        <v>0.01</v>
      </c>
      <c r="X2431" s="53">
        <v>0</v>
      </c>
      <c r="Y2431" s="53" t="s">
        <v>130</v>
      </c>
      <c r="Z2431" s="55">
        <v>0.05</v>
      </c>
      <c r="AA2431" s="53">
        <v>0</v>
      </c>
      <c r="AB2431" s="53" t="s">
        <v>130</v>
      </c>
      <c r="AC2431" s="85">
        <v>0.08</v>
      </c>
      <c r="AD2431" s="53">
        <v>0</v>
      </c>
      <c r="AE2431" s="53" t="s">
        <v>130</v>
      </c>
      <c r="AF2431" s="55">
        <v>0.11</v>
      </c>
      <c r="AG2431" s="88">
        <v>0</v>
      </c>
      <c r="AH2431" s="53" t="s">
        <v>131</v>
      </c>
      <c r="AI2431" s="55">
        <v>0.15</v>
      </c>
      <c r="AJ2431" s="53">
        <v>90742</v>
      </c>
      <c r="AK2431" s="53" t="s">
        <v>131</v>
      </c>
      <c r="AL2431" s="55">
        <v>0.3</v>
      </c>
      <c r="AM2431" s="53"/>
      <c r="AN2431" s="53"/>
      <c r="AO2431" s="53"/>
      <c r="AP2431" s="53"/>
      <c r="AQ2431" s="53"/>
      <c r="AR2431" s="53"/>
      <c r="AS2431" s="53"/>
      <c r="AT2431" s="53"/>
      <c r="AU2431" s="53"/>
      <c r="AV2431" s="53"/>
      <c r="AW2431" s="53"/>
      <c r="AX2431" s="53"/>
      <c r="AY2431" s="53"/>
      <c r="AZ2431" s="53"/>
      <c r="BA2431" s="53"/>
      <c r="BB2431" s="53"/>
      <c r="BC2431" s="53"/>
      <c r="BD2431" s="53"/>
      <c r="BE2431" s="53"/>
    </row>
    <row r="2432" spans="1:57" ht="15.75" customHeight="1">
      <c r="A2432" s="1" t="s">
        <v>2635</v>
      </c>
      <c r="B2432" s="1" t="s">
        <v>121</v>
      </c>
      <c r="C2432" s="1" t="s">
        <v>122</v>
      </c>
      <c r="D2432" s="1" t="s">
        <v>123</v>
      </c>
      <c r="E2432" s="1" t="s">
        <v>841</v>
      </c>
      <c r="F2432" s="128"/>
      <c r="G2432" s="129"/>
      <c r="H2432" s="129"/>
      <c r="I2432" s="129"/>
      <c r="J2432" s="129"/>
      <c r="K2432" s="49" t="s">
        <v>196</v>
      </c>
      <c r="L2432" s="61" t="s">
        <v>197</v>
      </c>
      <c r="M2432" s="51" t="s">
        <v>127</v>
      </c>
      <c r="N2432" s="51">
        <v>2</v>
      </c>
      <c r="O2432" s="56" t="e">
        <f t="shared" si="1289"/>
        <v>#VALUE!</v>
      </c>
      <c r="P2432" s="53">
        <v>400</v>
      </c>
      <c r="Q2432" s="54" t="s">
        <v>159</v>
      </c>
      <c r="R2432" s="53">
        <v>424000</v>
      </c>
      <c r="S2432" s="53">
        <f t="shared" si="1290"/>
        <v>0</v>
      </c>
      <c r="T2432" s="53"/>
      <c r="U2432" s="53">
        <v>0</v>
      </c>
      <c r="V2432" s="53" t="s">
        <v>129</v>
      </c>
      <c r="W2432" s="55">
        <v>0.01</v>
      </c>
      <c r="X2432" s="53">
        <v>0</v>
      </c>
      <c r="Y2432" s="53" t="s">
        <v>130</v>
      </c>
      <c r="Z2432" s="55">
        <v>0.05</v>
      </c>
      <c r="AA2432" s="53">
        <v>0</v>
      </c>
      <c r="AB2432" s="53" t="s">
        <v>130</v>
      </c>
      <c r="AC2432" s="85">
        <v>0.08</v>
      </c>
      <c r="AD2432" s="53">
        <v>0</v>
      </c>
      <c r="AE2432" s="53" t="s">
        <v>130</v>
      </c>
      <c r="AF2432" s="55">
        <v>0.11</v>
      </c>
      <c r="AG2432" s="88">
        <v>0</v>
      </c>
      <c r="AH2432" s="53" t="s">
        <v>131</v>
      </c>
      <c r="AI2432" s="55">
        <v>0.15</v>
      </c>
      <c r="AJ2432" s="53">
        <v>0</v>
      </c>
      <c r="AK2432" s="53" t="s">
        <v>131</v>
      </c>
      <c r="AL2432" s="55">
        <v>0.3</v>
      </c>
      <c r="AM2432" s="53"/>
      <c r="AN2432" s="53"/>
      <c r="AO2432" s="53"/>
      <c r="AP2432" s="53"/>
      <c r="AQ2432" s="53"/>
      <c r="AR2432" s="53"/>
      <c r="AS2432" s="53"/>
      <c r="AT2432" s="53"/>
      <c r="AU2432" s="53"/>
      <c r="AV2432" s="53"/>
      <c r="AW2432" s="53"/>
      <c r="AX2432" s="53"/>
      <c r="AY2432" s="53"/>
      <c r="AZ2432" s="53"/>
      <c r="BA2432" s="53"/>
      <c r="BB2432" s="53"/>
      <c r="BC2432" s="53"/>
      <c r="BD2432" s="53"/>
      <c r="BE2432" s="53"/>
    </row>
    <row r="2433" spans="1:57" ht="15.75" customHeight="1">
      <c r="A2433" s="1" t="s">
        <v>2635</v>
      </c>
      <c r="B2433" s="1" t="s">
        <v>121</v>
      </c>
      <c r="C2433" s="1" t="s">
        <v>122</v>
      </c>
      <c r="D2433" s="1" t="s">
        <v>123</v>
      </c>
      <c r="E2433" s="1" t="s">
        <v>841</v>
      </c>
      <c r="F2433" s="128"/>
      <c r="G2433" s="129"/>
      <c r="H2433" s="129"/>
      <c r="I2433" s="129"/>
      <c r="J2433" s="129"/>
      <c r="K2433" s="49" t="s">
        <v>2664</v>
      </c>
      <c r="L2433" s="61" t="s">
        <v>2665</v>
      </c>
      <c r="M2433" s="51" t="s">
        <v>127</v>
      </c>
      <c r="N2433" s="51"/>
      <c r="O2433" s="62" t="e">
        <f t="shared" si="1289"/>
        <v>#VALUE!</v>
      </c>
      <c r="P2433" s="53">
        <v>93</v>
      </c>
      <c r="Q2433" s="54" t="s">
        <v>159</v>
      </c>
      <c r="R2433" s="53">
        <v>47400</v>
      </c>
      <c r="S2433" s="53">
        <f t="shared" si="1290"/>
        <v>25500</v>
      </c>
      <c r="T2433" s="53"/>
      <c r="U2433" s="53">
        <v>0</v>
      </c>
      <c r="V2433" s="53" t="s">
        <v>129</v>
      </c>
      <c r="W2433" s="55">
        <v>0.01</v>
      </c>
      <c r="X2433" s="53">
        <v>0</v>
      </c>
      <c r="Y2433" s="53" t="s">
        <v>130</v>
      </c>
      <c r="Z2433" s="55">
        <v>0.05</v>
      </c>
      <c r="AA2433" s="53">
        <v>0</v>
      </c>
      <c r="AB2433" s="53" t="s">
        <v>130</v>
      </c>
      <c r="AC2433" s="85">
        <v>0.08</v>
      </c>
      <c r="AD2433" s="53">
        <v>0</v>
      </c>
      <c r="AE2433" s="53" t="s">
        <v>130</v>
      </c>
      <c r="AF2433" s="55">
        <v>0.11</v>
      </c>
      <c r="AG2433" s="88">
        <v>25500</v>
      </c>
      <c r="AH2433" s="53" t="s">
        <v>131</v>
      </c>
      <c r="AI2433" s="55">
        <v>0.3</v>
      </c>
      <c r="AJ2433" s="53">
        <v>0</v>
      </c>
      <c r="AK2433" s="53" t="s">
        <v>131</v>
      </c>
      <c r="AL2433" s="55">
        <v>0.4</v>
      </c>
      <c r="AM2433" s="53"/>
      <c r="AN2433" s="53"/>
      <c r="AO2433" s="53"/>
      <c r="AP2433" s="53"/>
      <c r="AQ2433" s="53"/>
      <c r="AR2433" s="53"/>
      <c r="AS2433" s="53"/>
      <c r="AT2433" s="53"/>
      <c r="AU2433" s="53"/>
      <c r="AV2433" s="53"/>
      <c r="AW2433" s="53"/>
      <c r="AX2433" s="53"/>
      <c r="AY2433" s="53"/>
      <c r="AZ2433" s="53"/>
      <c r="BA2433" s="53"/>
      <c r="BB2433" s="53"/>
      <c r="BC2433" s="53"/>
      <c r="BD2433" s="53"/>
      <c r="BE2433" s="53"/>
    </row>
    <row r="2434" spans="1:57" ht="15.75" customHeight="1">
      <c r="A2434" s="1" t="s">
        <v>2635</v>
      </c>
      <c r="B2434" s="1" t="s">
        <v>121</v>
      </c>
      <c r="C2434" s="1" t="s">
        <v>122</v>
      </c>
      <c r="D2434" s="1" t="s">
        <v>241</v>
      </c>
      <c r="E2434" s="1"/>
      <c r="F2434" s="35"/>
      <c r="G2434" s="36"/>
      <c r="H2434" s="36"/>
      <c r="I2434" s="36" t="s">
        <v>241</v>
      </c>
      <c r="J2434" s="36"/>
      <c r="K2434" s="120"/>
      <c r="L2434" s="121"/>
      <c r="M2434" s="122"/>
      <c r="N2434" s="122"/>
      <c r="O2434" s="122"/>
      <c r="P2434" s="39"/>
      <c r="Q2434" s="40"/>
      <c r="R2434" s="39">
        <f t="shared" ref="R2434:S2434" si="1291">R2435</f>
        <v>53200</v>
      </c>
      <c r="S2434" s="39">
        <f t="shared" si="1291"/>
        <v>0</v>
      </c>
      <c r="T2434" s="39"/>
      <c r="U2434" s="39"/>
      <c r="V2434" s="39"/>
      <c r="W2434" s="39"/>
      <c r="X2434" s="39"/>
      <c r="Y2434" s="39"/>
      <c r="Z2434" s="39"/>
      <c r="AA2434" s="39"/>
      <c r="AB2434" s="39"/>
      <c r="AC2434" s="39"/>
      <c r="AD2434" s="86"/>
      <c r="AE2434" s="86"/>
      <c r="AF2434" s="86"/>
      <c r="AG2434" s="39"/>
      <c r="AH2434" s="39"/>
      <c r="AI2434" s="39"/>
      <c r="AJ2434" s="39"/>
      <c r="AK2434" s="39"/>
      <c r="AL2434" s="39"/>
      <c r="AM2434" s="39"/>
      <c r="AN2434" s="39"/>
      <c r="AO2434" s="39"/>
      <c r="AP2434" s="39"/>
      <c r="AQ2434" s="39"/>
      <c r="AR2434" s="39"/>
      <c r="AS2434" s="39"/>
      <c r="AT2434" s="39"/>
      <c r="AU2434" s="39"/>
      <c r="AV2434" s="39"/>
      <c r="AW2434" s="39"/>
      <c r="AX2434" s="39"/>
      <c r="AY2434" s="39"/>
      <c r="AZ2434" s="39"/>
      <c r="BA2434" s="39"/>
      <c r="BB2434" s="39"/>
      <c r="BC2434" s="39"/>
      <c r="BD2434" s="39"/>
      <c r="BE2434" s="39"/>
    </row>
    <row r="2435" spans="1:57" ht="15.75" customHeight="1">
      <c r="A2435" s="1" t="s">
        <v>2635</v>
      </c>
      <c r="B2435" s="1" t="s">
        <v>121</v>
      </c>
      <c r="C2435" s="1" t="s">
        <v>122</v>
      </c>
      <c r="D2435" s="1"/>
      <c r="E2435" s="1" t="s">
        <v>847</v>
      </c>
      <c r="F2435" s="41"/>
      <c r="G2435" s="42"/>
      <c r="H2435" s="42"/>
      <c r="I2435" s="42"/>
      <c r="J2435" s="42" t="s">
        <v>847</v>
      </c>
      <c r="K2435" s="130"/>
      <c r="L2435" s="126"/>
      <c r="M2435" s="127"/>
      <c r="N2435" s="127"/>
      <c r="O2435" s="127"/>
      <c r="P2435" s="45"/>
      <c r="Q2435" s="46"/>
      <c r="R2435" s="45">
        <f t="shared" ref="R2435:S2435" si="1292">R2436</f>
        <v>53200</v>
      </c>
      <c r="S2435" s="45">
        <f t="shared" si="1292"/>
        <v>0</v>
      </c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82"/>
      <c r="AE2435" s="82"/>
      <c r="AF2435" s="82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  <c r="AT2435" s="45"/>
      <c r="AU2435" s="45"/>
      <c r="AV2435" s="45"/>
      <c r="AW2435" s="45"/>
      <c r="AX2435" s="45"/>
      <c r="AY2435" s="45"/>
      <c r="AZ2435" s="45"/>
      <c r="BA2435" s="45"/>
      <c r="BB2435" s="45"/>
      <c r="BC2435" s="45"/>
      <c r="BD2435" s="45"/>
      <c r="BE2435" s="45"/>
    </row>
    <row r="2436" spans="1:57" ht="15.75" customHeight="1">
      <c r="A2436" s="1" t="s">
        <v>2635</v>
      </c>
      <c r="B2436" s="1" t="s">
        <v>121</v>
      </c>
      <c r="C2436" s="1" t="s">
        <v>122</v>
      </c>
      <c r="D2436" s="1" t="s">
        <v>241</v>
      </c>
      <c r="E2436" s="1" t="s">
        <v>847</v>
      </c>
      <c r="F2436" s="128"/>
      <c r="G2436" s="129"/>
      <c r="H2436" s="129"/>
      <c r="I2436" s="129"/>
      <c r="J2436" s="129"/>
      <c r="K2436" s="49" t="s">
        <v>2636</v>
      </c>
      <c r="L2436" s="57" t="s">
        <v>2666</v>
      </c>
      <c r="M2436" s="51" t="s">
        <v>127</v>
      </c>
      <c r="N2436" s="51"/>
      <c r="O2436" s="62" t="e">
        <f>M2436-R2436</f>
        <v>#VALUE!</v>
      </c>
      <c r="P2436" s="53">
        <v>10</v>
      </c>
      <c r="Q2436" s="54" t="s">
        <v>400</v>
      </c>
      <c r="R2436" s="53">
        <v>53200</v>
      </c>
      <c r="S2436" s="53">
        <f>U2436+X2436+AA2436+AD2436+AG2436+AJ2436+AM2436+AP2436+AS2436+AV2436+AY2436+BB2436</f>
        <v>0</v>
      </c>
      <c r="T2436" s="53"/>
      <c r="U2436" s="53">
        <v>0</v>
      </c>
      <c r="V2436" s="53" t="s">
        <v>129</v>
      </c>
      <c r="W2436" s="55">
        <v>0.01</v>
      </c>
      <c r="X2436" s="53">
        <v>0</v>
      </c>
      <c r="Y2436" s="53" t="s">
        <v>130</v>
      </c>
      <c r="Z2436" s="55">
        <v>0.05</v>
      </c>
      <c r="AA2436" s="53">
        <v>0</v>
      </c>
      <c r="AB2436" s="53" t="s">
        <v>130</v>
      </c>
      <c r="AC2436" s="85">
        <v>0.08</v>
      </c>
      <c r="AD2436" s="53">
        <v>0</v>
      </c>
      <c r="AE2436" s="53" t="s">
        <v>130</v>
      </c>
      <c r="AF2436" s="55">
        <v>0.12</v>
      </c>
      <c r="AG2436" s="88">
        <v>0</v>
      </c>
      <c r="AH2436" s="53" t="s">
        <v>131</v>
      </c>
      <c r="AI2436" s="55">
        <v>0.15</v>
      </c>
      <c r="AJ2436" s="53">
        <v>0</v>
      </c>
      <c r="AK2436" s="53" t="s">
        <v>131</v>
      </c>
      <c r="AL2436" s="55">
        <v>0.3</v>
      </c>
      <c r="AM2436" s="53"/>
      <c r="AN2436" s="53"/>
      <c r="AO2436" s="53"/>
      <c r="AP2436" s="53"/>
      <c r="AQ2436" s="53"/>
      <c r="AR2436" s="53"/>
      <c r="AS2436" s="53"/>
      <c r="AT2436" s="53"/>
      <c r="AU2436" s="53"/>
      <c r="AV2436" s="53"/>
      <c r="AW2436" s="53"/>
      <c r="AX2436" s="53"/>
      <c r="AY2436" s="53"/>
      <c r="AZ2436" s="53"/>
      <c r="BA2436" s="53"/>
      <c r="BB2436" s="53"/>
      <c r="BC2436" s="53"/>
      <c r="BD2436" s="53"/>
      <c r="BE2436" s="53"/>
    </row>
    <row r="2437" spans="1:57" ht="15.75" customHeight="1">
      <c r="A2437" s="1" t="s">
        <v>2635</v>
      </c>
      <c r="B2437" s="1" t="s">
        <v>280</v>
      </c>
      <c r="C2437" s="1" t="s">
        <v>122</v>
      </c>
      <c r="D2437" s="1"/>
      <c r="E2437" s="1"/>
      <c r="F2437" s="23"/>
      <c r="G2437" s="24" t="s">
        <v>280</v>
      </c>
      <c r="H2437" s="24"/>
      <c r="I2437" s="24"/>
      <c r="J2437" s="24"/>
      <c r="K2437" s="132"/>
      <c r="L2437" s="133"/>
      <c r="M2437" s="134"/>
      <c r="N2437" s="134"/>
      <c r="O2437" s="134"/>
      <c r="P2437" s="27"/>
      <c r="Q2437" s="28"/>
      <c r="R2437" s="27">
        <f t="shared" ref="R2437:S2437" si="1293">R2438+R2444</f>
        <v>8738700</v>
      </c>
      <c r="S2437" s="27">
        <f t="shared" si="1293"/>
        <v>2263702.98</v>
      </c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106"/>
      <c r="AE2437" s="106"/>
      <c r="AF2437" s="106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27"/>
      <c r="AZ2437" s="27"/>
      <c r="BA2437" s="27"/>
      <c r="BB2437" s="27"/>
      <c r="BC2437" s="27"/>
      <c r="BD2437" s="27"/>
      <c r="BE2437" s="27"/>
    </row>
    <row r="2438" spans="1:57" ht="15.75" customHeight="1">
      <c r="A2438" s="1" t="s">
        <v>2635</v>
      </c>
      <c r="B2438" s="1" t="s">
        <v>280</v>
      </c>
      <c r="C2438" s="1" t="s">
        <v>713</v>
      </c>
      <c r="D2438" s="1"/>
      <c r="E2438" s="1"/>
      <c r="F2438" s="29"/>
      <c r="G2438" s="30"/>
      <c r="H2438" s="30" t="s">
        <v>713</v>
      </c>
      <c r="I2438" s="30"/>
      <c r="J2438" s="30"/>
      <c r="K2438" s="135"/>
      <c r="L2438" s="136"/>
      <c r="M2438" s="119"/>
      <c r="N2438" s="119"/>
      <c r="O2438" s="119"/>
      <c r="P2438" s="33"/>
      <c r="Q2438" s="34"/>
      <c r="R2438" s="33">
        <f t="shared" ref="R2438:S2438" si="1294">R2439</f>
        <v>1791200</v>
      </c>
      <c r="S2438" s="33">
        <f t="shared" si="1294"/>
        <v>428840</v>
      </c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</row>
    <row r="2439" spans="1:57" ht="15.75" customHeight="1">
      <c r="A2439" s="1" t="s">
        <v>2635</v>
      </c>
      <c r="B2439" s="1" t="s">
        <v>280</v>
      </c>
      <c r="C2439" s="1" t="s">
        <v>713</v>
      </c>
      <c r="D2439" s="1" t="s">
        <v>714</v>
      </c>
      <c r="E2439" s="1"/>
      <c r="F2439" s="35"/>
      <c r="G2439" s="36"/>
      <c r="H2439" s="36"/>
      <c r="I2439" s="36" t="s">
        <v>714</v>
      </c>
      <c r="J2439" s="36"/>
      <c r="K2439" s="137"/>
      <c r="L2439" s="138"/>
      <c r="M2439" s="122"/>
      <c r="N2439" s="122"/>
      <c r="O2439" s="122"/>
      <c r="P2439" s="39"/>
      <c r="Q2439" s="40"/>
      <c r="R2439" s="39">
        <f t="shared" ref="R2439:S2439" si="1295">R2440+R2442</f>
        <v>1791200</v>
      </c>
      <c r="S2439" s="39">
        <f t="shared" si="1295"/>
        <v>428840</v>
      </c>
      <c r="T2439" s="39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F2439" s="39"/>
      <c r="AG2439" s="39"/>
      <c r="AH2439" s="39"/>
      <c r="AI2439" s="39"/>
      <c r="AJ2439" s="39"/>
      <c r="AK2439" s="39"/>
      <c r="AL2439" s="39"/>
      <c r="AM2439" s="39"/>
      <c r="AN2439" s="39"/>
      <c r="AO2439" s="39"/>
      <c r="AP2439" s="39"/>
      <c r="AQ2439" s="39"/>
      <c r="AR2439" s="39"/>
      <c r="AS2439" s="39"/>
      <c r="AT2439" s="39"/>
      <c r="AU2439" s="39"/>
      <c r="AV2439" s="39"/>
      <c r="AW2439" s="39"/>
      <c r="AX2439" s="39"/>
      <c r="AY2439" s="39"/>
      <c r="AZ2439" s="39"/>
      <c r="BA2439" s="39"/>
      <c r="BB2439" s="39"/>
      <c r="BC2439" s="39"/>
      <c r="BD2439" s="39"/>
      <c r="BE2439" s="39"/>
    </row>
    <row r="2440" spans="1:57" ht="15.75" customHeight="1">
      <c r="A2440" s="1" t="s">
        <v>2635</v>
      </c>
      <c r="B2440" s="1" t="s">
        <v>280</v>
      </c>
      <c r="C2440" s="1" t="s">
        <v>713</v>
      </c>
      <c r="D2440" s="1"/>
      <c r="E2440" s="1" t="s">
        <v>715</v>
      </c>
      <c r="F2440" s="41"/>
      <c r="G2440" s="42"/>
      <c r="H2440" s="42"/>
      <c r="I2440" s="42"/>
      <c r="J2440" s="42" t="s">
        <v>715</v>
      </c>
      <c r="K2440" s="139"/>
      <c r="L2440" s="140"/>
      <c r="M2440" s="127"/>
      <c r="N2440" s="127"/>
      <c r="O2440" s="127"/>
      <c r="P2440" s="45"/>
      <c r="Q2440" s="46"/>
      <c r="R2440" s="45">
        <f t="shared" ref="R2440:S2440" si="1296">R2441</f>
        <v>1390500</v>
      </c>
      <c r="S2440" s="45">
        <f t="shared" si="1296"/>
        <v>30000</v>
      </c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82"/>
      <c r="AE2440" s="82"/>
      <c r="AF2440" s="82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  <c r="AT2440" s="45"/>
      <c r="AU2440" s="45"/>
      <c r="AV2440" s="45"/>
      <c r="AW2440" s="45"/>
      <c r="AX2440" s="45"/>
      <c r="AY2440" s="45"/>
      <c r="AZ2440" s="45"/>
      <c r="BA2440" s="45"/>
      <c r="BB2440" s="45"/>
      <c r="BC2440" s="45"/>
      <c r="BD2440" s="45"/>
      <c r="BE2440" s="45"/>
    </row>
    <row r="2441" spans="1:57" ht="15.75" customHeight="1">
      <c r="A2441" s="1" t="s">
        <v>2635</v>
      </c>
      <c r="B2441" s="1" t="s">
        <v>280</v>
      </c>
      <c r="C2441" s="1" t="s">
        <v>713</v>
      </c>
      <c r="D2441" s="1" t="s">
        <v>714</v>
      </c>
      <c r="E2441" s="1" t="s">
        <v>715</v>
      </c>
      <c r="F2441" s="128"/>
      <c r="G2441" s="129"/>
      <c r="H2441" s="129"/>
      <c r="I2441" s="129"/>
      <c r="J2441" s="129"/>
      <c r="K2441" s="83" t="s">
        <v>721</v>
      </c>
      <c r="L2441" s="84" t="s">
        <v>722</v>
      </c>
      <c r="M2441" s="51" t="s">
        <v>127</v>
      </c>
      <c r="N2441" s="51">
        <v>2</v>
      </c>
      <c r="O2441" s="56" t="e">
        <f>M2441-R2441</f>
        <v>#VALUE!</v>
      </c>
      <c r="P2441" s="53">
        <v>37</v>
      </c>
      <c r="Q2441" s="54" t="s">
        <v>718</v>
      </c>
      <c r="R2441" s="53">
        <v>1390500</v>
      </c>
      <c r="S2441" s="53">
        <f>U2441+X2441+AA2441+AD2441+AG2441+AJ2441+AM2441+AP2441+AS2441+AV2441+AY2441+BB2441</f>
        <v>30000</v>
      </c>
      <c r="T2441" s="53"/>
      <c r="U2441" s="53">
        <v>0</v>
      </c>
      <c r="V2441" s="53" t="s">
        <v>129</v>
      </c>
      <c r="W2441" s="55">
        <v>0.01</v>
      </c>
      <c r="X2441" s="53">
        <v>0</v>
      </c>
      <c r="Y2441" s="53" t="s">
        <v>129</v>
      </c>
      <c r="Z2441" s="55">
        <v>0.05</v>
      </c>
      <c r="AA2441" s="53">
        <v>0</v>
      </c>
      <c r="AB2441" s="53" t="s">
        <v>129</v>
      </c>
      <c r="AC2441" s="85">
        <v>0.06</v>
      </c>
      <c r="AD2441" s="53">
        <v>0</v>
      </c>
      <c r="AE2441" s="53" t="s">
        <v>129</v>
      </c>
      <c r="AF2441" s="55">
        <v>0.1</v>
      </c>
      <c r="AG2441" s="88">
        <v>0</v>
      </c>
      <c r="AH2441" s="53" t="s">
        <v>131</v>
      </c>
      <c r="AI2441" s="55">
        <v>0.2</v>
      </c>
      <c r="AJ2441" s="53">
        <v>30000</v>
      </c>
      <c r="AK2441" s="53" t="s">
        <v>131</v>
      </c>
      <c r="AL2441" s="55">
        <v>0.27</v>
      </c>
      <c r="AM2441" s="53"/>
      <c r="AN2441" s="53"/>
      <c r="AO2441" s="53"/>
      <c r="AP2441" s="53"/>
      <c r="AQ2441" s="53"/>
      <c r="AR2441" s="53"/>
      <c r="AS2441" s="53"/>
      <c r="AT2441" s="53"/>
      <c r="AU2441" s="53"/>
      <c r="AV2441" s="53"/>
      <c r="AW2441" s="53"/>
      <c r="AX2441" s="53"/>
      <c r="AY2441" s="53"/>
      <c r="AZ2441" s="53"/>
      <c r="BA2441" s="53"/>
      <c r="BB2441" s="53"/>
      <c r="BC2441" s="53"/>
      <c r="BD2441" s="53"/>
      <c r="BE2441" s="53"/>
    </row>
    <row r="2442" spans="1:57" ht="15.75" customHeight="1">
      <c r="A2442" s="1" t="s">
        <v>2635</v>
      </c>
      <c r="B2442" s="1" t="s">
        <v>280</v>
      </c>
      <c r="C2442" s="1" t="s">
        <v>713</v>
      </c>
      <c r="D2442" s="1"/>
      <c r="E2442" s="1" t="s">
        <v>778</v>
      </c>
      <c r="F2442" s="41"/>
      <c r="G2442" s="42"/>
      <c r="H2442" s="42"/>
      <c r="I2442" s="42"/>
      <c r="J2442" s="42" t="s">
        <v>778</v>
      </c>
      <c r="K2442" s="139"/>
      <c r="L2442" s="140"/>
      <c r="M2442" s="127"/>
      <c r="N2442" s="127"/>
      <c r="O2442" s="127"/>
      <c r="P2442" s="45"/>
      <c r="Q2442" s="46"/>
      <c r="R2442" s="45">
        <f t="shared" ref="R2442:S2442" si="1297">R2443</f>
        <v>400700</v>
      </c>
      <c r="S2442" s="45">
        <f t="shared" si="1297"/>
        <v>398840</v>
      </c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91"/>
      <c r="AE2442" s="91"/>
      <c r="AF2442" s="91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  <c r="AT2442" s="45"/>
      <c r="AU2442" s="45"/>
      <c r="AV2442" s="45"/>
      <c r="AW2442" s="45"/>
      <c r="AX2442" s="45"/>
      <c r="AY2442" s="45"/>
      <c r="AZ2442" s="45"/>
      <c r="BA2442" s="45"/>
      <c r="BB2442" s="45"/>
      <c r="BC2442" s="45"/>
      <c r="BD2442" s="45"/>
      <c r="BE2442" s="45"/>
    </row>
    <row r="2443" spans="1:57" ht="15.75" customHeight="1">
      <c r="A2443" s="1" t="s">
        <v>2635</v>
      </c>
      <c r="B2443" s="1" t="s">
        <v>280</v>
      </c>
      <c r="C2443" s="1" t="s">
        <v>713</v>
      </c>
      <c r="D2443" s="1" t="s">
        <v>714</v>
      </c>
      <c r="E2443" s="1" t="s">
        <v>778</v>
      </c>
      <c r="F2443" s="128"/>
      <c r="G2443" s="129"/>
      <c r="H2443" s="129"/>
      <c r="I2443" s="129"/>
      <c r="J2443" s="129"/>
      <c r="K2443" s="83" t="s">
        <v>781</v>
      </c>
      <c r="L2443" s="84" t="s">
        <v>782</v>
      </c>
      <c r="M2443" s="51" t="s">
        <v>127</v>
      </c>
      <c r="N2443" s="51">
        <v>2</v>
      </c>
      <c r="O2443" s="56" t="e">
        <f>M2443-R2443</f>
        <v>#VALUE!</v>
      </c>
      <c r="P2443" s="53">
        <v>3350</v>
      </c>
      <c r="Q2443" s="54" t="s">
        <v>159</v>
      </c>
      <c r="R2443" s="53">
        <v>400700</v>
      </c>
      <c r="S2443" s="53">
        <f>U2443+X2443+AA2443+AD2443+AG2443+AJ2443+AM2443+AP2443+AS2443+AV2443+AY2443+BB2443</f>
        <v>398840</v>
      </c>
      <c r="T2443" s="53"/>
      <c r="U2443" s="53">
        <v>0</v>
      </c>
      <c r="V2443" s="53" t="s">
        <v>129</v>
      </c>
      <c r="W2443" s="55">
        <v>0.01</v>
      </c>
      <c r="X2443" s="53">
        <v>0</v>
      </c>
      <c r="Y2443" s="53" t="s">
        <v>129</v>
      </c>
      <c r="Z2443" s="55">
        <v>0.05</v>
      </c>
      <c r="AA2443" s="53">
        <v>0</v>
      </c>
      <c r="AB2443" s="53" t="s">
        <v>129</v>
      </c>
      <c r="AC2443" s="85">
        <v>0.06</v>
      </c>
      <c r="AD2443" s="53">
        <v>0</v>
      </c>
      <c r="AE2443" s="53" t="s">
        <v>129</v>
      </c>
      <c r="AF2443" s="55">
        <v>0.1</v>
      </c>
      <c r="AG2443" s="88">
        <v>323220</v>
      </c>
      <c r="AH2443" s="53" t="s">
        <v>131</v>
      </c>
      <c r="AI2443" s="55">
        <v>0.3</v>
      </c>
      <c r="AJ2443" s="53">
        <v>75620</v>
      </c>
      <c r="AK2443" s="53" t="s">
        <v>131</v>
      </c>
      <c r="AL2443" s="55">
        <v>0.4</v>
      </c>
      <c r="AM2443" s="53"/>
      <c r="AN2443" s="53"/>
      <c r="AO2443" s="53"/>
      <c r="AP2443" s="53"/>
      <c r="AQ2443" s="53"/>
      <c r="AR2443" s="53"/>
      <c r="AS2443" s="53"/>
      <c r="AT2443" s="53"/>
      <c r="AU2443" s="53"/>
      <c r="AV2443" s="53"/>
      <c r="AW2443" s="53"/>
      <c r="AX2443" s="53"/>
      <c r="AY2443" s="53"/>
      <c r="AZ2443" s="53"/>
      <c r="BA2443" s="53"/>
      <c r="BB2443" s="53"/>
      <c r="BC2443" s="53"/>
      <c r="BD2443" s="53"/>
      <c r="BE2443" s="53"/>
    </row>
    <row r="2444" spans="1:57" ht="15.75" customHeight="1">
      <c r="A2444" s="1" t="s">
        <v>2635</v>
      </c>
      <c r="B2444" s="1" t="s">
        <v>280</v>
      </c>
      <c r="C2444" s="1" t="s">
        <v>281</v>
      </c>
      <c r="D2444" s="1"/>
      <c r="E2444" s="1"/>
      <c r="F2444" s="29"/>
      <c r="G2444" s="30"/>
      <c r="H2444" s="30" t="s">
        <v>281</v>
      </c>
      <c r="I2444" s="30"/>
      <c r="J2444" s="30"/>
      <c r="K2444" s="135"/>
      <c r="L2444" s="136"/>
      <c r="M2444" s="119"/>
      <c r="N2444" s="119"/>
      <c r="O2444" s="119"/>
      <c r="P2444" s="33"/>
      <c r="Q2444" s="34"/>
      <c r="R2444" s="33">
        <f t="shared" ref="R2444:S2444" si="1298">R2445+R2450+R2460+R2471+R2481</f>
        <v>6947500</v>
      </c>
      <c r="S2444" s="33">
        <f t="shared" si="1298"/>
        <v>1834862.98</v>
      </c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149"/>
      <c r="AE2444" s="149"/>
      <c r="AF2444" s="149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</row>
    <row r="2445" spans="1:57" ht="15.75" customHeight="1">
      <c r="A2445" s="1" t="s">
        <v>2635</v>
      </c>
      <c r="B2445" s="1" t="s">
        <v>280</v>
      </c>
      <c r="C2445" s="1" t="s">
        <v>281</v>
      </c>
      <c r="D2445" s="1" t="s">
        <v>851</v>
      </c>
      <c r="E2445" s="1"/>
      <c r="F2445" s="35"/>
      <c r="G2445" s="36"/>
      <c r="H2445" s="36"/>
      <c r="I2445" s="36" t="s">
        <v>851</v>
      </c>
      <c r="J2445" s="36"/>
      <c r="K2445" s="137"/>
      <c r="L2445" s="138"/>
      <c r="M2445" s="122"/>
      <c r="N2445" s="122"/>
      <c r="O2445" s="122"/>
      <c r="P2445" s="39"/>
      <c r="Q2445" s="40"/>
      <c r="R2445" s="39">
        <f t="shared" ref="R2445:S2445" si="1299">R2446</f>
        <v>1111600</v>
      </c>
      <c r="S2445" s="39">
        <f t="shared" si="1299"/>
        <v>480685.7</v>
      </c>
      <c r="T2445" s="39"/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39"/>
      <c r="AE2445" s="39"/>
      <c r="AF2445" s="39"/>
      <c r="AG2445" s="39"/>
      <c r="AH2445" s="39"/>
      <c r="AI2445" s="39"/>
      <c r="AJ2445" s="39"/>
      <c r="AK2445" s="39"/>
      <c r="AL2445" s="39"/>
      <c r="AM2445" s="39"/>
      <c r="AN2445" s="39"/>
      <c r="AO2445" s="39"/>
      <c r="AP2445" s="39"/>
      <c r="AQ2445" s="39"/>
      <c r="AR2445" s="39"/>
      <c r="AS2445" s="39"/>
      <c r="AT2445" s="39"/>
      <c r="AU2445" s="39"/>
      <c r="AV2445" s="39"/>
      <c r="AW2445" s="39"/>
      <c r="AX2445" s="39"/>
      <c r="AY2445" s="39"/>
      <c r="AZ2445" s="39"/>
      <c r="BA2445" s="39"/>
      <c r="BB2445" s="39"/>
      <c r="BC2445" s="39"/>
      <c r="BD2445" s="39"/>
      <c r="BE2445" s="39"/>
    </row>
    <row r="2446" spans="1:57" ht="15.75" customHeight="1">
      <c r="A2446" s="1" t="s">
        <v>2635</v>
      </c>
      <c r="B2446" s="1" t="s">
        <v>280</v>
      </c>
      <c r="C2446" s="1" t="s">
        <v>281</v>
      </c>
      <c r="D2446" s="1"/>
      <c r="E2446" s="1" t="s">
        <v>852</v>
      </c>
      <c r="F2446" s="41"/>
      <c r="G2446" s="42"/>
      <c r="H2446" s="42"/>
      <c r="I2446" s="42"/>
      <c r="J2446" s="42" t="s">
        <v>852</v>
      </c>
      <c r="K2446" s="139"/>
      <c r="L2446" s="140"/>
      <c r="M2446" s="127"/>
      <c r="N2446" s="127"/>
      <c r="O2446" s="127"/>
      <c r="P2446" s="45"/>
      <c r="Q2446" s="46"/>
      <c r="R2446" s="45">
        <f t="shared" ref="R2446:S2446" si="1300">SUM(R2447:R2449)</f>
        <v>1111600</v>
      </c>
      <c r="S2446" s="45">
        <f t="shared" si="1300"/>
        <v>480685.7</v>
      </c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82"/>
      <c r="AE2446" s="82"/>
      <c r="AF2446" s="82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  <c r="AT2446" s="45"/>
      <c r="AU2446" s="45"/>
      <c r="AV2446" s="45"/>
      <c r="AW2446" s="45"/>
      <c r="AX2446" s="45"/>
      <c r="AY2446" s="45"/>
      <c r="AZ2446" s="45"/>
      <c r="BA2446" s="45"/>
      <c r="BB2446" s="45"/>
      <c r="BC2446" s="45"/>
      <c r="BD2446" s="45"/>
      <c r="BE2446" s="45"/>
    </row>
    <row r="2447" spans="1:57" ht="15.75" customHeight="1">
      <c r="A2447" s="1" t="s">
        <v>2635</v>
      </c>
      <c r="B2447" s="1" t="s">
        <v>280</v>
      </c>
      <c r="C2447" s="1" t="s">
        <v>281</v>
      </c>
      <c r="D2447" s="1" t="s">
        <v>851</v>
      </c>
      <c r="E2447" s="1" t="s">
        <v>852</v>
      </c>
      <c r="F2447" s="128"/>
      <c r="G2447" s="129"/>
      <c r="H2447" s="129"/>
      <c r="I2447" s="129"/>
      <c r="J2447" s="129"/>
      <c r="K2447" s="83" t="s">
        <v>2667</v>
      </c>
      <c r="L2447" s="84" t="s">
        <v>2668</v>
      </c>
      <c r="M2447" s="51" t="s">
        <v>127</v>
      </c>
      <c r="N2447" s="51"/>
      <c r="O2447" s="62" t="e">
        <f t="shared" ref="O2447:O2449" si="1301">M2447-R2447</f>
        <v>#VALUE!</v>
      </c>
      <c r="P2447" s="53">
        <v>10</v>
      </c>
      <c r="Q2447" s="54" t="s">
        <v>718</v>
      </c>
      <c r="R2447" s="53">
        <v>300000</v>
      </c>
      <c r="S2447" s="53">
        <f t="shared" ref="S2447:S2449" si="1302">U2447+X2447+AA2447+AD2447+AG2447+AJ2447+AM2447+AP2447+AS2447+AV2447+AY2447+BB2447</f>
        <v>0</v>
      </c>
      <c r="T2447" s="53"/>
      <c r="U2447" s="53">
        <v>0</v>
      </c>
      <c r="V2447" s="53" t="s">
        <v>129</v>
      </c>
      <c r="W2447" s="55">
        <v>0.01</v>
      </c>
      <c r="X2447" s="53">
        <v>0</v>
      </c>
      <c r="Y2447" s="53" t="s">
        <v>130</v>
      </c>
      <c r="Z2447" s="55">
        <v>0.05</v>
      </c>
      <c r="AA2447" s="53">
        <v>0</v>
      </c>
      <c r="AB2447" s="53" t="s">
        <v>130</v>
      </c>
      <c r="AC2447" s="85">
        <v>0.08</v>
      </c>
      <c r="AD2447" s="53">
        <v>0</v>
      </c>
      <c r="AE2447" s="53" t="s">
        <v>130</v>
      </c>
      <c r="AF2447" s="55">
        <v>0.12</v>
      </c>
      <c r="AG2447" s="88">
        <v>0</v>
      </c>
      <c r="AH2447" s="53" t="s">
        <v>131</v>
      </c>
      <c r="AI2447" s="55">
        <v>0.15</v>
      </c>
      <c r="AJ2447" s="53">
        <v>0</v>
      </c>
      <c r="AK2447" s="53" t="s">
        <v>131</v>
      </c>
      <c r="AL2447" s="55">
        <v>0.3</v>
      </c>
      <c r="AM2447" s="53"/>
      <c r="AN2447" s="53"/>
      <c r="AO2447" s="53"/>
      <c r="AP2447" s="53"/>
      <c r="AQ2447" s="53"/>
      <c r="AR2447" s="53"/>
      <c r="AS2447" s="53"/>
      <c r="AT2447" s="53"/>
      <c r="AU2447" s="53"/>
      <c r="AV2447" s="53"/>
      <c r="AW2447" s="53"/>
      <c r="AX2447" s="53"/>
      <c r="AY2447" s="53"/>
      <c r="AZ2447" s="53"/>
      <c r="BA2447" s="53"/>
      <c r="BB2447" s="53"/>
      <c r="BC2447" s="53"/>
      <c r="BD2447" s="53"/>
      <c r="BE2447" s="53"/>
    </row>
    <row r="2448" spans="1:57" ht="15.75" customHeight="1">
      <c r="A2448" s="1" t="s">
        <v>2635</v>
      </c>
      <c r="B2448" s="1" t="s">
        <v>280</v>
      </c>
      <c r="C2448" s="1" t="s">
        <v>281</v>
      </c>
      <c r="D2448" s="1" t="s">
        <v>851</v>
      </c>
      <c r="E2448" s="1" t="s">
        <v>852</v>
      </c>
      <c r="F2448" s="128"/>
      <c r="G2448" s="129"/>
      <c r="H2448" s="129"/>
      <c r="I2448" s="129"/>
      <c r="J2448" s="129"/>
      <c r="K2448" s="83" t="s">
        <v>2669</v>
      </c>
      <c r="L2448" s="84" t="s">
        <v>2670</v>
      </c>
      <c r="M2448" s="51" t="s">
        <v>127</v>
      </c>
      <c r="N2448" s="51"/>
      <c r="O2448" s="62" t="e">
        <f t="shared" si="1301"/>
        <v>#VALUE!</v>
      </c>
      <c r="P2448" s="53">
        <v>4</v>
      </c>
      <c r="Q2448" s="54" t="s">
        <v>718</v>
      </c>
      <c r="R2448" s="53">
        <v>120000</v>
      </c>
      <c r="S2448" s="53">
        <f t="shared" si="1302"/>
        <v>0</v>
      </c>
      <c r="T2448" s="53"/>
      <c r="U2448" s="53">
        <v>0</v>
      </c>
      <c r="V2448" s="53" t="s">
        <v>129</v>
      </c>
      <c r="W2448" s="55">
        <v>0.01</v>
      </c>
      <c r="X2448" s="53">
        <v>0</v>
      </c>
      <c r="Y2448" s="53" t="s">
        <v>130</v>
      </c>
      <c r="Z2448" s="55">
        <v>0.05</v>
      </c>
      <c r="AA2448" s="53">
        <v>0</v>
      </c>
      <c r="AB2448" s="53" t="s">
        <v>130</v>
      </c>
      <c r="AC2448" s="85">
        <v>0.08</v>
      </c>
      <c r="AD2448" s="53">
        <v>0</v>
      </c>
      <c r="AE2448" s="53" t="s">
        <v>130</v>
      </c>
      <c r="AF2448" s="55">
        <v>0.12</v>
      </c>
      <c r="AG2448" s="88">
        <v>0</v>
      </c>
      <c r="AH2448" s="53" t="s">
        <v>131</v>
      </c>
      <c r="AI2448" s="55">
        <v>0.15</v>
      </c>
      <c r="AJ2448" s="53">
        <v>0</v>
      </c>
      <c r="AK2448" s="53" t="s">
        <v>131</v>
      </c>
      <c r="AL2448" s="55">
        <v>0.3</v>
      </c>
      <c r="AM2448" s="53"/>
      <c r="AN2448" s="53"/>
      <c r="AO2448" s="53"/>
      <c r="AP2448" s="53"/>
      <c r="AQ2448" s="53"/>
      <c r="AR2448" s="53"/>
      <c r="AS2448" s="53"/>
      <c r="AT2448" s="53"/>
      <c r="AU2448" s="53"/>
      <c r="AV2448" s="53"/>
      <c r="AW2448" s="53"/>
      <c r="AX2448" s="53"/>
      <c r="AY2448" s="53"/>
      <c r="AZ2448" s="53"/>
      <c r="BA2448" s="53"/>
      <c r="BB2448" s="53"/>
      <c r="BC2448" s="53"/>
      <c r="BD2448" s="53"/>
      <c r="BE2448" s="53"/>
    </row>
    <row r="2449" spans="1:57" ht="15.75" customHeight="1">
      <c r="A2449" s="1" t="s">
        <v>2635</v>
      </c>
      <c r="B2449" s="1" t="s">
        <v>280</v>
      </c>
      <c r="C2449" s="1" t="s">
        <v>281</v>
      </c>
      <c r="D2449" s="1" t="s">
        <v>851</v>
      </c>
      <c r="E2449" s="1" t="s">
        <v>852</v>
      </c>
      <c r="F2449" s="128"/>
      <c r="G2449" s="129"/>
      <c r="H2449" s="129"/>
      <c r="I2449" s="129"/>
      <c r="J2449" s="129"/>
      <c r="K2449" s="83" t="s">
        <v>2662</v>
      </c>
      <c r="L2449" s="84" t="s">
        <v>2671</v>
      </c>
      <c r="M2449" s="51" t="s">
        <v>127</v>
      </c>
      <c r="N2449" s="51"/>
      <c r="O2449" s="62" t="e">
        <f t="shared" si="1301"/>
        <v>#VALUE!</v>
      </c>
      <c r="P2449" s="53">
        <v>130</v>
      </c>
      <c r="Q2449" s="54" t="s">
        <v>400</v>
      </c>
      <c r="R2449" s="53">
        <v>691600</v>
      </c>
      <c r="S2449" s="53">
        <f t="shared" si="1302"/>
        <v>480685.7</v>
      </c>
      <c r="T2449" s="53"/>
      <c r="U2449" s="53">
        <v>0</v>
      </c>
      <c r="V2449" s="53" t="s">
        <v>129</v>
      </c>
      <c r="W2449" s="55">
        <v>0.01</v>
      </c>
      <c r="X2449" s="53">
        <v>0</v>
      </c>
      <c r="Y2449" s="53" t="s">
        <v>130</v>
      </c>
      <c r="Z2449" s="55">
        <v>0.05</v>
      </c>
      <c r="AA2449" s="53">
        <v>0</v>
      </c>
      <c r="AB2449" s="53" t="s">
        <v>130</v>
      </c>
      <c r="AC2449" s="85">
        <v>0.08</v>
      </c>
      <c r="AD2449" s="53">
        <v>2290</v>
      </c>
      <c r="AE2449" s="53" t="s">
        <v>130</v>
      </c>
      <c r="AF2449" s="55">
        <v>0.15</v>
      </c>
      <c r="AG2449" s="88">
        <v>0</v>
      </c>
      <c r="AH2449" s="53" t="s">
        <v>131</v>
      </c>
      <c r="AI2449" s="55">
        <v>0.2</v>
      </c>
      <c r="AJ2449" s="95">
        <v>478395.7</v>
      </c>
      <c r="AK2449" s="53" t="s">
        <v>131</v>
      </c>
      <c r="AL2449" s="55">
        <v>0.4</v>
      </c>
      <c r="AM2449" s="53"/>
      <c r="AN2449" s="53"/>
      <c r="AO2449" s="53"/>
      <c r="AP2449" s="53"/>
      <c r="AQ2449" s="53"/>
      <c r="AR2449" s="53"/>
      <c r="AS2449" s="53"/>
      <c r="AT2449" s="53"/>
      <c r="AU2449" s="53"/>
      <c r="AV2449" s="53"/>
      <c r="AW2449" s="53"/>
      <c r="AX2449" s="53"/>
      <c r="AY2449" s="53"/>
      <c r="AZ2449" s="53"/>
      <c r="BA2449" s="53"/>
      <c r="BB2449" s="53"/>
      <c r="BC2449" s="53"/>
      <c r="BD2449" s="53"/>
      <c r="BE2449" s="53"/>
    </row>
    <row r="2450" spans="1:57" ht="15.75" customHeight="1">
      <c r="A2450" s="1" t="s">
        <v>2635</v>
      </c>
      <c r="B2450" s="1" t="s">
        <v>280</v>
      </c>
      <c r="C2450" s="1" t="s">
        <v>281</v>
      </c>
      <c r="D2450" s="1" t="s">
        <v>658</v>
      </c>
      <c r="E2450" s="1"/>
      <c r="F2450" s="35"/>
      <c r="G2450" s="36"/>
      <c r="H2450" s="36"/>
      <c r="I2450" s="36" t="s">
        <v>658</v>
      </c>
      <c r="J2450" s="36"/>
      <c r="K2450" s="137"/>
      <c r="L2450" s="138"/>
      <c r="M2450" s="122"/>
      <c r="N2450" s="122"/>
      <c r="O2450" s="122"/>
      <c r="P2450" s="39"/>
      <c r="Q2450" s="40"/>
      <c r="R2450" s="39">
        <f t="shared" ref="R2450:S2450" si="1303">R2451+R2454+R2458</f>
        <v>2495200</v>
      </c>
      <c r="S2450" s="39">
        <f t="shared" si="1303"/>
        <v>1188970</v>
      </c>
      <c r="T2450" s="39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86"/>
      <c r="AE2450" s="86"/>
      <c r="AF2450" s="86"/>
      <c r="AG2450" s="39"/>
      <c r="AH2450" s="39"/>
      <c r="AI2450" s="39"/>
      <c r="AJ2450" s="39"/>
      <c r="AK2450" s="39"/>
      <c r="AL2450" s="39"/>
      <c r="AM2450" s="39"/>
      <c r="AN2450" s="39"/>
      <c r="AO2450" s="39"/>
      <c r="AP2450" s="39"/>
      <c r="AQ2450" s="39"/>
      <c r="AR2450" s="39"/>
      <c r="AS2450" s="39"/>
      <c r="AT2450" s="39"/>
      <c r="AU2450" s="39"/>
      <c r="AV2450" s="39"/>
      <c r="AW2450" s="39"/>
      <c r="AX2450" s="39"/>
      <c r="AY2450" s="39"/>
      <c r="AZ2450" s="39"/>
      <c r="BA2450" s="39"/>
      <c r="BB2450" s="39"/>
      <c r="BC2450" s="39"/>
      <c r="BD2450" s="39"/>
      <c r="BE2450" s="39"/>
    </row>
    <row r="2451" spans="1:57" ht="15.75" customHeight="1">
      <c r="A2451" s="1" t="s">
        <v>2635</v>
      </c>
      <c r="B2451" s="1" t="s">
        <v>280</v>
      </c>
      <c r="C2451" s="1" t="s">
        <v>281</v>
      </c>
      <c r="D2451" s="1"/>
      <c r="E2451" s="1" t="s">
        <v>868</v>
      </c>
      <c r="F2451" s="41"/>
      <c r="G2451" s="42"/>
      <c r="H2451" s="42"/>
      <c r="I2451" s="42"/>
      <c r="J2451" s="42" t="s">
        <v>868</v>
      </c>
      <c r="K2451" s="139"/>
      <c r="L2451" s="140"/>
      <c r="M2451" s="127"/>
      <c r="N2451" s="127"/>
      <c r="O2451" s="127"/>
      <c r="P2451" s="45"/>
      <c r="Q2451" s="46"/>
      <c r="R2451" s="45">
        <f t="shared" ref="R2451:S2451" si="1304">R2452+R2453</f>
        <v>660000</v>
      </c>
      <c r="S2451" s="45">
        <f t="shared" si="1304"/>
        <v>236500</v>
      </c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82"/>
      <c r="AE2451" s="82"/>
      <c r="AF2451" s="82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  <c r="AT2451" s="45"/>
      <c r="AU2451" s="45"/>
      <c r="AV2451" s="45"/>
      <c r="AW2451" s="45"/>
      <c r="AX2451" s="45"/>
      <c r="AY2451" s="45"/>
      <c r="AZ2451" s="45"/>
      <c r="BA2451" s="45"/>
      <c r="BB2451" s="45"/>
      <c r="BC2451" s="45"/>
      <c r="BD2451" s="45"/>
      <c r="BE2451" s="45"/>
    </row>
    <row r="2452" spans="1:57" ht="15.75" customHeight="1">
      <c r="A2452" s="1" t="s">
        <v>2635</v>
      </c>
      <c r="B2452" s="1" t="s">
        <v>280</v>
      </c>
      <c r="C2452" s="1" t="s">
        <v>281</v>
      </c>
      <c r="D2452" s="1" t="s">
        <v>658</v>
      </c>
      <c r="E2452" s="1" t="s">
        <v>868</v>
      </c>
      <c r="F2452" s="128"/>
      <c r="G2452" s="129"/>
      <c r="H2452" s="129"/>
      <c r="I2452" s="129"/>
      <c r="J2452" s="129"/>
      <c r="K2452" s="83" t="s">
        <v>2652</v>
      </c>
      <c r="L2452" s="84" t="s">
        <v>2672</v>
      </c>
      <c r="M2452" s="51" t="s">
        <v>127</v>
      </c>
      <c r="N2452" s="51"/>
      <c r="O2452" s="62" t="e">
        <f t="shared" ref="O2452:O2453" si="1305">M2452-R2452</f>
        <v>#VALUE!</v>
      </c>
      <c r="P2452" s="53">
        <v>200000</v>
      </c>
      <c r="Q2452" s="54" t="s">
        <v>128</v>
      </c>
      <c r="R2452" s="53">
        <v>330000</v>
      </c>
      <c r="S2452" s="53">
        <f t="shared" ref="S2452:S2453" si="1306">U2452+X2452+AA2452+AD2452+AG2452+AJ2452+AM2452+AP2452+AS2452+AV2452+AY2452+BB2452</f>
        <v>154000</v>
      </c>
      <c r="T2452" s="53"/>
      <c r="U2452" s="53">
        <v>0</v>
      </c>
      <c r="V2452" s="53" t="s">
        <v>129</v>
      </c>
      <c r="W2452" s="55">
        <v>0.01</v>
      </c>
      <c r="X2452" s="53">
        <v>0</v>
      </c>
      <c r="Y2452" s="53" t="s">
        <v>130</v>
      </c>
      <c r="Z2452" s="55">
        <v>0.05</v>
      </c>
      <c r="AA2452" s="53">
        <v>154000</v>
      </c>
      <c r="AB2452" s="53" t="s">
        <v>130</v>
      </c>
      <c r="AC2452" s="85">
        <v>0.15</v>
      </c>
      <c r="AD2452" s="53">
        <v>0</v>
      </c>
      <c r="AE2452" s="53" t="s">
        <v>131</v>
      </c>
      <c r="AF2452" s="55">
        <v>0.25</v>
      </c>
      <c r="AG2452" s="88">
        <v>0</v>
      </c>
      <c r="AH2452" s="53" t="s">
        <v>131</v>
      </c>
      <c r="AI2452" s="55">
        <v>0.3</v>
      </c>
      <c r="AJ2452" s="88">
        <v>0</v>
      </c>
      <c r="AK2452" s="53" t="s">
        <v>131</v>
      </c>
      <c r="AL2452" s="55">
        <v>0.4</v>
      </c>
      <c r="AM2452" s="53"/>
      <c r="AN2452" s="53"/>
      <c r="AO2452" s="53"/>
      <c r="AP2452" s="53"/>
      <c r="AQ2452" s="53"/>
      <c r="AR2452" s="53"/>
      <c r="AS2452" s="53"/>
      <c r="AT2452" s="53"/>
      <c r="AU2452" s="53"/>
      <c r="AV2452" s="53"/>
      <c r="AW2452" s="53"/>
      <c r="AX2452" s="53"/>
      <c r="AY2452" s="53"/>
      <c r="AZ2452" s="53"/>
      <c r="BA2452" s="53"/>
      <c r="BB2452" s="53"/>
      <c r="BC2452" s="53"/>
      <c r="BD2452" s="53"/>
      <c r="BE2452" s="53"/>
    </row>
    <row r="2453" spans="1:57" ht="15.75" customHeight="1">
      <c r="A2453" s="1" t="s">
        <v>2635</v>
      </c>
      <c r="B2453" s="1" t="s">
        <v>280</v>
      </c>
      <c r="C2453" s="1" t="s">
        <v>281</v>
      </c>
      <c r="D2453" s="1" t="s">
        <v>658</v>
      </c>
      <c r="E2453" s="1" t="s">
        <v>868</v>
      </c>
      <c r="F2453" s="128"/>
      <c r="G2453" s="129"/>
      <c r="H2453" s="129"/>
      <c r="I2453" s="129"/>
      <c r="J2453" s="129"/>
      <c r="K2453" s="83" t="s">
        <v>2654</v>
      </c>
      <c r="L2453" s="84" t="s">
        <v>2673</v>
      </c>
      <c r="M2453" s="51" t="s">
        <v>127</v>
      </c>
      <c r="N2453" s="51"/>
      <c r="O2453" s="62" t="e">
        <f t="shared" si="1305"/>
        <v>#VALUE!</v>
      </c>
      <c r="P2453" s="53">
        <v>200000</v>
      </c>
      <c r="Q2453" s="54" t="s">
        <v>128</v>
      </c>
      <c r="R2453" s="53">
        <v>330000</v>
      </c>
      <c r="S2453" s="53">
        <f t="shared" si="1306"/>
        <v>82500</v>
      </c>
      <c r="T2453" s="53"/>
      <c r="U2453" s="53">
        <v>0</v>
      </c>
      <c r="V2453" s="53" t="s">
        <v>129</v>
      </c>
      <c r="W2453" s="55">
        <v>0.01</v>
      </c>
      <c r="X2453" s="53">
        <v>0</v>
      </c>
      <c r="Y2453" s="53" t="s">
        <v>130</v>
      </c>
      <c r="Z2453" s="55">
        <v>0.05</v>
      </c>
      <c r="AA2453" s="53">
        <v>0</v>
      </c>
      <c r="AB2453" s="53" t="s">
        <v>130</v>
      </c>
      <c r="AC2453" s="85">
        <v>0.08</v>
      </c>
      <c r="AD2453" s="53">
        <v>82500</v>
      </c>
      <c r="AE2453" s="53" t="s">
        <v>131</v>
      </c>
      <c r="AF2453" s="55">
        <v>0.25</v>
      </c>
      <c r="AG2453" s="88">
        <v>0</v>
      </c>
      <c r="AH2453" s="53" t="s">
        <v>131</v>
      </c>
      <c r="AI2453" s="55">
        <v>0.3</v>
      </c>
      <c r="AJ2453" s="88">
        <v>0</v>
      </c>
      <c r="AK2453" s="53" t="s">
        <v>131</v>
      </c>
      <c r="AL2453" s="55">
        <v>0.4</v>
      </c>
      <c r="AM2453" s="53"/>
      <c r="AN2453" s="53"/>
      <c r="AO2453" s="53"/>
      <c r="AP2453" s="53"/>
      <c r="AQ2453" s="53"/>
      <c r="AR2453" s="53"/>
      <c r="AS2453" s="53"/>
      <c r="AT2453" s="53"/>
      <c r="AU2453" s="53"/>
      <c r="AV2453" s="53"/>
      <c r="AW2453" s="53"/>
      <c r="AX2453" s="53"/>
      <c r="AY2453" s="53"/>
      <c r="AZ2453" s="53"/>
      <c r="BA2453" s="53"/>
      <c r="BB2453" s="53"/>
      <c r="BC2453" s="53"/>
      <c r="BD2453" s="53"/>
      <c r="BE2453" s="53"/>
    </row>
    <row r="2454" spans="1:57" ht="15.75" customHeight="1">
      <c r="A2454" s="1" t="s">
        <v>2635</v>
      </c>
      <c r="B2454" s="1" t="s">
        <v>280</v>
      </c>
      <c r="C2454" s="1" t="s">
        <v>281</v>
      </c>
      <c r="D2454" s="1"/>
      <c r="E2454" s="1" t="s">
        <v>659</v>
      </c>
      <c r="F2454" s="41"/>
      <c r="G2454" s="42"/>
      <c r="H2454" s="42"/>
      <c r="I2454" s="42"/>
      <c r="J2454" s="42" t="s">
        <v>659</v>
      </c>
      <c r="K2454" s="139"/>
      <c r="L2454" s="140"/>
      <c r="M2454" s="127"/>
      <c r="N2454" s="127"/>
      <c r="O2454" s="127"/>
      <c r="P2454" s="45"/>
      <c r="Q2454" s="46"/>
      <c r="R2454" s="45">
        <f t="shared" ref="R2454:S2454" si="1307">SUM(R2455:R2457)</f>
        <v>1332000</v>
      </c>
      <c r="S2454" s="45">
        <f t="shared" si="1307"/>
        <v>732320</v>
      </c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91"/>
      <c r="AE2454" s="91"/>
      <c r="AF2454" s="91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  <c r="AT2454" s="45"/>
      <c r="AU2454" s="45"/>
      <c r="AV2454" s="45"/>
      <c r="AW2454" s="45"/>
      <c r="AX2454" s="45"/>
      <c r="AY2454" s="45"/>
      <c r="AZ2454" s="45"/>
      <c r="BA2454" s="45"/>
      <c r="BB2454" s="45"/>
      <c r="BC2454" s="45"/>
      <c r="BD2454" s="45"/>
      <c r="BE2454" s="45"/>
    </row>
    <row r="2455" spans="1:57" ht="15.75" customHeight="1">
      <c r="A2455" s="1" t="s">
        <v>2635</v>
      </c>
      <c r="B2455" s="1" t="s">
        <v>280</v>
      </c>
      <c r="C2455" s="1" t="s">
        <v>281</v>
      </c>
      <c r="D2455" s="1" t="s">
        <v>658</v>
      </c>
      <c r="E2455" s="1" t="s">
        <v>659</v>
      </c>
      <c r="F2455" s="128"/>
      <c r="G2455" s="129"/>
      <c r="H2455" s="129"/>
      <c r="I2455" s="129"/>
      <c r="J2455" s="129"/>
      <c r="K2455" s="83" t="s">
        <v>2638</v>
      </c>
      <c r="L2455" s="84" t="s">
        <v>2674</v>
      </c>
      <c r="M2455" s="51" t="s">
        <v>127</v>
      </c>
      <c r="N2455" s="51">
        <v>2</v>
      </c>
      <c r="O2455" s="56" t="e">
        <f t="shared" ref="O2455:O2457" si="1308">M2455-R2455</f>
        <v>#VALUE!</v>
      </c>
      <c r="P2455" s="53">
        <v>300000</v>
      </c>
      <c r="Q2455" s="54" t="s">
        <v>128</v>
      </c>
      <c r="R2455" s="53">
        <v>888000</v>
      </c>
      <c r="S2455" s="53">
        <f t="shared" ref="S2455:S2457" si="1309">U2455+X2455+AA2455+AD2455+AG2455+AJ2455+AM2455+AP2455+AS2455+AV2455+AY2455+BB2455</f>
        <v>521700</v>
      </c>
      <c r="T2455" s="53"/>
      <c r="U2455" s="53">
        <v>0</v>
      </c>
      <c r="V2455" s="53" t="s">
        <v>129</v>
      </c>
      <c r="W2455" s="55">
        <v>0.01</v>
      </c>
      <c r="X2455" s="53">
        <v>0</v>
      </c>
      <c r="Y2455" s="53" t="s">
        <v>130</v>
      </c>
      <c r="Z2455" s="55">
        <v>0.05</v>
      </c>
      <c r="AA2455" s="53">
        <v>0</v>
      </c>
      <c r="AB2455" s="53" t="s">
        <v>131</v>
      </c>
      <c r="AC2455" s="85">
        <v>0.09</v>
      </c>
      <c r="AD2455" s="53">
        <v>330650</v>
      </c>
      <c r="AE2455" s="53" t="s">
        <v>131</v>
      </c>
      <c r="AF2455" s="55">
        <v>0.3</v>
      </c>
      <c r="AG2455" s="88">
        <v>91150</v>
      </c>
      <c r="AH2455" s="53" t="s">
        <v>131</v>
      </c>
      <c r="AI2455" s="55">
        <v>0.4</v>
      </c>
      <c r="AJ2455" s="53">
        <v>99900</v>
      </c>
      <c r="AK2455" s="53" t="s">
        <v>131</v>
      </c>
      <c r="AL2455" s="55">
        <v>0.5</v>
      </c>
      <c r="AM2455" s="53"/>
      <c r="AN2455" s="53"/>
      <c r="AO2455" s="53"/>
      <c r="AP2455" s="53"/>
      <c r="AQ2455" s="53"/>
      <c r="AR2455" s="53"/>
      <c r="AS2455" s="53"/>
      <c r="AT2455" s="53"/>
      <c r="AU2455" s="53"/>
      <c r="AV2455" s="53"/>
      <c r="AW2455" s="53"/>
      <c r="AX2455" s="53"/>
      <c r="AY2455" s="53"/>
      <c r="AZ2455" s="53"/>
      <c r="BA2455" s="53"/>
      <c r="BB2455" s="53"/>
      <c r="BC2455" s="53"/>
      <c r="BD2455" s="53"/>
      <c r="BE2455" s="53"/>
    </row>
    <row r="2456" spans="1:57" ht="15.75" customHeight="1">
      <c r="A2456" s="1" t="s">
        <v>2635</v>
      </c>
      <c r="B2456" s="1" t="s">
        <v>280</v>
      </c>
      <c r="C2456" s="1" t="s">
        <v>281</v>
      </c>
      <c r="D2456" s="1" t="s">
        <v>658</v>
      </c>
      <c r="E2456" s="1" t="s">
        <v>659</v>
      </c>
      <c r="F2456" s="128"/>
      <c r="G2456" s="129"/>
      <c r="H2456" s="129"/>
      <c r="I2456" s="129"/>
      <c r="J2456" s="129"/>
      <c r="K2456" s="83" t="s">
        <v>2640</v>
      </c>
      <c r="L2456" s="84" t="s">
        <v>2675</v>
      </c>
      <c r="M2456" s="51" t="s">
        <v>127</v>
      </c>
      <c r="N2456" s="51"/>
      <c r="O2456" s="62" t="e">
        <f t="shared" si="1308"/>
        <v>#VALUE!</v>
      </c>
      <c r="P2456" s="53">
        <v>100000</v>
      </c>
      <c r="Q2456" s="54" t="s">
        <v>128</v>
      </c>
      <c r="R2456" s="53">
        <v>296000</v>
      </c>
      <c r="S2456" s="53">
        <f t="shared" si="1309"/>
        <v>140600</v>
      </c>
      <c r="T2456" s="53"/>
      <c r="U2456" s="53">
        <v>0</v>
      </c>
      <c r="V2456" s="53" t="s">
        <v>129</v>
      </c>
      <c r="W2456" s="55">
        <v>0.01</v>
      </c>
      <c r="X2456" s="53">
        <v>0</v>
      </c>
      <c r="Y2456" s="53" t="s">
        <v>130</v>
      </c>
      <c r="Z2456" s="55">
        <v>0.05</v>
      </c>
      <c r="AA2456" s="53">
        <v>0</v>
      </c>
      <c r="AB2456" s="53" t="s">
        <v>130</v>
      </c>
      <c r="AC2456" s="85">
        <v>0.08</v>
      </c>
      <c r="AD2456" s="53">
        <v>140600</v>
      </c>
      <c r="AE2456" s="53" t="s">
        <v>131</v>
      </c>
      <c r="AF2456" s="55">
        <v>0.25</v>
      </c>
      <c r="AG2456" s="88">
        <v>0</v>
      </c>
      <c r="AH2456" s="53" t="s">
        <v>131</v>
      </c>
      <c r="AI2456" s="55">
        <v>0.3</v>
      </c>
      <c r="AJ2456" s="53">
        <v>0</v>
      </c>
      <c r="AK2456" s="53" t="s">
        <v>131</v>
      </c>
      <c r="AL2456" s="55">
        <v>0.4</v>
      </c>
      <c r="AM2456" s="53"/>
      <c r="AN2456" s="53"/>
      <c r="AO2456" s="53"/>
      <c r="AP2456" s="53"/>
      <c r="AQ2456" s="53"/>
      <c r="AR2456" s="53"/>
      <c r="AS2456" s="53"/>
      <c r="AT2456" s="53"/>
      <c r="AU2456" s="53"/>
      <c r="AV2456" s="53"/>
      <c r="AW2456" s="53"/>
      <c r="AX2456" s="53"/>
      <c r="AY2456" s="53"/>
      <c r="AZ2456" s="53"/>
      <c r="BA2456" s="53"/>
      <c r="BB2456" s="53"/>
      <c r="BC2456" s="53"/>
      <c r="BD2456" s="53"/>
      <c r="BE2456" s="53"/>
    </row>
    <row r="2457" spans="1:57" ht="15.75" customHeight="1">
      <c r="A2457" s="1" t="s">
        <v>2635</v>
      </c>
      <c r="B2457" s="1" t="s">
        <v>280</v>
      </c>
      <c r="C2457" s="1" t="s">
        <v>281</v>
      </c>
      <c r="D2457" s="1" t="s">
        <v>658</v>
      </c>
      <c r="E2457" s="1" t="s">
        <v>659</v>
      </c>
      <c r="F2457" s="128"/>
      <c r="G2457" s="129"/>
      <c r="H2457" s="129"/>
      <c r="I2457" s="129"/>
      <c r="J2457" s="129"/>
      <c r="K2457" s="83" t="s">
        <v>656</v>
      </c>
      <c r="L2457" s="84" t="s">
        <v>2676</v>
      </c>
      <c r="M2457" s="51" t="s">
        <v>127</v>
      </c>
      <c r="N2457" s="51"/>
      <c r="O2457" s="62" t="e">
        <f t="shared" si="1308"/>
        <v>#VALUE!</v>
      </c>
      <c r="P2457" s="53">
        <v>50000</v>
      </c>
      <c r="Q2457" s="54" t="s">
        <v>128</v>
      </c>
      <c r="R2457" s="53">
        <v>148000</v>
      </c>
      <c r="S2457" s="53">
        <f t="shared" si="1309"/>
        <v>70020</v>
      </c>
      <c r="T2457" s="53"/>
      <c r="U2457" s="53">
        <v>0</v>
      </c>
      <c r="V2457" s="53" t="s">
        <v>129</v>
      </c>
      <c r="W2457" s="55">
        <v>0.01</v>
      </c>
      <c r="X2457" s="53">
        <v>0</v>
      </c>
      <c r="Y2457" s="53" t="s">
        <v>130</v>
      </c>
      <c r="Z2457" s="55">
        <v>0.05</v>
      </c>
      <c r="AA2457" s="53">
        <v>0</v>
      </c>
      <c r="AB2457" s="53" t="s">
        <v>130</v>
      </c>
      <c r="AC2457" s="85">
        <v>0.08</v>
      </c>
      <c r="AD2457" s="53">
        <v>70020</v>
      </c>
      <c r="AE2457" s="53" t="s">
        <v>131</v>
      </c>
      <c r="AF2457" s="55">
        <v>0.2</v>
      </c>
      <c r="AG2457" s="88">
        <v>0</v>
      </c>
      <c r="AH2457" s="53" t="s">
        <v>131</v>
      </c>
      <c r="AI2457" s="55">
        <v>0.3</v>
      </c>
      <c r="AJ2457" s="53">
        <v>0</v>
      </c>
      <c r="AK2457" s="53" t="s">
        <v>131</v>
      </c>
      <c r="AL2457" s="55">
        <v>0.4</v>
      </c>
      <c r="AM2457" s="53"/>
      <c r="AN2457" s="53"/>
      <c r="AO2457" s="53"/>
      <c r="AP2457" s="53"/>
      <c r="AQ2457" s="53"/>
      <c r="AR2457" s="53"/>
      <c r="AS2457" s="53"/>
      <c r="AT2457" s="53"/>
      <c r="AU2457" s="53"/>
      <c r="AV2457" s="53"/>
      <c r="AW2457" s="53"/>
      <c r="AX2457" s="53"/>
      <c r="AY2457" s="53"/>
      <c r="AZ2457" s="53"/>
      <c r="BA2457" s="53"/>
      <c r="BB2457" s="53"/>
      <c r="BC2457" s="53"/>
      <c r="BD2457" s="53"/>
      <c r="BE2457" s="53"/>
    </row>
    <row r="2458" spans="1:57" ht="15.75" customHeight="1">
      <c r="A2458" s="1" t="s">
        <v>2635</v>
      </c>
      <c r="B2458" s="1" t="s">
        <v>280</v>
      </c>
      <c r="C2458" s="1" t="s">
        <v>281</v>
      </c>
      <c r="D2458" s="1"/>
      <c r="E2458" s="1" t="s">
        <v>873</v>
      </c>
      <c r="F2458" s="41"/>
      <c r="G2458" s="42"/>
      <c r="H2458" s="42"/>
      <c r="I2458" s="42"/>
      <c r="J2458" s="42" t="s">
        <v>873</v>
      </c>
      <c r="K2458" s="139"/>
      <c r="L2458" s="140"/>
      <c r="M2458" s="127"/>
      <c r="N2458" s="127"/>
      <c r="O2458" s="127"/>
      <c r="P2458" s="45"/>
      <c r="Q2458" s="46"/>
      <c r="R2458" s="45">
        <f t="shared" ref="R2458:S2458" si="1310">R2459</f>
        <v>503200</v>
      </c>
      <c r="S2458" s="45">
        <f t="shared" si="1310"/>
        <v>220150</v>
      </c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91"/>
      <c r="AE2458" s="91"/>
      <c r="AF2458" s="91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  <c r="AT2458" s="45"/>
      <c r="AU2458" s="45"/>
      <c r="AV2458" s="45"/>
      <c r="AW2458" s="45"/>
      <c r="AX2458" s="45"/>
      <c r="AY2458" s="45"/>
      <c r="AZ2458" s="45"/>
      <c r="BA2458" s="45"/>
      <c r="BB2458" s="45"/>
      <c r="BC2458" s="45"/>
      <c r="BD2458" s="45"/>
      <c r="BE2458" s="45"/>
    </row>
    <row r="2459" spans="1:57" ht="15.75" customHeight="1">
      <c r="A2459" s="1" t="s">
        <v>2635</v>
      </c>
      <c r="B2459" s="1" t="s">
        <v>280</v>
      </c>
      <c r="C2459" s="1" t="s">
        <v>281</v>
      </c>
      <c r="D2459" s="1" t="s">
        <v>658</v>
      </c>
      <c r="E2459" s="1" t="s">
        <v>873</v>
      </c>
      <c r="F2459" s="128"/>
      <c r="G2459" s="129"/>
      <c r="H2459" s="129"/>
      <c r="I2459" s="129"/>
      <c r="J2459" s="129"/>
      <c r="K2459" s="83" t="s">
        <v>2638</v>
      </c>
      <c r="L2459" s="84" t="s">
        <v>2674</v>
      </c>
      <c r="M2459" s="51" t="s">
        <v>127</v>
      </c>
      <c r="N2459" s="51">
        <v>2</v>
      </c>
      <c r="O2459" s="56" t="e">
        <f>M2459-R2459</f>
        <v>#VALUE!</v>
      </c>
      <c r="P2459" s="53">
        <v>170000</v>
      </c>
      <c r="Q2459" s="54" t="s">
        <v>128</v>
      </c>
      <c r="R2459" s="53">
        <v>503200</v>
      </c>
      <c r="S2459" s="53">
        <f>U2459+X2459+AA2459+AD2459+AG2459+AJ2459+AM2459+AP2459+AS2459+AV2459+AY2459+BB2459</f>
        <v>220150</v>
      </c>
      <c r="T2459" s="53"/>
      <c r="U2459" s="53">
        <v>0</v>
      </c>
      <c r="V2459" s="53" t="s">
        <v>129</v>
      </c>
      <c r="W2459" s="55">
        <v>0.01</v>
      </c>
      <c r="X2459" s="53">
        <v>0</v>
      </c>
      <c r="Y2459" s="53" t="s">
        <v>130</v>
      </c>
      <c r="Z2459" s="55">
        <v>0.05</v>
      </c>
      <c r="AA2459" s="53">
        <v>0</v>
      </c>
      <c r="AB2459" s="53" t="s">
        <v>130</v>
      </c>
      <c r="AC2459" s="85">
        <v>0.08</v>
      </c>
      <c r="AD2459" s="53">
        <v>0</v>
      </c>
      <c r="AE2459" s="53" t="s">
        <v>130</v>
      </c>
      <c r="AF2459" s="55">
        <v>0.15</v>
      </c>
      <c r="AG2459" s="88">
        <v>125800</v>
      </c>
      <c r="AH2459" s="53" t="s">
        <v>131</v>
      </c>
      <c r="AI2459" s="55">
        <v>0.3</v>
      </c>
      <c r="AJ2459" s="53">
        <v>94350</v>
      </c>
      <c r="AK2459" s="53" t="s">
        <v>131</v>
      </c>
      <c r="AL2459" s="55">
        <v>0.4</v>
      </c>
      <c r="AM2459" s="53"/>
      <c r="AN2459" s="53"/>
      <c r="AO2459" s="53"/>
      <c r="AP2459" s="53"/>
      <c r="AQ2459" s="53"/>
      <c r="AR2459" s="53"/>
      <c r="AS2459" s="53"/>
      <c r="AT2459" s="53"/>
      <c r="AU2459" s="53"/>
      <c r="AV2459" s="53"/>
      <c r="AW2459" s="53"/>
      <c r="AX2459" s="53"/>
      <c r="AY2459" s="53"/>
      <c r="AZ2459" s="53"/>
      <c r="BA2459" s="53"/>
      <c r="BB2459" s="53"/>
      <c r="BC2459" s="53"/>
      <c r="BD2459" s="53"/>
      <c r="BE2459" s="53"/>
    </row>
    <row r="2460" spans="1:57" ht="15.75" customHeight="1">
      <c r="A2460" s="1" t="s">
        <v>2635</v>
      </c>
      <c r="B2460" s="1" t="s">
        <v>280</v>
      </c>
      <c r="C2460" s="1" t="s">
        <v>281</v>
      </c>
      <c r="D2460" s="1" t="s">
        <v>286</v>
      </c>
      <c r="E2460" s="1"/>
      <c r="F2460" s="35"/>
      <c r="G2460" s="36"/>
      <c r="H2460" s="36"/>
      <c r="I2460" s="36" t="s">
        <v>286</v>
      </c>
      <c r="J2460" s="36"/>
      <c r="K2460" s="137"/>
      <c r="L2460" s="138"/>
      <c r="M2460" s="122"/>
      <c r="N2460" s="122"/>
      <c r="O2460" s="122"/>
      <c r="P2460" s="39"/>
      <c r="Q2460" s="40"/>
      <c r="R2460" s="39">
        <f t="shared" ref="R2460:S2460" si="1311">R2461+R2464</f>
        <v>1738700</v>
      </c>
      <c r="S2460" s="39">
        <f t="shared" si="1311"/>
        <v>165207.28</v>
      </c>
      <c r="T2460" s="39"/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86"/>
      <c r="AE2460" s="86"/>
      <c r="AF2460" s="86"/>
      <c r="AG2460" s="39"/>
      <c r="AH2460" s="39"/>
      <c r="AI2460" s="39"/>
      <c r="AJ2460" s="39"/>
      <c r="AK2460" s="39"/>
      <c r="AL2460" s="39"/>
      <c r="AM2460" s="39"/>
      <c r="AN2460" s="39"/>
      <c r="AO2460" s="39"/>
      <c r="AP2460" s="39"/>
      <c r="AQ2460" s="39"/>
      <c r="AR2460" s="39"/>
      <c r="AS2460" s="39"/>
      <c r="AT2460" s="39"/>
      <c r="AU2460" s="39"/>
      <c r="AV2460" s="39"/>
      <c r="AW2460" s="39"/>
      <c r="AX2460" s="39"/>
      <c r="AY2460" s="39"/>
      <c r="AZ2460" s="39"/>
      <c r="BA2460" s="39"/>
      <c r="BB2460" s="39"/>
      <c r="BC2460" s="39"/>
      <c r="BD2460" s="39"/>
      <c r="BE2460" s="39"/>
    </row>
    <row r="2461" spans="1:57" ht="15.75" customHeight="1">
      <c r="A2461" s="1" t="s">
        <v>2635</v>
      </c>
      <c r="B2461" s="1" t="s">
        <v>280</v>
      </c>
      <c r="C2461" s="1" t="s">
        <v>281</v>
      </c>
      <c r="D2461" s="1"/>
      <c r="E2461" s="1" t="s">
        <v>874</v>
      </c>
      <c r="F2461" s="41"/>
      <c r="G2461" s="42"/>
      <c r="H2461" s="42"/>
      <c r="I2461" s="42"/>
      <c r="J2461" s="42" t="s">
        <v>874</v>
      </c>
      <c r="K2461" s="139"/>
      <c r="L2461" s="140"/>
      <c r="M2461" s="127"/>
      <c r="N2461" s="127"/>
      <c r="O2461" s="127"/>
      <c r="P2461" s="45"/>
      <c r="Q2461" s="46"/>
      <c r="R2461" s="45">
        <f t="shared" ref="R2461:S2461" si="1312">R2462+R2463</f>
        <v>210000</v>
      </c>
      <c r="S2461" s="45">
        <f t="shared" si="1312"/>
        <v>0</v>
      </c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82"/>
      <c r="AE2461" s="82"/>
      <c r="AF2461" s="82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  <c r="AT2461" s="45"/>
      <c r="AU2461" s="45"/>
      <c r="AV2461" s="45"/>
      <c r="AW2461" s="45"/>
      <c r="AX2461" s="45"/>
      <c r="AY2461" s="45"/>
      <c r="AZ2461" s="45"/>
      <c r="BA2461" s="45"/>
      <c r="BB2461" s="45"/>
      <c r="BC2461" s="45"/>
      <c r="BD2461" s="45"/>
      <c r="BE2461" s="45"/>
    </row>
    <row r="2462" spans="1:57" ht="15.75" customHeight="1">
      <c r="A2462" s="1" t="s">
        <v>2635</v>
      </c>
      <c r="B2462" s="1" t="s">
        <v>280</v>
      </c>
      <c r="C2462" s="1" t="s">
        <v>281</v>
      </c>
      <c r="D2462" s="1" t="s">
        <v>286</v>
      </c>
      <c r="E2462" s="1" t="s">
        <v>874</v>
      </c>
      <c r="F2462" s="128"/>
      <c r="G2462" s="129"/>
      <c r="H2462" s="129"/>
      <c r="I2462" s="129"/>
      <c r="J2462" s="129"/>
      <c r="K2462" s="83" t="s">
        <v>2677</v>
      </c>
      <c r="L2462" s="84" t="s">
        <v>2678</v>
      </c>
      <c r="M2462" s="51" t="s">
        <v>127</v>
      </c>
      <c r="N2462" s="51"/>
      <c r="O2462" s="62" t="e">
        <f t="shared" ref="O2462:O2463" si="1313">M2462-R2462</f>
        <v>#VALUE!</v>
      </c>
      <c r="P2462" s="53">
        <v>2</v>
      </c>
      <c r="Q2462" s="54" t="s">
        <v>299</v>
      </c>
      <c r="R2462" s="53">
        <v>140000</v>
      </c>
      <c r="S2462" s="53">
        <f t="shared" ref="S2462:S2463" si="1314">U2462+X2462+AA2462+AD2462+AG2462+AJ2462+AM2462+AP2462+AS2462+AV2462+AY2462+BB2462</f>
        <v>0</v>
      </c>
      <c r="T2462" s="53"/>
      <c r="U2462" s="53">
        <v>0</v>
      </c>
      <c r="V2462" s="53" t="s">
        <v>129</v>
      </c>
      <c r="W2462" s="55">
        <v>0.01</v>
      </c>
      <c r="X2462" s="53">
        <v>0</v>
      </c>
      <c r="Y2462" s="53" t="s">
        <v>129</v>
      </c>
      <c r="Z2462" s="55">
        <v>0.05</v>
      </c>
      <c r="AA2462" s="53">
        <v>0</v>
      </c>
      <c r="AB2462" s="53" t="s">
        <v>130</v>
      </c>
      <c r="AC2462" s="85">
        <v>7.0000000000000007E-2</v>
      </c>
      <c r="AD2462" s="53">
        <v>0</v>
      </c>
      <c r="AE2462" s="53" t="s">
        <v>130</v>
      </c>
      <c r="AF2462" s="55">
        <v>0.17</v>
      </c>
      <c r="AG2462" s="88">
        <v>0</v>
      </c>
      <c r="AH2462" s="53" t="s">
        <v>131</v>
      </c>
      <c r="AI2462" s="55">
        <v>0.25</v>
      </c>
      <c r="AJ2462" s="53">
        <v>0</v>
      </c>
      <c r="AK2462" s="53" t="s">
        <v>131</v>
      </c>
      <c r="AL2462" s="55">
        <v>0.4</v>
      </c>
      <c r="AM2462" s="53"/>
      <c r="AN2462" s="53"/>
      <c r="AO2462" s="53"/>
      <c r="AP2462" s="53"/>
      <c r="AQ2462" s="53"/>
      <c r="AR2462" s="53"/>
      <c r="AS2462" s="53"/>
      <c r="AT2462" s="53"/>
      <c r="AU2462" s="53"/>
      <c r="AV2462" s="53"/>
      <c r="AW2462" s="53"/>
      <c r="AX2462" s="53"/>
      <c r="AY2462" s="53"/>
      <c r="AZ2462" s="53"/>
      <c r="BA2462" s="53"/>
      <c r="BB2462" s="53"/>
      <c r="BC2462" s="53"/>
      <c r="BD2462" s="53"/>
      <c r="BE2462" s="53"/>
    </row>
    <row r="2463" spans="1:57" ht="15.75" customHeight="1">
      <c r="A2463" s="1" t="s">
        <v>2635</v>
      </c>
      <c r="B2463" s="1" t="s">
        <v>280</v>
      </c>
      <c r="C2463" s="1" t="s">
        <v>281</v>
      </c>
      <c r="D2463" s="1" t="s">
        <v>286</v>
      </c>
      <c r="E2463" s="1" t="s">
        <v>874</v>
      </c>
      <c r="F2463" s="128"/>
      <c r="G2463" s="129"/>
      <c r="H2463" s="129"/>
      <c r="I2463" s="129"/>
      <c r="J2463" s="129"/>
      <c r="K2463" s="83" t="s">
        <v>2679</v>
      </c>
      <c r="L2463" s="84" t="s">
        <v>2680</v>
      </c>
      <c r="M2463" s="51" t="s">
        <v>127</v>
      </c>
      <c r="N2463" s="51"/>
      <c r="O2463" s="62" t="e">
        <f t="shared" si="1313"/>
        <v>#VALUE!</v>
      </c>
      <c r="P2463" s="53">
        <v>1</v>
      </c>
      <c r="Q2463" s="54" t="s">
        <v>299</v>
      </c>
      <c r="R2463" s="53">
        <v>70000</v>
      </c>
      <c r="S2463" s="53">
        <f t="shared" si="1314"/>
        <v>0</v>
      </c>
      <c r="T2463" s="53"/>
      <c r="U2463" s="53">
        <v>0</v>
      </c>
      <c r="V2463" s="53" t="s">
        <v>129</v>
      </c>
      <c r="W2463" s="55">
        <v>0.01</v>
      </c>
      <c r="X2463" s="53">
        <v>0</v>
      </c>
      <c r="Y2463" s="53" t="s">
        <v>129</v>
      </c>
      <c r="Z2463" s="55">
        <v>0.05</v>
      </c>
      <c r="AA2463" s="53">
        <v>0</v>
      </c>
      <c r="AB2463" s="53" t="s">
        <v>130</v>
      </c>
      <c r="AC2463" s="85">
        <v>7.0000000000000007E-2</v>
      </c>
      <c r="AD2463" s="53">
        <v>0</v>
      </c>
      <c r="AE2463" s="53" t="s">
        <v>130</v>
      </c>
      <c r="AF2463" s="55">
        <v>0.17</v>
      </c>
      <c r="AG2463" s="88">
        <v>0</v>
      </c>
      <c r="AH2463" s="53" t="s">
        <v>131</v>
      </c>
      <c r="AI2463" s="55">
        <v>0.25</v>
      </c>
      <c r="AJ2463" s="53">
        <v>0</v>
      </c>
      <c r="AK2463" s="53" t="s">
        <v>131</v>
      </c>
      <c r="AL2463" s="55">
        <v>0.4</v>
      </c>
      <c r="AM2463" s="53"/>
      <c r="AN2463" s="53"/>
      <c r="AO2463" s="53"/>
      <c r="AP2463" s="53"/>
      <c r="AQ2463" s="53"/>
      <c r="AR2463" s="53"/>
      <c r="AS2463" s="53"/>
      <c r="AT2463" s="53"/>
      <c r="AU2463" s="53"/>
      <c r="AV2463" s="53"/>
      <c r="AW2463" s="53"/>
      <c r="AX2463" s="53"/>
      <c r="AY2463" s="53"/>
      <c r="AZ2463" s="53"/>
      <c r="BA2463" s="53"/>
      <c r="BB2463" s="53"/>
      <c r="BC2463" s="53"/>
      <c r="BD2463" s="53"/>
      <c r="BE2463" s="53"/>
    </row>
    <row r="2464" spans="1:57" ht="15.75" customHeight="1">
      <c r="A2464" s="1" t="s">
        <v>2635</v>
      </c>
      <c r="B2464" s="1" t="s">
        <v>280</v>
      </c>
      <c r="C2464" s="1" t="s">
        <v>281</v>
      </c>
      <c r="D2464" s="1"/>
      <c r="E2464" s="1" t="s">
        <v>296</v>
      </c>
      <c r="F2464" s="41"/>
      <c r="G2464" s="42"/>
      <c r="H2464" s="42"/>
      <c r="I2464" s="42"/>
      <c r="J2464" s="42" t="s">
        <v>296</v>
      </c>
      <c r="K2464" s="139"/>
      <c r="L2464" s="140"/>
      <c r="M2464" s="127"/>
      <c r="N2464" s="127"/>
      <c r="O2464" s="127"/>
      <c r="P2464" s="45"/>
      <c r="Q2464" s="46"/>
      <c r="R2464" s="45">
        <f t="shared" ref="R2464:S2464" si="1315">SUM(R2465:R2470)</f>
        <v>1528700</v>
      </c>
      <c r="S2464" s="45">
        <f t="shared" si="1315"/>
        <v>165207.28</v>
      </c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91"/>
      <c r="AE2464" s="91"/>
      <c r="AF2464" s="91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  <c r="AT2464" s="45"/>
      <c r="AU2464" s="45"/>
      <c r="AV2464" s="45"/>
      <c r="AW2464" s="45"/>
      <c r="AX2464" s="45"/>
      <c r="AY2464" s="45"/>
      <c r="AZ2464" s="45"/>
      <c r="BA2464" s="45"/>
      <c r="BB2464" s="45"/>
      <c r="BC2464" s="45"/>
      <c r="BD2464" s="45"/>
      <c r="BE2464" s="45"/>
    </row>
    <row r="2465" spans="1:57" ht="15.75" customHeight="1">
      <c r="A2465" s="1" t="s">
        <v>2635</v>
      </c>
      <c r="B2465" s="1" t="s">
        <v>280</v>
      </c>
      <c r="C2465" s="1" t="s">
        <v>281</v>
      </c>
      <c r="D2465" s="1" t="s">
        <v>286</v>
      </c>
      <c r="E2465" s="1" t="s">
        <v>296</v>
      </c>
      <c r="F2465" s="128"/>
      <c r="G2465" s="129"/>
      <c r="H2465" s="129"/>
      <c r="I2465" s="129"/>
      <c r="J2465" s="129"/>
      <c r="K2465" s="83" t="s">
        <v>302</v>
      </c>
      <c r="L2465" s="84" t="s">
        <v>303</v>
      </c>
      <c r="M2465" s="51" t="s">
        <v>127</v>
      </c>
      <c r="N2465" s="51">
        <v>2</v>
      </c>
      <c r="O2465" s="56" t="e">
        <f t="shared" ref="O2465:O2470" si="1316">M2465-R2465</f>
        <v>#VALUE!</v>
      </c>
      <c r="P2465" s="53">
        <v>6</v>
      </c>
      <c r="Q2465" s="54" t="s">
        <v>299</v>
      </c>
      <c r="R2465" s="53">
        <v>93000</v>
      </c>
      <c r="S2465" s="53">
        <f t="shared" ref="S2465:S2470" si="1317">U2465+X2465+AA2465+AD2465+AG2465+AJ2465+AM2465+AP2465+AS2465+AV2465+AY2465+BB2465</f>
        <v>22487.279999999999</v>
      </c>
      <c r="T2465" s="53"/>
      <c r="U2465" s="53">
        <v>0</v>
      </c>
      <c r="V2465" s="53" t="s">
        <v>129</v>
      </c>
      <c r="W2465" s="55">
        <v>0.01</v>
      </c>
      <c r="X2465" s="53">
        <v>0</v>
      </c>
      <c r="Y2465" s="53" t="s">
        <v>130</v>
      </c>
      <c r="Z2465" s="55">
        <v>0.05</v>
      </c>
      <c r="AA2465" s="53">
        <v>22487.279999999999</v>
      </c>
      <c r="AB2465" s="53" t="s">
        <v>130</v>
      </c>
      <c r="AC2465" s="85">
        <v>0.15</v>
      </c>
      <c r="AD2465" s="53">
        <v>0</v>
      </c>
      <c r="AE2465" s="53" t="s">
        <v>131</v>
      </c>
      <c r="AF2465" s="55">
        <v>0.25</v>
      </c>
      <c r="AG2465" s="88">
        <v>0</v>
      </c>
      <c r="AH2465" s="53" t="s">
        <v>131</v>
      </c>
      <c r="AI2465" s="55">
        <v>0.3</v>
      </c>
      <c r="AJ2465" s="88">
        <v>0</v>
      </c>
      <c r="AK2465" s="53" t="s">
        <v>131</v>
      </c>
      <c r="AL2465" s="55">
        <v>0.4</v>
      </c>
      <c r="AM2465" s="53"/>
      <c r="AN2465" s="53"/>
      <c r="AO2465" s="53"/>
      <c r="AP2465" s="53"/>
      <c r="AQ2465" s="53"/>
      <c r="AR2465" s="53"/>
      <c r="AS2465" s="53"/>
      <c r="AT2465" s="53"/>
      <c r="AU2465" s="53"/>
      <c r="AV2465" s="53"/>
      <c r="AW2465" s="53"/>
      <c r="AX2465" s="53"/>
      <c r="AY2465" s="53"/>
      <c r="AZ2465" s="53"/>
      <c r="BA2465" s="53"/>
      <c r="BB2465" s="53"/>
      <c r="BC2465" s="53"/>
      <c r="BD2465" s="53"/>
      <c r="BE2465" s="53"/>
    </row>
    <row r="2466" spans="1:57" ht="15.75" customHeight="1">
      <c r="A2466" s="1" t="s">
        <v>2635</v>
      </c>
      <c r="B2466" s="1" t="s">
        <v>280</v>
      </c>
      <c r="C2466" s="1" t="s">
        <v>281</v>
      </c>
      <c r="D2466" s="1" t="s">
        <v>286</v>
      </c>
      <c r="E2466" s="1" t="s">
        <v>296</v>
      </c>
      <c r="F2466" s="128"/>
      <c r="G2466" s="129"/>
      <c r="H2466" s="129"/>
      <c r="I2466" s="129"/>
      <c r="J2466" s="129"/>
      <c r="K2466" s="83" t="s">
        <v>344</v>
      </c>
      <c r="L2466" s="84" t="s">
        <v>345</v>
      </c>
      <c r="M2466" s="51" t="s">
        <v>127</v>
      </c>
      <c r="N2466" s="51">
        <v>2</v>
      </c>
      <c r="O2466" s="56" t="e">
        <f t="shared" si="1316"/>
        <v>#VALUE!</v>
      </c>
      <c r="P2466" s="53">
        <v>3</v>
      </c>
      <c r="Q2466" s="54" t="s">
        <v>299</v>
      </c>
      <c r="R2466" s="53">
        <v>46500</v>
      </c>
      <c r="S2466" s="53">
        <f t="shared" si="1317"/>
        <v>28320</v>
      </c>
      <c r="T2466" s="53"/>
      <c r="U2466" s="53">
        <v>0</v>
      </c>
      <c r="V2466" s="53" t="s">
        <v>129</v>
      </c>
      <c r="W2466" s="55">
        <v>0.01</v>
      </c>
      <c r="X2466" s="53">
        <v>0</v>
      </c>
      <c r="Y2466" s="53" t="s">
        <v>130</v>
      </c>
      <c r="Z2466" s="55">
        <v>0.05</v>
      </c>
      <c r="AA2466" s="53">
        <v>0</v>
      </c>
      <c r="AB2466" s="53" t="s">
        <v>130</v>
      </c>
      <c r="AC2466" s="85">
        <v>0.08</v>
      </c>
      <c r="AD2466" s="53">
        <v>28320</v>
      </c>
      <c r="AE2466" s="53" t="s">
        <v>131</v>
      </c>
      <c r="AF2466" s="55">
        <v>0.2</v>
      </c>
      <c r="AG2466" s="88">
        <v>0</v>
      </c>
      <c r="AH2466" s="53" t="s">
        <v>131</v>
      </c>
      <c r="AI2466" s="55">
        <v>0.3</v>
      </c>
      <c r="AJ2466" s="88">
        <v>0</v>
      </c>
      <c r="AK2466" s="53" t="s">
        <v>131</v>
      </c>
      <c r="AL2466" s="55">
        <v>0.4</v>
      </c>
      <c r="AM2466" s="53"/>
      <c r="AN2466" s="53"/>
      <c r="AO2466" s="53"/>
      <c r="AP2466" s="53"/>
      <c r="AQ2466" s="53"/>
      <c r="AR2466" s="53"/>
      <c r="AS2466" s="53"/>
      <c r="AT2466" s="53"/>
      <c r="AU2466" s="53"/>
      <c r="AV2466" s="53"/>
      <c r="AW2466" s="53"/>
      <c r="AX2466" s="53"/>
      <c r="AY2466" s="53"/>
      <c r="AZ2466" s="53"/>
      <c r="BA2466" s="53"/>
      <c r="BB2466" s="53"/>
      <c r="BC2466" s="53"/>
      <c r="BD2466" s="53"/>
      <c r="BE2466" s="53"/>
    </row>
    <row r="2467" spans="1:57" ht="15.75" customHeight="1">
      <c r="A2467" s="1" t="s">
        <v>2635</v>
      </c>
      <c r="B2467" s="1" t="s">
        <v>280</v>
      </c>
      <c r="C2467" s="1" t="s">
        <v>281</v>
      </c>
      <c r="D2467" s="1" t="s">
        <v>286</v>
      </c>
      <c r="E2467" s="1" t="s">
        <v>296</v>
      </c>
      <c r="F2467" s="128"/>
      <c r="G2467" s="129"/>
      <c r="H2467" s="129"/>
      <c r="I2467" s="129"/>
      <c r="J2467" s="129"/>
      <c r="K2467" s="83" t="s">
        <v>403</v>
      </c>
      <c r="L2467" s="84" t="s">
        <v>404</v>
      </c>
      <c r="M2467" s="51" t="s">
        <v>127</v>
      </c>
      <c r="N2467" s="51">
        <v>2</v>
      </c>
      <c r="O2467" s="56" t="e">
        <f t="shared" si="1316"/>
        <v>#VALUE!</v>
      </c>
      <c r="P2467" s="53">
        <v>27</v>
      </c>
      <c r="Q2467" s="54" t="s">
        <v>400</v>
      </c>
      <c r="R2467" s="53">
        <v>178200</v>
      </c>
      <c r="S2467" s="53">
        <f t="shared" si="1317"/>
        <v>29080</v>
      </c>
      <c r="T2467" s="53"/>
      <c r="U2467" s="53">
        <v>0</v>
      </c>
      <c r="V2467" s="53" t="s">
        <v>129</v>
      </c>
      <c r="W2467" s="55">
        <v>0.01</v>
      </c>
      <c r="X2467" s="53">
        <v>0</v>
      </c>
      <c r="Y2467" s="53" t="s">
        <v>130</v>
      </c>
      <c r="Z2467" s="55">
        <v>0.05</v>
      </c>
      <c r="AA2467" s="53">
        <v>29080</v>
      </c>
      <c r="AB2467" s="53" t="s">
        <v>130</v>
      </c>
      <c r="AC2467" s="85">
        <v>0.15</v>
      </c>
      <c r="AD2467" s="53">
        <v>0</v>
      </c>
      <c r="AE2467" s="53" t="s">
        <v>131</v>
      </c>
      <c r="AF2467" s="55">
        <v>0.25</v>
      </c>
      <c r="AG2467" s="88">
        <v>0</v>
      </c>
      <c r="AH2467" s="53" t="s">
        <v>131</v>
      </c>
      <c r="AI2467" s="55">
        <v>0.3</v>
      </c>
      <c r="AJ2467" s="88">
        <v>0</v>
      </c>
      <c r="AK2467" s="53" t="s">
        <v>131</v>
      </c>
      <c r="AL2467" s="55">
        <v>0.4</v>
      </c>
      <c r="AM2467" s="53"/>
      <c r="AN2467" s="53"/>
      <c r="AO2467" s="53"/>
      <c r="AP2467" s="53"/>
      <c r="AQ2467" s="53"/>
      <c r="AR2467" s="53"/>
      <c r="AS2467" s="53"/>
      <c r="AT2467" s="53"/>
      <c r="AU2467" s="53"/>
      <c r="AV2467" s="53"/>
      <c r="AW2467" s="53"/>
      <c r="AX2467" s="53"/>
      <c r="AY2467" s="53"/>
      <c r="AZ2467" s="53"/>
      <c r="BA2467" s="53"/>
      <c r="BB2467" s="53"/>
      <c r="BC2467" s="53"/>
      <c r="BD2467" s="53"/>
      <c r="BE2467" s="53"/>
    </row>
    <row r="2468" spans="1:57" ht="15.75" customHeight="1">
      <c r="A2468" s="1" t="s">
        <v>2635</v>
      </c>
      <c r="B2468" s="1" t="s">
        <v>280</v>
      </c>
      <c r="C2468" s="1" t="s">
        <v>281</v>
      </c>
      <c r="D2468" s="1" t="s">
        <v>286</v>
      </c>
      <c r="E2468" s="1" t="s">
        <v>296</v>
      </c>
      <c r="F2468" s="128"/>
      <c r="G2468" s="129"/>
      <c r="H2468" s="129"/>
      <c r="I2468" s="129"/>
      <c r="J2468" s="129"/>
      <c r="K2468" s="83" t="s">
        <v>445</v>
      </c>
      <c r="L2468" s="84" t="s">
        <v>446</v>
      </c>
      <c r="M2468" s="51" t="s">
        <v>127</v>
      </c>
      <c r="N2468" s="51">
        <v>2</v>
      </c>
      <c r="O2468" s="56" t="e">
        <f t="shared" si="1316"/>
        <v>#VALUE!</v>
      </c>
      <c r="P2468" s="53">
        <v>15</v>
      </c>
      <c r="Q2468" s="54" t="s">
        <v>400</v>
      </c>
      <c r="R2468" s="53">
        <v>99000</v>
      </c>
      <c r="S2468" s="53">
        <f t="shared" si="1317"/>
        <v>21840</v>
      </c>
      <c r="T2468" s="53"/>
      <c r="U2468" s="53">
        <v>0</v>
      </c>
      <c r="V2468" s="53" t="s">
        <v>129</v>
      </c>
      <c r="W2468" s="55">
        <v>0.01</v>
      </c>
      <c r="X2468" s="53">
        <v>0</v>
      </c>
      <c r="Y2468" s="53" t="s">
        <v>130</v>
      </c>
      <c r="Z2468" s="55">
        <v>0.05</v>
      </c>
      <c r="AA2468" s="53">
        <v>0</v>
      </c>
      <c r="AB2468" s="53" t="s">
        <v>130</v>
      </c>
      <c r="AC2468" s="85">
        <v>0.08</v>
      </c>
      <c r="AD2468" s="53">
        <v>21840</v>
      </c>
      <c r="AE2468" s="53" t="s">
        <v>131</v>
      </c>
      <c r="AF2468" s="55">
        <v>0.2</v>
      </c>
      <c r="AG2468" s="88">
        <v>0</v>
      </c>
      <c r="AH2468" s="53" t="s">
        <v>131</v>
      </c>
      <c r="AI2468" s="55">
        <v>0.3</v>
      </c>
      <c r="AJ2468" s="88">
        <v>0</v>
      </c>
      <c r="AK2468" s="53" t="s">
        <v>131</v>
      </c>
      <c r="AL2468" s="55">
        <v>0.4</v>
      </c>
      <c r="AM2468" s="53"/>
      <c r="AN2468" s="53"/>
      <c r="AO2468" s="53"/>
      <c r="AP2468" s="53"/>
      <c r="AQ2468" s="53"/>
      <c r="AR2468" s="53"/>
      <c r="AS2468" s="53"/>
      <c r="AT2468" s="53"/>
      <c r="AU2468" s="53"/>
      <c r="AV2468" s="53"/>
      <c r="AW2468" s="53"/>
      <c r="AX2468" s="53"/>
      <c r="AY2468" s="53"/>
      <c r="AZ2468" s="53"/>
      <c r="BA2468" s="53"/>
      <c r="BB2468" s="53"/>
      <c r="BC2468" s="53"/>
      <c r="BD2468" s="53"/>
      <c r="BE2468" s="53"/>
    </row>
    <row r="2469" spans="1:57" ht="15.75" customHeight="1">
      <c r="A2469" s="1" t="s">
        <v>2635</v>
      </c>
      <c r="B2469" s="1" t="s">
        <v>280</v>
      </c>
      <c r="C2469" s="1" t="s">
        <v>281</v>
      </c>
      <c r="D2469" s="1" t="s">
        <v>286</v>
      </c>
      <c r="E2469" s="1" t="s">
        <v>296</v>
      </c>
      <c r="F2469" s="128"/>
      <c r="G2469" s="129"/>
      <c r="H2469" s="129"/>
      <c r="I2469" s="129"/>
      <c r="J2469" s="129"/>
      <c r="K2469" s="83" t="s">
        <v>503</v>
      </c>
      <c r="L2469" s="84" t="s">
        <v>504</v>
      </c>
      <c r="M2469" s="51" t="s">
        <v>127</v>
      </c>
      <c r="N2469" s="51">
        <v>2</v>
      </c>
      <c r="O2469" s="56" t="e">
        <f t="shared" si="1316"/>
        <v>#VALUE!</v>
      </c>
      <c r="P2469" s="53">
        <v>44</v>
      </c>
      <c r="Q2469" s="54" t="s">
        <v>400</v>
      </c>
      <c r="R2469" s="53">
        <v>611600</v>
      </c>
      <c r="S2469" s="53">
        <f t="shared" si="1317"/>
        <v>35160</v>
      </c>
      <c r="T2469" s="53"/>
      <c r="U2469" s="53">
        <v>0</v>
      </c>
      <c r="V2469" s="53" t="s">
        <v>129</v>
      </c>
      <c r="W2469" s="55">
        <v>0.01</v>
      </c>
      <c r="X2469" s="53">
        <v>0</v>
      </c>
      <c r="Y2469" s="53" t="s">
        <v>130</v>
      </c>
      <c r="Z2469" s="55">
        <v>0.05</v>
      </c>
      <c r="AA2469" s="53">
        <v>0</v>
      </c>
      <c r="AB2469" s="53" t="s">
        <v>130</v>
      </c>
      <c r="AC2469" s="85">
        <v>0.08</v>
      </c>
      <c r="AD2469" s="53">
        <v>0</v>
      </c>
      <c r="AE2469" s="53" t="s">
        <v>131</v>
      </c>
      <c r="AF2469" s="55">
        <v>0.2</v>
      </c>
      <c r="AG2469" s="88">
        <v>35160</v>
      </c>
      <c r="AH2469" s="53" t="s">
        <v>131</v>
      </c>
      <c r="AI2469" s="55">
        <v>0.3</v>
      </c>
      <c r="AJ2469" s="88">
        <v>0</v>
      </c>
      <c r="AK2469" s="53" t="s">
        <v>131</v>
      </c>
      <c r="AL2469" s="55">
        <v>0.4</v>
      </c>
      <c r="AM2469" s="53"/>
      <c r="AN2469" s="53"/>
      <c r="AO2469" s="53"/>
      <c r="AP2469" s="53"/>
      <c r="AQ2469" s="53"/>
      <c r="AR2469" s="53"/>
      <c r="AS2469" s="53"/>
      <c r="AT2469" s="53"/>
      <c r="AU2469" s="53"/>
      <c r="AV2469" s="53"/>
      <c r="AW2469" s="53"/>
      <c r="AX2469" s="53"/>
      <c r="AY2469" s="53"/>
      <c r="AZ2469" s="53"/>
      <c r="BA2469" s="53"/>
      <c r="BB2469" s="53"/>
      <c r="BC2469" s="53"/>
      <c r="BD2469" s="53"/>
      <c r="BE2469" s="53"/>
    </row>
    <row r="2470" spans="1:57" ht="15.75" customHeight="1">
      <c r="A2470" s="1" t="s">
        <v>2635</v>
      </c>
      <c r="B2470" s="1" t="s">
        <v>280</v>
      </c>
      <c r="C2470" s="1" t="s">
        <v>281</v>
      </c>
      <c r="D2470" s="1" t="s">
        <v>286</v>
      </c>
      <c r="E2470" s="1" t="s">
        <v>296</v>
      </c>
      <c r="F2470" s="128"/>
      <c r="G2470" s="129"/>
      <c r="H2470" s="129"/>
      <c r="I2470" s="129"/>
      <c r="J2470" s="129"/>
      <c r="K2470" s="83" t="s">
        <v>559</v>
      </c>
      <c r="L2470" s="84" t="s">
        <v>560</v>
      </c>
      <c r="M2470" s="51" t="s">
        <v>127</v>
      </c>
      <c r="N2470" s="51">
        <v>2</v>
      </c>
      <c r="O2470" s="56" t="e">
        <f t="shared" si="1316"/>
        <v>#VALUE!</v>
      </c>
      <c r="P2470" s="53">
        <v>36</v>
      </c>
      <c r="Q2470" s="54" t="s">
        <v>400</v>
      </c>
      <c r="R2470" s="53">
        <v>500400</v>
      </c>
      <c r="S2470" s="53">
        <f t="shared" si="1317"/>
        <v>28320</v>
      </c>
      <c r="T2470" s="53"/>
      <c r="U2470" s="53">
        <v>0</v>
      </c>
      <c r="V2470" s="53" t="s">
        <v>129</v>
      </c>
      <c r="W2470" s="55">
        <v>0.01</v>
      </c>
      <c r="X2470" s="53">
        <v>0</v>
      </c>
      <c r="Y2470" s="53" t="s">
        <v>130</v>
      </c>
      <c r="Z2470" s="55">
        <v>0.05</v>
      </c>
      <c r="AA2470" s="53">
        <v>0</v>
      </c>
      <c r="AB2470" s="53" t="s">
        <v>130</v>
      </c>
      <c r="AC2470" s="85">
        <v>0.08</v>
      </c>
      <c r="AD2470" s="53">
        <v>0</v>
      </c>
      <c r="AE2470" s="53" t="s">
        <v>131</v>
      </c>
      <c r="AF2470" s="55">
        <v>0.2</v>
      </c>
      <c r="AG2470" s="88">
        <v>28320</v>
      </c>
      <c r="AH2470" s="53" t="s">
        <v>131</v>
      </c>
      <c r="AI2470" s="55">
        <v>0.3</v>
      </c>
      <c r="AJ2470" s="88">
        <v>0</v>
      </c>
      <c r="AK2470" s="53" t="s">
        <v>131</v>
      </c>
      <c r="AL2470" s="55">
        <v>0.4</v>
      </c>
      <c r="AM2470" s="53"/>
      <c r="AN2470" s="53"/>
      <c r="AO2470" s="53"/>
      <c r="AP2470" s="53"/>
      <c r="AQ2470" s="53"/>
      <c r="AR2470" s="53"/>
      <c r="AS2470" s="53"/>
      <c r="AT2470" s="53"/>
      <c r="AU2470" s="53"/>
      <c r="AV2470" s="53"/>
      <c r="AW2470" s="53"/>
      <c r="AX2470" s="53"/>
      <c r="AY2470" s="53"/>
      <c r="AZ2470" s="53"/>
      <c r="BA2470" s="53"/>
      <c r="BB2470" s="53"/>
      <c r="BC2470" s="53"/>
      <c r="BD2470" s="53"/>
      <c r="BE2470" s="53"/>
    </row>
    <row r="2471" spans="1:57" ht="15.75" customHeight="1">
      <c r="A2471" s="1" t="s">
        <v>2635</v>
      </c>
      <c r="B2471" s="1" t="s">
        <v>280</v>
      </c>
      <c r="C2471" s="1" t="s">
        <v>281</v>
      </c>
      <c r="D2471" s="1" t="s">
        <v>697</v>
      </c>
      <c r="E2471" s="1"/>
      <c r="F2471" s="35"/>
      <c r="G2471" s="36"/>
      <c r="H2471" s="36"/>
      <c r="I2471" s="36" t="s">
        <v>697</v>
      </c>
      <c r="J2471" s="36"/>
      <c r="K2471" s="137"/>
      <c r="L2471" s="138"/>
      <c r="M2471" s="122"/>
      <c r="N2471" s="122"/>
      <c r="O2471" s="122"/>
      <c r="P2471" s="39"/>
      <c r="Q2471" s="40"/>
      <c r="R2471" s="39">
        <f t="shared" ref="R2471:S2471" si="1318">R2472+R2475</f>
        <v>1502000</v>
      </c>
      <c r="S2471" s="39">
        <f t="shared" si="1318"/>
        <v>0</v>
      </c>
      <c r="T2471" s="39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86"/>
      <c r="AE2471" s="86"/>
      <c r="AF2471" s="86"/>
      <c r="AG2471" s="39"/>
      <c r="AH2471" s="39"/>
      <c r="AI2471" s="39"/>
      <c r="AJ2471" s="39"/>
      <c r="AK2471" s="39"/>
      <c r="AL2471" s="39"/>
      <c r="AM2471" s="39"/>
      <c r="AN2471" s="39"/>
      <c r="AO2471" s="39"/>
      <c r="AP2471" s="39"/>
      <c r="AQ2471" s="39"/>
      <c r="AR2471" s="39"/>
      <c r="AS2471" s="39"/>
      <c r="AT2471" s="39"/>
      <c r="AU2471" s="39"/>
      <c r="AV2471" s="39"/>
      <c r="AW2471" s="39"/>
      <c r="AX2471" s="39"/>
      <c r="AY2471" s="39"/>
      <c r="AZ2471" s="39"/>
      <c r="BA2471" s="39"/>
      <c r="BB2471" s="39"/>
      <c r="BC2471" s="39"/>
      <c r="BD2471" s="39"/>
      <c r="BE2471" s="39"/>
    </row>
    <row r="2472" spans="1:57" ht="15.75" customHeight="1">
      <c r="A2472" s="1" t="s">
        <v>2635</v>
      </c>
      <c r="B2472" s="1" t="s">
        <v>280</v>
      </c>
      <c r="C2472" s="1" t="s">
        <v>281</v>
      </c>
      <c r="D2472" s="1"/>
      <c r="E2472" s="1" t="s">
        <v>698</v>
      </c>
      <c r="F2472" s="41"/>
      <c r="G2472" s="42"/>
      <c r="H2472" s="42"/>
      <c r="I2472" s="42"/>
      <c r="J2472" s="42" t="s">
        <v>698</v>
      </c>
      <c r="K2472" s="139"/>
      <c r="L2472" s="140"/>
      <c r="M2472" s="127"/>
      <c r="N2472" s="127"/>
      <c r="O2472" s="127"/>
      <c r="P2472" s="45"/>
      <c r="Q2472" s="46"/>
      <c r="R2472" s="45">
        <f t="shared" ref="R2472:S2472" si="1319">R2473+R2474</f>
        <v>482000</v>
      </c>
      <c r="S2472" s="45">
        <f t="shared" si="1319"/>
        <v>0</v>
      </c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82"/>
      <c r="AE2472" s="82"/>
      <c r="AF2472" s="82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  <c r="AT2472" s="45"/>
      <c r="AU2472" s="45"/>
      <c r="AV2472" s="45"/>
      <c r="AW2472" s="45"/>
      <c r="AX2472" s="45"/>
      <c r="AY2472" s="45"/>
      <c r="AZ2472" s="45"/>
      <c r="BA2472" s="45"/>
      <c r="BB2472" s="45"/>
      <c r="BC2472" s="45"/>
      <c r="BD2472" s="45"/>
      <c r="BE2472" s="45"/>
    </row>
    <row r="2473" spans="1:57" ht="15.75" customHeight="1">
      <c r="A2473" s="1" t="s">
        <v>2635</v>
      </c>
      <c r="B2473" s="1" t="s">
        <v>280</v>
      </c>
      <c r="C2473" s="1" t="s">
        <v>281</v>
      </c>
      <c r="D2473" s="1" t="s">
        <v>275</v>
      </c>
      <c r="E2473" s="1" t="s">
        <v>698</v>
      </c>
      <c r="F2473" s="128"/>
      <c r="G2473" s="129"/>
      <c r="H2473" s="129"/>
      <c r="I2473" s="129"/>
      <c r="J2473" s="129"/>
      <c r="K2473" s="83" t="s">
        <v>2681</v>
      </c>
      <c r="L2473" s="84" t="s">
        <v>2682</v>
      </c>
      <c r="M2473" s="51" t="s">
        <v>127</v>
      </c>
      <c r="N2473" s="51"/>
      <c r="O2473" s="62" t="e">
        <f t="shared" ref="O2473:O2474" si="1320">M2473-R2473</f>
        <v>#VALUE!</v>
      </c>
      <c r="P2473" s="53">
        <v>300</v>
      </c>
      <c r="Q2473" s="54" t="s">
        <v>159</v>
      </c>
      <c r="R2473" s="53">
        <v>450000</v>
      </c>
      <c r="S2473" s="53">
        <f t="shared" ref="S2473:S2474" si="1321">U2473+X2473+AA2473+AD2473+AG2473+AJ2473+AM2473+AP2473+AS2473+AV2473+AY2473+BB2473</f>
        <v>0</v>
      </c>
      <c r="T2473" s="53"/>
      <c r="U2473" s="53">
        <v>0</v>
      </c>
      <c r="V2473" s="53" t="s">
        <v>129</v>
      </c>
      <c r="W2473" s="55">
        <v>0.01</v>
      </c>
      <c r="X2473" s="53">
        <v>0</v>
      </c>
      <c r="Y2473" s="53" t="s">
        <v>130</v>
      </c>
      <c r="Z2473" s="55">
        <v>0.05</v>
      </c>
      <c r="AA2473" s="53">
        <v>0</v>
      </c>
      <c r="AB2473" s="53" t="s">
        <v>130</v>
      </c>
      <c r="AC2473" s="85">
        <v>0.08</v>
      </c>
      <c r="AD2473" s="53">
        <v>0</v>
      </c>
      <c r="AE2473" s="53" t="s">
        <v>130</v>
      </c>
      <c r="AF2473" s="55">
        <v>0.15</v>
      </c>
      <c r="AG2473" s="88">
        <v>0</v>
      </c>
      <c r="AH2473" s="53" t="s">
        <v>131</v>
      </c>
      <c r="AI2473" s="55">
        <v>0.25</v>
      </c>
      <c r="AJ2473" s="88">
        <v>0</v>
      </c>
      <c r="AK2473" s="53" t="s">
        <v>131</v>
      </c>
      <c r="AL2473" s="55">
        <v>0.35</v>
      </c>
      <c r="AM2473" s="53"/>
      <c r="AN2473" s="53"/>
      <c r="AO2473" s="53"/>
      <c r="AP2473" s="53"/>
      <c r="AQ2473" s="53"/>
      <c r="AR2473" s="53"/>
      <c r="AS2473" s="53"/>
      <c r="AT2473" s="53"/>
      <c r="AU2473" s="53"/>
      <c r="AV2473" s="53"/>
      <c r="AW2473" s="53"/>
      <c r="AX2473" s="53"/>
      <c r="AY2473" s="53"/>
      <c r="AZ2473" s="53"/>
      <c r="BA2473" s="53"/>
      <c r="BB2473" s="53"/>
      <c r="BC2473" s="53"/>
      <c r="BD2473" s="53"/>
      <c r="BE2473" s="53"/>
    </row>
    <row r="2474" spans="1:57" ht="15.75" customHeight="1">
      <c r="A2474" s="1" t="s">
        <v>2635</v>
      </c>
      <c r="B2474" s="1" t="s">
        <v>280</v>
      </c>
      <c r="C2474" s="1" t="s">
        <v>281</v>
      </c>
      <c r="D2474" s="1" t="s">
        <v>275</v>
      </c>
      <c r="E2474" s="1" t="s">
        <v>698</v>
      </c>
      <c r="F2474" s="128"/>
      <c r="G2474" s="129"/>
      <c r="H2474" s="129"/>
      <c r="I2474" s="129"/>
      <c r="J2474" s="129"/>
      <c r="K2474" s="83" t="s">
        <v>2683</v>
      </c>
      <c r="L2474" s="84" t="s">
        <v>2684</v>
      </c>
      <c r="M2474" s="51" t="s">
        <v>127</v>
      </c>
      <c r="N2474" s="51"/>
      <c r="O2474" s="62" t="e">
        <f t="shared" si="1320"/>
        <v>#VALUE!</v>
      </c>
      <c r="P2474" s="53">
        <v>40</v>
      </c>
      <c r="Q2474" s="54" t="s">
        <v>159</v>
      </c>
      <c r="R2474" s="53">
        <v>32000</v>
      </c>
      <c r="S2474" s="53">
        <f t="shared" si="1321"/>
        <v>0</v>
      </c>
      <c r="T2474" s="53"/>
      <c r="U2474" s="53">
        <v>0</v>
      </c>
      <c r="V2474" s="53" t="s">
        <v>129</v>
      </c>
      <c r="W2474" s="55">
        <v>0.01</v>
      </c>
      <c r="X2474" s="53">
        <v>0</v>
      </c>
      <c r="Y2474" s="53" t="s">
        <v>130</v>
      </c>
      <c r="Z2474" s="55">
        <v>0.05</v>
      </c>
      <c r="AA2474" s="53">
        <v>0</v>
      </c>
      <c r="AB2474" s="53" t="s">
        <v>130</v>
      </c>
      <c r="AC2474" s="85">
        <v>0.08</v>
      </c>
      <c r="AD2474" s="53">
        <v>0</v>
      </c>
      <c r="AE2474" s="53" t="s">
        <v>130</v>
      </c>
      <c r="AF2474" s="55">
        <v>0.15</v>
      </c>
      <c r="AG2474" s="88">
        <v>0</v>
      </c>
      <c r="AH2474" s="53" t="s">
        <v>131</v>
      </c>
      <c r="AI2474" s="55">
        <v>0.25</v>
      </c>
      <c r="AJ2474" s="88">
        <v>0</v>
      </c>
      <c r="AK2474" s="53" t="s">
        <v>131</v>
      </c>
      <c r="AL2474" s="55">
        <v>0.35</v>
      </c>
      <c r="AM2474" s="53"/>
      <c r="AN2474" s="53"/>
      <c r="AO2474" s="53"/>
      <c r="AP2474" s="53"/>
      <c r="AQ2474" s="53"/>
      <c r="AR2474" s="53"/>
      <c r="AS2474" s="53"/>
      <c r="AT2474" s="53"/>
      <c r="AU2474" s="53"/>
      <c r="AV2474" s="53"/>
      <c r="AW2474" s="53"/>
      <c r="AX2474" s="53"/>
      <c r="AY2474" s="53"/>
      <c r="AZ2474" s="53"/>
      <c r="BA2474" s="53"/>
      <c r="BB2474" s="53"/>
      <c r="BC2474" s="53"/>
      <c r="BD2474" s="53"/>
      <c r="BE2474" s="53"/>
    </row>
    <row r="2475" spans="1:57" ht="15.75" customHeight="1">
      <c r="A2475" s="1" t="s">
        <v>2635</v>
      </c>
      <c r="B2475" s="1" t="s">
        <v>280</v>
      </c>
      <c r="C2475" s="1" t="s">
        <v>281</v>
      </c>
      <c r="D2475" s="1"/>
      <c r="E2475" s="1" t="s">
        <v>701</v>
      </c>
      <c r="F2475" s="41"/>
      <c r="G2475" s="42"/>
      <c r="H2475" s="42"/>
      <c r="I2475" s="42"/>
      <c r="J2475" s="42" t="s">
        <v>701</v>
      </c>
      <c r="K2475" s="139"/>
      <c r="L2475" s="140"/>
      <c r="M2475" s="127"/>
      <c r="N2475" s="127"/>
      <c r="O2475" s="127"/>
      <c r="P2475" s="45"/>
      <c r="Q2475" s="46"/>
      <c r="R2475" s="45">
        <f t="shared" ref="R2475:S2475" si="1322">SUM(R2476:R2480)</f>
        <v>1020000</v>
      </c>
      <c r="S2475" s="45">
        <f t="shared" si="1322"/>
        <v>0</v>
      </c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91"/>
      <c r="AE2475" s="91"/>
      <c r="AF2475" s="91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  <c r="AT2475" s="45"/>
      <c r="AU2475" s="45"/>
      <c r="AV2475" s="45"/>
      <c r="AW2475" s="45"/>
      <c r="AX2475" s="45"/>
      <c r="AY2475" s="45"/>
      <c r="AZ2475" s="45"/>
      <c r="BA2475" s="45"/>
      <c r="BB2475" s="45"/>
      <c r="BC2475" s="45"/>
      <c r="BD2475" s="45"/>
      <c r="BE2475" s="45"/>
    </row>
    <row r="2476" spans="1:57" ht="15.75" customHeight="1">
      <c r="A2476" s="1" t="s">
        <v>2635</v>
      </c>
      <c r="B2476" s="1" t="s">
        <v>280</v>
      </c>
      <c r="C2476" s="1" t="s">
        <v>281</v>
      </c>
      <c r="D2476" s="1" t="s">
        <v>275</v>
      </c>
      <c r="E2476" s="1" t="s">
        <v>701</v>
      </c>
      <c r="F2476" s="128"/>
      <c r="G2476" s="129"/>
      <c r="H2476" s="129"/>
      <c r="I2476" s="129"/>
      <c r="J2476" s="129"/>
      <c r="K2476" s="83" t="s">
        <v>2685</v>
      </c>
      <c r="L2476" s="84" t="s">
        <v>2686</v>
      </c>
      <c r="M2476" s="51" t="s">
        <v>127</v>
      </c>
      <c r="N2476" s="51"/>
      <c r="O2476" s="62" t="e">
        <f t="shared" ref="O2476:O2480" si="1323">M2476-R2476</f>
        <v>#VALUE!</v>
      </c>
      <c r="P2476" s="53">
        <v>200</v>
      </c>
      <c r="Q2476" s="54" t="s">
        <v>159</v>
      </c>
      <c r="R2476" s="53">
        <v>200000</v>
      </c>
      <c r="S2476" s="53">
        <f t="shared" ref="S2476:S2480" si="1324">U2476+X2476+AA2476+AD2476+AG2476+AJ2476+AM2476+AP2476+AS2476+AV2476+AY2476+BB2476</f>
        <v>0</v>
      </c>
      <c r="T2476" s="53"/>
      <c r="U2476" s="53">
        <v>0</v>
      </c>
      <c r="V2476" s="53" t="s">
        <v>129</v>
      </c>
      <c r="W2476" s="55">
        <v>0.01</v>
      </c>
      <c r="X2476" s="53">
        <v>0</v>
      </c>
      <c r="Y2476" s="53" t="s">
        <v>130</v>
      </c>
      <c r="Z2476" s="55">
        <v>0.05</v>
      </c>
      <c r="AA2476" s="53">
        <v>0</v>
      </c>
      <c r="AB2476" s="53" t="s">
        <v>130</v>
      </c>
      <c r="AC2476" s="85">
        <v>0.08</v>
      </c>
      <c r="AD2476" s="53">
        <v>0</v>
      </c>
      <c r="AE2476" s="53" t="s">
        <v>130</v>
      </c>
      <c r="AF2476" s="55">
        <v>0.15</v>
      </c>
      <c r="AG2476" s="88">
        <v>0</v>
      </c>
      <c r="AH2476" s="53" t="s">
        <v>131</v>
      </c>
      <c r="AI2476" s="55">
        <v>0.25</v>
      </c>
      <c r="AJ2476" s="88">
        <v>0</v>
      </c>
      <c r="AK2476" s="53" t="s">
        <v>131</v>
      </c>
      <c r="AL2476" s="55">
        <v>0.35</v>
      </c>
      <c r="AM2476" s="53"/>
      <c r="AN2476" s="53"/>
      <c r="AO2476" s="53"/>
      <c r="AP2476" s="53"/>
      <c r="AQ2476" s="53"/>
      <c r="AR2476" s="53"/>
      <c r="AS2476" s="53"/>
      <c r="AT2476" s="53"/>
      <c r="AU2476" s="53"/>
      <c r="AV2476" s="53"/>
      <c r="AW2476" s="53"/>
      <c r="AX2476" s="53"/>
      <c r="AY2476" s="53"/>
      <c r="AZ2476" s="53"/>
      <c r="BA2476" s="53"/>
      <c r="BB2476" s="53"/>
      <c r="BC2476" s="53"/>
      <c r="BD2476" s="53"/>
      <c r="BE2476" s="53"/>
    </row>
    <row r="2477" spans="1:57" ht="15.75" customHeight="1">
      <c r="A2477" s="1" t="s">
        <v>2635</v>
      </c>
      <c r="B2477" s="1" t="s">
        <v>280</v>
      </c>
      <c r="C2477" s="1" t="s">
        <v>281</v>
      </c>
      <c r="D2477" s="1" t="s">
        <v>275</v>
      </c>
      <c r="E2477" s="1" t="s">
        <v>701</v>
      </c>
      <c r="F2477" s="128"/>
      <c r="G2477" s="129"/>
      <c r="H2477" s="129"/>
      <c r="I2477" s="129"/>
      <c r="J2477" s="129"/>
      <c r="K2477" s="83" t="s">
        <v>2687</v>
      </c>
      <c r="L2477" s="84" t="s">
        <v>2688</v>
      </c>
      <c r="M2477" s="51" t="s">
        <v>127</v>
      </c>
      <c r="N2477" s="51"/>
      <c r="O2477" s="62" t="e">
        <f t="shared" si="1323"/>
        <v>#VALUE!</v>
      </c>
      <c r="P2477" s="53">
        <v>185</v>
      </c>
      <c r="Q2477" s="54" t="s">
        <v>159</v>
      </c>
      <c r="R2477" s="53">
        <v>166500</v>
      </c>
      <c r="S2477" s="53">
        <f t="shared" si="1324"/>
        <v>0</v>
      </c>
      <c r="T2477" s="53"/>
      <c r="U2477" s="53">
        <v>0</v>
      </c>
      <c r="V2477" s="53" t="s">
        <v>129</v>
      </c>
      <c r="W2477" s="55">
        <v>0.01</v>
      </c>
      <c r="X2477" s="53">
        <v>0</v>
      </c>
      <c r="Y2477" s="53" t="s">
        <v>130</v>
      </c>
      <c r="Z2477" s="55">
        <v>0.05</v>
      </c>
      <c r="AA2477" s="53">
        <v>0</v>
      </c>
      <c r="AB2477" s="53" t="s">
        <v>130</v>
      </c>
      <c r="AC2477" s="85">
        <v>0.08</v>
      </c>
      <c r="AD2477" s="53">
        <v>0</v>
      </c>
      <c r="AE2477" s="53" t="s">
        <v>130</v>
      </c>
      <c r="AF2477" s="55">
        <v>0.15</v>
      </c>
      <c r="AG2477" s="88">
        <v>0</v>
      </c>
      <c r="AH2477" s="53" t="s">
        <v>131</v>
      </c>
      <c r="AI2477" s="55">
        <v>0.25</v>
      </c>
      <c r="AJ2477" s="88">
        <v>0</v>
      </c>
      <c r="AK2477" s="53" t="s">
        <v>131</v>
      </c>
      <c r="AL2477" s="55">
        <v>0.35</v>
      </c>
      <c r="AM2477" s="53"/>
      <c r="AN2477" s="53"/>
      <c r="AO2477" s="53"/>
      <c r="AP2477" s="53"/>
      <c r="AQ2477" s="53"/>
      <c r="AR2477" s="53"/>
      <c r="AS2477" s="53"/>
      <c r="AT2477" s="53"/>
      <c r="AU2477" s="53"/>
      <c r="AV2477" s="53"/>
      <c r="AW2477" s="53"/>
      <c r="AX2477" s="53"/>
      <c r="AY2477" s="53"/>
      <c r="AZ2477" s="53"/>
      <c r="BA2477" s="53"/>
      <c r="BB2477" s="53"/>
      <c r="BC2477" s="53"/>
      <c r="BD2477" s="53"/>
      <c r="BE2477" s="53"/>
    </row>
    <row r="2478" spans="1:57" ht="15.75" customHeight="1">
      <c r="A2478" s="1" t="s">
        <v>2635</v>
      </c>
      <c r="B2478" s="1" t="s">
        <v>280</v>
      </c>
      <c r="C2478" s="1" t="s">
        <v>281</v>
      </c>
      <c r="D2478" s="1" t="s">
        <v>275</v>
      </c>
      <c r="E2478" s="1" t="s">
        <v>701</v>
      </c>
      <c r="F2478" s="128"/>
      <c r="G2478" s="129"/>
      <c r="H2478" s="129"/>
      <c r="I2478" s="129"/>
      <c r="J2478" s="129"/>
      <c r="K2478" s="83" t="s">
        <v>2689</v>
      </c>
      <c r="L2478" s="84" t="s">
        <v>2690</v>
      </c>
      <c r="M2478" s="51" t="s">
        <v>127</v>
      </c>
      <c r="N2478" s="51"/>
      <c r="O2478" s="62" t="e">
        <f t="shared" si="1323"/>
        <v>#VALUE!</v>
      </c>
      <c r="P2478" s="53">
        <v>15</v>
      </c>
      <c r="Q2478" s="54" t="s">
        <v>159</v>
      </c>
      <c r="R2478" s="53">
        <v>13500</v>
      </c>
      <c r="S2478" s="53">
        <f t="shared" si="1324"/>
        <v>0</v>
      </c>
      <c r="T2478" s="53"/>
      <c r="U2478" s="53">
        <v>0</v>
      </c>
      <c r="V2478" s="53" t="s">
        <v>129</v>
      </c>
      <c r="W2478" s="55">
        <v>0.01</v>
      </c>
      <c r="X2478" s="53">
        <v>0</v>
      </c>
      <c r="Y2478" s="53" t="s">
        <v>130</v>
      </c>
      <c r="Z2478" s="55">
        <v>0.05</v>
      </c>
      <c r="AA2478" s="53">
        <v>0</v>
      </c>
      <c r="AB2478" s="53" t="s">
        <v>130</v>
      </c>
      <c r="AC2478" s="85">
        <v>0.08</v>
      </c>
      <c r="AD2478" s="53">
        <v>0</v>
      </c>
      <c r="AE2478" s="53" t="s">
        <v>130</v>
      </c>
      <c r="AF2478" s="55">
        <v>0.15</v>
      </c>
      <c r="AG2478" s="88">
        <v>0</v>
      </c>
      <c r="AH2478" s="53" t="s">
        <v>131</v>
      </c>
      <c r="AI2478" s="55">
        <v>0.25</v>
      </c>
      <c r="AJ2478" s="88">
        <v>0</v>
      </c>
      <c r="AK2478" s="53" t="s">
        <v>131</v>
      </c>
      <c r="AL2478" s="55">
        <v>0.35</v>
      </c>
      <c r="AM2478" s="53"/>
      <c r="AN2478" s="53"/>
      <c r="AO2478" s="53"/>
      <c r="AP2478" s="53"/>
      <c r="AQ2478" s="53"/>
      <c r="AR2478" s="53"/>
      <c r="AS2478" s="53"/>
      <c r="AT2478" s="53"/>
      <c r="AU2478" s="53"/>
      <c r="AV2478" s="53"/>
      <c r="AW2478" s="53"/>
      <c r="AX2478" s="53"/>
      <c r="AY2478" s="53"/>
      <c r="AZ2478" s="53"/>
      <c r="BA2478" s="53"/>
      <c r="BB2478" s="53"/>
      <c r="BC2478" s="53"/>
      <c r="BD2478" s="53"/>
      <c r="BE2478" s="53"/>
    </row>
    <row r="2479" spans="1:57" ht="15.75" customHeight="1">
      <c r="A2479" s="1" t="s">
        <v>2635</v>
      </c>
      <c r="B2479" s="1" t="s">
        <v>280</v>
      </c>
      <c r="C2479" s="1" t="s">
        <v>281</v>
      </c>
      <c r="D2479" s="1" t="s">
        <v>275</v>
      </c>
      <c r="E2479" s="1" t="s">
        <v>701</v>
      </c>
      <c r="F2479" s="128"/>
      <c r="G2479" s="129"/>
      <c r="H2479" s="129"/>
      <c r="I2479" s="129"/>
      <c r="J2479" s="129"/>
      <c r="K2479" s="83" t="s">
        <v>2691</v>
      </c>
      <c r="L2479" s="84" t="s">
        <v>2692</v>
      </c>
      <c r="M2479" s="51" t="s">
        <v>127</v>
      </c>
      <c r="N2479" s="51"/>
      <c r="O2479" s="62" t="e">
        <f t="shared" si="1323"/>
        <v>#VALUE!</v>
      </c>
      <c r="P2479" s="53">
        <v>372</v>
      </c>
      <c r="Q2479" s="54" t="s">
        <v>159</v>
      </c>
      <c r="R2479" s="53">
        <v>595200</v>
      </c>
      <c r="S2479" s="53">
        <f t="shared" si="1324"/>
        <v>0</v>
      </c>
      <c r="T2479" s="53"/>
      <c r="U2479" s="53">
        <v>0</v>
      </c>
      <c r="V2479" s="53" t="s">
        <v>129</v>
      </c>
      <c r="W2479" s="55">
        <v>0.01</v>
      </c>
      <c r="X2479" s="53">
        <v>0</v>
      </c>
      <c r="Y2479" s="53" t="s">
        <v>130</v>
      </c>
      <c r="Z2479" s="55">
        <v>0.05</v>
      </c>
      <c r="AA2479" s="53">
        <v>0</v>
      </c>
      <c r="AB2479" s="53" t="s">
        <v>130</v>
      </c>
      <c r="AC2479" s="85">
        <v>0.08</v>
      </c>
      <c r="AD2479" s="53">
        <v>0</v>
      </c>
      <c r="AE2479" s="53" t="s">
        <v>130</v>
      </c>
      <c r="AF2479" s="55">
        <v>0.15</v>
      </c>
      <c r="AG2479" s="88">
        <v>0</v>
      </c>
      <c r="AH2479" s="53" t="s">
        <v>131</v>
      </c>
      <c r="AI2479" s="55">
        <v>0.25</v>
      </c>
      <c r="AJ2479" s="88">
        <v>0</v>
      </c>
      <c r="AK2479" s="53" t="s">
        <v>131</v>
      </c>
      <c r="AL2479" s="55">
        <v>0.35</v>
      </c>
      <c r="AM2479" s="53"/>
      <c r="AN2479" s="53"/>
      <c r="AO2479" s="53"/>
      <c r="AP2479" s="53"/>
      <c r="AQ2479" s="53"/>
      <c r="AR2479" s="53"/>
      <c r="AS2479" s="53"/>
      <c r="AT2479" s="53"/>
      <c r="AU2479" s="53"/>
      <c r="AV2479" s="53"/>
      <c r="AW2479" s="53"/>
      <c r="AX2479" s="53"/>
      <c r="AY2479" s="53"/>
      <c r="AZ2479" s="53"/>
      <c r="BA2479" s="53"/>
      <c r="BB2479" s="53"/>
      <c r="BC2479" s="53"/>
      <c r="BD2479" s="53"/>
      <c r="BE2479" s="53"/>
    </row>
    <row r="2480" spans="1:57" ht="15.75" customHeight="1">
      <c r="A2480" s="1" t="s">
        <v>2635</v>
      </c>
      <c r="B2480" s="1" t="s">
        <v>280</v>
      </c>
      <c r="C2480" s="1" t="s">
        <v>281</v>
      </c>
      <c r="D2480" s="1" t="s">
        <v>275</v>
      </c>
      <c r="E2480" s="1" t="s">
        <v>701</v>
      </c>
      <c r="F2480" s="128"/>
      <c r="G2480" s="129"/>
      <c r="H2480" s="129"/>
      <c r="I2480" s="129"/>
      <c r="J2480" s="129"/>
      <c r="K2480" s="83" t="s">
        <v>2693</v>
      </c>
      <c r="L2480" s="84" t="s">
        <v>2694</v>
      </c>
      <c r="M2480" s="51" t="s">
        <v>127</v>
      </c>
      <c r="N2480" s="51"/>
      <c r="O2480" s="62" t="e">
        <f t="shared" si="1323"/>
        <v>#VALUE!</v>
      </c>
      <c r="P2480" s="53">
        <v>28</v>
      </c>
      <c r="Q2480" s="54" t="s">
        <v>159</v>
      </c>
      <c r="R2480" s="53">
        <v>44800</v>
      </c>
      <c r="S2480" s="53">
        <f t="shared" si="1324"/>
        <v>0</v>
      </c>
      <c r="T2480" s="53"/>
      <c r="U2480" s="53">
        <v>0</v>
      </c>
      <c r="V2480" s="53" t="s">
        <v>129</v>
      </c>
      <c r="W2480" s="55">
        <v>0.01</v>
      </c>
      <c r="X2480" s="53">
        <v>0</v>
      </c>
      <c r="Y2480" s="53" t="s">
        <v>130</v>
      </c>
      <c r="Z2480" s="55">
        <v>0.05</v>
      </c>
      <c r="AA2480" s="53">
        <v>0</v>
      </c>
      <c r="AB2480" s="53" t="s">
        <v>130</v>
      </c>
      <c r="AC2480" s="85">
        <v>0.08</v>
      </c>
      <c r="AD2480" s="53">
        <v>0</v>
      </c>
      <c r="AE2480" s="53" t="s">
        <v>130</v>
      </c>
      <c r="AF2480" s="55">
        <v>0.15</v>
      </c>
      <c r="AG2480" s="88">
        <v>0</v>
      </c>
      <c r="AH2480" s="53" t="s">
        <v>131</v>
      </c>
      <c r="AI2480" s="55">
        <v>0.25</v>
      </c>
      <c r="AJ2480" s="88">
        <v>0</v>
      </c>
      <c r="AK2480" s="53" t="s">
        <v>131</v>
      </c>
      <c r="AL2480" s="55">
        <v>0.35</v>
      </c>
      <c r="AM2480" s="53"/>
      <c r="AN2480" s="53"/>
      <c r="AO2480" s="53"/>
      <c r="AP2480" s="53"/>
      <c r="AQ2480" s="53"/>
      <c r="AR2480" s="53"/>
      <c r="AS2480" s="53"/>
      <c r="AT2480" s="53"/>
      <c r="AU2480" s="53"/>
      <c r="AV2480" s="53"/>
      <c r="AW2480" s="53"/>
      <c r="AX2480" s="53"/>
      <c r="AY2480" s="53"/>
      <c r="AZ2480" s="53"/>
      <c r="BA2480" s="53"/>
      <c r="BB2480" s="53"/>
      <c r="BC2480" s="53"/>
      <c r="BD2480" s="53"/>
      <c r="BE2480" s="53"/>
    </row>
    <row r="2481" spans="1:57" ht="15.75" customHeight="1">
      <c r="A2481" s="1" t="s">
        <v>2635</v>
      </c>
      <c r="B2481" s="1" t="s">
        <v>280</v>
      </c>
      <c r="C2481" s="1" t="s">
        <v>281</v>
      </c>
      <c r="D2481" s="1" t="s">
        <v>899</v>
      </c>
      <c r="E2481" s="1"/>
      <c r="F2481" s="35"/>
      <c r="G2481" s="36"/>
      <c r="H2481" s="36"/>
      <c r="I2481" s="36" t="s">
        <v>899</v>
      </c>
      <c r="J2481" s="36"/>
      <c r="K2481" s="137"/>
      <c r="L2481" s="138"/>
      <c r="M2481" s="122"/>
      <c r="N2481" s="122"/>
      <c r="O2481" s="122"/>
      <c r="P2481" s="39"/>
      <c r="Q2481" s="40"/>
      <c r="R2481" s="39">
        <f t="shared" ref="R2481:S2481" si="1325">R2482</f>
        <v>100000</v>
      </c>
      <c r="S2481" s="39">
        <f t="shared" si="1325"/>
        <v>0</v>
      </c>
      <c r="T2481" s="39"/>
      <c r="U2481" s="39"/>
      <c r="V2481" s="39"/>
      <c r="W2481" s="39"/>
      <c r="X2481" s="39"/>
      <c r="Y2481" s="39"/>
      <c r="Z2481" s="39"/>
      <c r="AA2481" s="39"/>
      <c r="AB2481" s="39"/>
      <c r="AC2481" s="39"/>
      <c r="AD2481" s="86"/>
      <c r="AE2481" s="86"/>
      <c r="AF2481" s="86"/>
      <c r="AG2481" s="39"/>
      <c r="AH2481" s="39"/>
      <c r="AI2481" s="39"/>
      <c r="AJ2481" s="39"/>
      <c r="AK2481" s="39"/>
      <c r="AL2481" s="39"/>
      <c r="AM2481" s="39"/>
      <c r="AN2481" s="39"/>
      <c r="AO2481" s="39"/>
      <c r="AP2481" s="39"/>
      <c r="AQ2481" s="39"/>
      <c r="AR2481" s="39"/>
      <c r="AS2481" s="39"/>
      <c r="AT2481" s="39"/>
      <c r="AU2481" s="39"/>
      <c r="AV2481" s="39"/>
      <c r="AW2481" s="39"/>
      <c r="AX2481" s="39"/>
      <c r="AY2481" s="39"/>
      <c r="AZ2481" s="39"/>
      <c r="BA2481" s="39"/>
      <c r="BB2481" s="39"/>
      <c r="BC2481" s="39"/>
      <c r="BD2481" s="39"/>
      <c r="BE2481" s="39"/>
    </row>
    <row r="2482" spans="1:57" ht="15.75" customHeight="1">
      <c r="A2482" s="1" t="s">
        <v>2635</v>
      </c>
      <c r="B2482" s="1" t="s">
        <v>280</v>
      </c>
      <c r="C2482" s="1" t="s">
        <v>281</v>
      </c>
      <c r="D2482" s="1"/>
      <c r="E2482" s="1" t="s">
        <v>905</v>
      </c>
      <c r="F2482" s="41"/>
      <c r="G2482" s="42"/>
      <c r="H2482" s="42"/>
      <c r="I2482" s="42"/>
      <c r="J2482" s="42" t="s">
        <v>905</v>
      </c>
      <c r="K2482" s="139"/>
      <c r="L2482" s="140"/>
      <c r="M2482" s="127"/>
      <c r="N2482" s="127"/>
      <c r="O2482" s="127"/>
      <c r="P2482" s="45"/>
      <c r="Q2482" s="46"/>
      <c r="R2482" s="45">
        <f t="shared" ref="R2482:S2482" si="1326">R2483</f>
        <v>100000</v>
      </c>
      <c r="S2482" s="45">
        <f t="shared" si="1326"/>
        <v>0</v>
      </c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82"/>
      <c r="AE2482" s="82"/>
      <c r="AF2482" s="82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  <c r="AT2482" s="45"/>
      <c r="AU2482" s="45"/>
      <c r="AV2482" s="45"/>
      <c r="AW2482" s="45"/>
      <c r="AX2482" s="45"/>
      <c r="AY2482" s="45"/>
      <c r="AZ2482" s="45"/>
      <c r="BA2482" s="45"/>
      <c r="BB2482" s="45"/>
      <c r="BC2482" s="45"/>
      <c r="BD2482" s="45"/>
      <c r="BE2482" s="45"/>
    </row>
    <row r="2483" spans="1:57" ht="15.75" customHeight="1">
      <c r="A2483" s="1" t="s">
        <v>2635</v>
      </c>
      <c r="B2483" s="1" t="s">
        <v>280</v>
      </c>
      <c r="C2483" s="1" t="s">
        <v>281</v>
      </c>
      <c r="D2483" s="1" t="s">
        <v>899</v>
      </c>
      <c r="E2483" s="1" t="s">
        <v>905</v>
      </c>
      <c r="F2483" s="128"/>
      <c r="G2483" s="129"/>
      <c r="H2483" s="129"/>
      <c r="I2483" s="129"/>
      <c r="J2483" s="129"/>
      <c r="K2483" s="83" t="s">
        <v>2695</v>
      </c>
      <c r="L2483" s="84" t="s">
        <v>2696</v>
      </c>
      <c r="M2483" s="51" t="s">
        <v>127</v>
      </c>
      <c r="N2483" s="51"/>
      <c r="O2483" s="62" t="e">
        <f>M2483-R2483</f>
        <v>#VALUE!</v>
      </c>
      <c r="P2483" s="53">
        <v>2</v>
      </c>
      <c r="Q2483" s="54" t="s">
        <v>908</v>
      </c>
      <c r="R2483" s="53">
        <v>100000</v>
      </c>
      <c r="S2483" s="53">
        <f>U2483+X2483+AA2483+AD2483+AG2483+AJ2483+AM2483+AP2483+AS2483+AV2483+AY2483+BB2483</f>
        <v>0</v>
      </c>
      <c r="T2483" s="53"/>
      <c r="U2483" s="53">
        <v>0</v>
      </c>
      <c r="V2483" s="53" t="s">
        <v>129</v>
      </c>
      <c r="W2483" s="55">
        <v>0.01</v>
      </c>
      <c r="X2483" s="53">
        <v>0</v>
      </c>
      <c r="Y2483" s="53" t="s">
        <v>130</v>
      </c>
      <c r="Z2483" s="55">
        <v>0.05</v>
      </c>
      <c r="AA2483" s="53">
        <v>0</v>
      </c>
      <c r="AB2483" s="53" t="s">
        <v>130</v>
      </c>
      <c r="AC2483" s="85">
        <v>0.08</v>
      </c>
      <c r="AD2483" s="53">
        <v>0</v>
      </c>
      <c r="AE2483" s="53" t="s">
        <v>130</v>
      </c>
      <c r="AF2483" s="55">
        <v>0.15</v>
      </c>
      <c r="AG2483" s="88">
        <v>0</v>
      </c>
      <c r="AH2483" s="53" t="s">
        <v>131</v>
      </c>
      <c r="AI2483" s="55">
        <v>0.25</v>
      </c>
      <c r="AJ2483" s="88">
        <v>0</v>
      </c>
      <c r="AK2483" s="53" t="s">
        <v>131</v>
      </c>
      <c r="AL2483" s="55">
        <v>0.35</v>
      </c>
      <c r="AM2483" s="53"/>
      <c r="AN2483" s="53"/>
      <c r="AO2483" s="53"/>
      <c r="AP2483" s="53"/>
      <c r="AQ2483" s="53"/>
      <c r="AR2483" s="53"/>
      <c r="AS2483" s="53"/>
      <c r="AT2483" s="53"/>
      <c r="AU2483" s="53"/>
      <c r="AV2483" s="53"/>
      <c r="AW2483" s="53"/>
      <c r="AX2483" s="53"/>
      <c r="AY2483" s="53"/>
      <c r="AZ2483" s="53"/>
      <c r="BA2483" s="53"/>
      <c r="BB2483" s="53"/>
      <c r="BC2483" s="53"/>
      <c r="BD2483" s="53"/>
      <c r="BE2483" s="53"/>
    </row>
    <row r="2484" spans="1:57" ht="15.75" customHeight="1">
      <c r="A2484" s="1" t="s">
        <v>2697</v>
      </c>
      <c r="B2484" s="1" t="s">
        <v>280</v>
      </c>
      <c r="C2484" s="1" t="s">
        <v>281</v>
      </c>
      <c r="D2484" s="1"/>
      <c r="E2484" s="1"/>
      <c r="F2484" s="15" t="s">
        <v>2697</v>
      </c>
      <c r="G2484" s="16"/>
      <c r="H2484" s="16"/>
      <c r="I2484" s="16"/>
      <c r="J2484" s="16"/>
      <c r="K2484" s="151"/>
      <c r="L2484" s="109"/>
      <c r="M2484" s="110"/>
      <c r="N2484" s="110"/>
      <c r="O2484" s="110"/>
      <c r="P2484" s="21"/>
      <c r="Q2484" s="22"/>
      <c r="R2484" s="21">
        <f t="shared" ref="R2484:S2484" si="1327">R2485+R2518</f>
        <v>47468800</v>
      </c>
      <c r="S2484" s="21">
        <f t="shared" si="1327"/>
        <v>2401011</v>
      </c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97"/>
      <c r="AE2484" s="97"/>
      <c r="AF2484" s="97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</row>
    <row r="2485" spans="1:57" ht="15.75" customHeight="1">
      <c r="A2485" s="1" t="s">
        <v>2697</v>
      </c>
      <c r="B2485" s="1" t="s">
        <v>121</v>
      </c>
      <c r="C2485" s="1" t="s">
        <v>281</v>
      </c>
      <c r="D2485" s="1"/>
      <c r="E2485" s="1"/>
      <c r="F2485" s="23"/>
      <c r="G2485" s="24" t="s">
        <v>121</v>
      </c>
      <c r="H2485" s="24"/>
      <c r="I2485" s="24"/>
      <c r="J2485" s="24"/>
      <c r="K2485" s="152"/>
      <c r="L2485" s="114"/>
      <c r="M2485" s="134"/>
      <c r="N2485" s="134"/>
      <c r="O2485" s="134"/>
      <c r="P2485" s="27"/>
      <c r="Q2485" s="28"/>
      <c r="R2485" s="27">
        <f t="shared" ref="R2485:S2485" si="1328">R2486</f>
        <v>9114700</v>
      </c>
      <c r="S2485" s="27">
        <f t="shared" si="1328"/>
        <v>1805662</v>
      </c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27"/>
      <c r="AZ2485" s="27"/>
      <c r="BA2485" s="27"/>
      <c r="BB2485" s="27"/>
      <c r="BC2485" s="27"/>
      <c r="BD2485" s="27"/>
      <c r="BE2485" s="27"/>
    </row>
    <row r="2486" spans="1:57" ht="15.75" customHeight="1">
      <c r="A2486" s="1" t="s">
        <v>2697</v>
      </c>
      <c r="B2486" s="1" t="s">
        <v>121</v>
      </c>
      <c r="C2486" s="1" t="s">
        <v>122</v>
      </c>
      <c r="D2486" s="1"/>
      <c r="E2486" s="1"/>
      <c r="F2486" s="29"/>
      <c r="G2486" s="30"/>
      <c r="H2486" s="30" t="s">
        <v>122</v>
      </c>
      <c r="I2486" s="30"/>
      <c r="J2486" s="30"/>
      <c r="K2486" s="117"/>
      <c r="L2486" s="118"/>
      <c r="M2486" s="119"/>
      <c r="N2486" s="119"/>
      <c r="O2486" s="119"/>
      <c r="P2486" s="33"/>
      <c r="Q2486" s="34"/>
      <c r="R2486" s="33">
        <f t="shared" ref="R2486:S2486" si="1329">R2487+R2490+R2515</f>
        <v>9114700</v>
      </c>
      <c r="S2486" s="33">
        <f t="shared" si="1329"/>
        <v>1805662</v>
      </c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</row>
    <row r="2487" spans="1:57" ht="15.75" customHeight="1">
      <c r="A2487" s="1" t="s">
        <v>2697</v>
      </c>
      <c r="B2487" s="1" t="s">
        <v>121</v>
      </c>
      <c r="C2487" s="1" t="s">
        <v>122</v>
      </c>
      <c r="D2487" s="1" t="s">
        <v>808</v>
      </c>
      <c r="E2487" s="1"/>
      <c r="F2487" s="35"/>
      <c r="G2487" s="36"/>
      <c r="H2487" s="36"/>
      <c r="I2487" s="36" t="s">
        <v>808</v>
      </c>
      <c r="J2487" s="36"/>
      <c r="K2487" s="120"/>
      <c r="L2487" s="121"/>
      <c r="M2487" s="122"/>
      <c r="N2487" s="122"/>
      <c r="O2487" s="122"/>
      <c r="P2487" s="39"/>
      <c r="Q2487" s="40"/>
      <c r="R2487" s="39">
        <f t="shared" ref="R2487:S2487" si="1330">R2488</f>
        <v>21300</v>
      </c>
      <c r="S2487" s="39">
        <f t="shared" si="1330"/>
        <v>0</v>
      </c>
      <c r="T2487" s="39"/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39"/>
      <c r="AE2487" s="39"/>
      <c r="AF2487" s="39"/>
      <c r="AG2487" s="39"/>
      <c r="AH2487" s="39"/>
      <c r="AI2487" s="39"/>
      <c r="AJ2487" s="39"/>
      <c r="AK2487" s="39"/>
      <c r="AL2487" s="39"/>
      <c r="AM2487" s="39"/>
      <c r="AN2487" s="39"/>
      <c r="AO2487" s="39"/>
      <c r="AP2487" s="39"/>
      <c r="AQ2487" s="39"/>
      <c r="AR2487" s="39"/>
      <c r="AS2487" s="39"/>
      <c r="AT2487" s="39"/>
      <c r="AU2487" s="39"/>
      <c r="AV2487" s="39"/>
      <c r="AW2487" s="39"/>
      <c r="AX2487" s="39"/>
      <c r="AY2487" s="39"/>
      <c r="AZ2487" s="39"/>
      <c r="BA2487" s="39"/>
      <c r="BB2487" s="39"/>
      <c r="BC2487" s="39"/>
      <c r="BD2487" s="39"/>
      <c r="BE2487" s="39"/>
    </row>
    <row r="2488" spans="1:57" ht="15.75" customHeight="1">
      <c r="A2488" s="1" t="s">
        <v>2697</v>
      </c>
      <c r="B2488" s="1" t="s">
        <v>121</v>
      </c>
      <c r="C2488" s="1" t="s">
        <v>122</v>
      </c>
      <c r="D2488" s="1"/>
      <c r="E2488" s="1" t="s">
        <v>809</v>
      </c>
      <c r="F2488" s="41"/>
      <c r="G2488" s="42"/>
      <c r="H2488" s="42"/>
      <c r="I2488" s="42"/>
      <c r="J2488" s="42" t="s">
        <v>809</v>
      </c>
      <c r="K2488" s="130"/>
      <c r="L2488" s="126"/>
      <c r="M2488" s="127"/>
      <c r="N2488" s="127"/>
      <c r="O2488" s="127"/>
      <c r="P2488" s="45"/>
      <c r="Q2488" s="46"/>
      <c r="R2488" s="45">
        <f t="shared" ref="R2488:S2488" si="1331">R2489</f>
        <v>21300</v>
      </c>
      <c r="S2488" s="45">
        <f t="shared" si="1331"/>
        <v>0</v>
      </c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82"/>
      <c r="AE2488" s="82"/>
      <c r="AF2488" s="82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  <c r="AT2488" s="45"/>
      <c r="AU2488" s="45"/>
      <c r="AV2488" s="45"/>
      <c r="AW2488" s="45"/>
      <c r="AX2488" s="45"/>
      <c r="AY2488" s="45"/>
      <c r="AZ2488" s="45"/>
      <c r="BA2488" s="45"/>
      <c r="BB2488" s="45"/>
      <c r="BC2488" s="45"/>
      <c r="BD2488" s="45"/>
      <c r="BE2488" s="45"/>
    </row>
    <row r="2489" spans="1:57" ht="15.75" customHeight="1">
      <c r="A2489" s="1" t="s">
        <v>2697</v>
      </c>
      <c r="B2489" s="1" t="s">
        <v>121</v>
      </c>
      <c r="C2489" s="1" t="s">
        <v>122</v>
      </c>
      <c r="D2489" s="1" t="s">
        <v>808</v>
      </c>
      <c r="E2489" s="1" t="s">
        <v>809</v>
      </c>
      <c r="F2489" s="128"/>
      <c r="G2489" s="129"/>
      <c r="H2489" s="129"/>
      <c r="I2489" s="129"/>
      <c r="J2489" s="129"/>
      <c r="K2489" s="49" t="s">
        <v>2698</v>
      </c>
      <c r="L2489" s="61" t="s">
        <v>2699</v>
      </c>
      <c r="M2489" s="51" t="s">
        <v>127</v>
      </c>
      <c r="N2489" s="51"/>
      <c r="O2489" s="62" t="e">
        <f>M2489-R2489</f>
        <v>#VALUE!</v>
      </c>
      <c r="P2489" s="53">
        <v>4</v>
      </c>
      <c r="Q2489" s="54" t="s">
        <v>400</v>
      </c>
      <c r="R2489" s="53">
        <v>21300</v>
      </c>
      <c r="S2489" s="53">
        <f>U2489+X2489+AA2489+AD2489+AG2489+AJ2489+AM2489+AP2489+AS2489+AV2489+AY2489+BB2489</f>
        <v>0</v>
      </c>
      <c r="T2489" s="53"/>
      <c r="U2489" s="53">
        <v>0</v>
      </c>
      <c r="V2489" s="53" t="s">
        <v>129</v>
      </c>
      <c r="W2489" s="55">
        <v>0.01</v>
      </c>
      <c r="X2489" s="53">
        <v>0</v>
      </c>
      <c r="Y2489" s="53" t="s">
        <v>130</v>
      </c>
      <c r="Z2489" s="55">
        <v>0.05</v>
      </c>
      <c r="AA2489" s="53">
        <v>0</v>
      </c>
      <c r="AB2489" s="53" t="s">
        <v>130</v>
      </c>
      <c r="AC2489" s="85">
        <v>0.05</v>
      </c>
      <c r="AD2489" s="53">
        <v>0</v>
      </c>
      <c r="AE2489" s="53" t="s">
        <v>130</v>
      </c>
      <c r="AF2489" s="55">
        <v>0.2</v>
      </c>
      <c r="AG2489" s="53">
        <v>0</v>
      </c>
      <c r="AH2489" s="53" t="s">
        <v>131</v>
      </c>
      <c r="AI2489" s="55">
        <v>0.4</v>
      </c>
      <c r="AJ2489" s="88">
        <v>0</v>
      </c>
      <c r="AK2489" s="53" t="s">
        <v>131</v>
      </c>
      <c r="AL2489" s="55">
        <v>0.4</v>
      </c>
      <c r="AM2489" s="53"/>
      <c r="AN2489" s="53"/>
      <c r="AO2489" s="53"/>
      <c r="AP2489" s="53"/>
      <c r="AQ2489" s="53"/>
      <c r="AR2489" s="53"/>
      <c r="AS2489" s="53"/>
      <c r="AT2489" s="53"/>
      <c r="AU2489" s="53"/>
      <c r="AV2489" s="53"/>
      <c r="AW2489" s="53"/>
      <c r="AX2489" s="53"/>
      <c r="AY2489" s="53"/>
      <c r="AZ2489" s="53"/>
      <c r="BA2489" s="53"/>
      <c r="BB2489" s="53"/>
      <c r="BC2489" s="53"/>
      <c r="BD2489" s="53"/>
      <c r="BE2489" s="53"/>
    </row>
    <row r="2490" spans="1:57" ht="15.75" customHeight="1">
      <c r="A2490" s="1" t="s">
        <v>2697</v>
      </c>
      <c r="B2490" s="1" t="s">
        <v>121</v>
      </c>
      <c r="C2490" s="1" t="s">
        <v>122</v>
      </c>
      <c r="D2490" s="1" t="s">
        <v>123</v>
      </c>
      <c r="E2490" s="1"/>
      <c r="F2490" s="35"/>
      <c r="G2490" s="36"/>
      <c r="H2490" s="36"/>
      <c r="I2490" s="36" t="s">
        <v>123</v>
      </c>
      <c r="J2490" s="36"/>
      <c r="K2490" s="120"/>
      <c r="L2490" s="121"/>
      <c r="M2490" s="122"/>
      <c r="N2490" s="122"/>
      <c r="O2490" s="122"/>
      <c r="P2490" s="39"/>
      <c r="Q2490" s="40"/>
      <c r="R2490" s="39">
        <f t="shared" ref="R2490:S2490" si="1332">R2491+R2498+R2501+R2503+R2506</f>
        <v>9013600</v>
      </c>
      <c r="S2490" s="39">
        <f t="shared" si="1332"/>
        <v>1805662</v>
      </c>
      <c r="T2490" s="39"/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86"/>
      <c r="AE2490" s="86"/>
      <c r="AF2490" s="86"/>
      <c r="AG2490" s="39"/>
      <c r="AH2490" s="39"/>
      <c r="AI2490" s="39"/>
      <c r="AJ2490" s="39"/>
      <c r="AK2490" s="39"/>
      <c r="AL2490" s="39"/>
      <c r="AM2490" s="39"/>
      <c r="AN2490" s="39"/>
      <c r="AO2490" s="39"/>
      <c r="AP2490" s="39"/>
      <c r="AQ2490" s="39"/>
      <c r="AR2490" s="39"/>
      <c r="AS2490" s="39"/>
      <c r="AT2490" s="39"/>
      <c r="AU2490" s="39"/>
      <c r="AV2490" s="39"/>
      <c r="AW2490" s="39"/>
      <c r="AX2490" s="39"/>
      <c r="AY2490" s="39"/>
      <c r="AZ2490" s="39"/>
      <c r="BA2490" s="39"/>
      <c r="BB2490" s="39"/>
      <c r="BC2490" s="39"/>
      <c r="BD2490" s="39"/>
      <c r="BE2490" s="39"/>
    </row>
    <row r="2491" spans="1:57" ht="15.75" customHeight="1">
      <c r="A2491" s="1" t="s">
        <v>2697</v>
      </c>
      <c r="B2491" s="1" t="s">
        <v>121</v>
      </c>
      <c r="C2491" s="1" t="s">
        <v>122</v>
      </c>
      <c r="D2491" s="1"/>
      <c r="E2491" s="1" t="s">
        <v>632</v>
      </c>
      <c r="F2491" s="41"/>
      <c r="G2491" s="42"/>
      <c r="H2491" s="42"/>
      <c r="I2491" s="42"/>
      <c r="J2491" s="42" t="s">
        <v>632</v>
      </c>
      <c r="K2491" s="130"/>
      <c r="L2491" s="126"/>
      <c r="M2491" s="127"/>
      <c r="N2491" s="127"/>
      <c r="O2491" s="127"/>
      <c r="P2491" s="45"/>
      <c r="Q2491" s="46"/>
      <c r="R2491" s="45">
        <f t="shared" ref="R2491:S2491" si="1333">SUM(R2492:R2497)</f>
        <v>3229200</v>
      </c>
      <c r="S2491" s="45">
        <f t="shared" si="1333"/>
        <v>1805662</v>
      </c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82"/>
      <c r="AE2491" s="82"/>
      <c r="AF2491" s="82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  <c r="AT2491" s="45"/>
      <c r="AU2491" s="45"/>
      <c r="AV2491" s="45"/>
      <c r="AW2491" s="45"/>
      <c r="AX2491" s="45"/>
      <c r="AY2491" s="45"/>
      <c r="AZ2491" s="45"/>
      <c r="BA2491" s="45"/>
      <c r="BB2491" s="45"/>
      <c r="BC2491" s="45"/>
      <c r="BD2491" s="45"/>
      <c r="BE2491" s="45"/>
    </row>
    <row r="2492" spans="1:57" ht="15.75" customHeight="1">
      <c r="A2492" s="1" t="s">
        <v>2697</v>
      </c>
      <c r="B2492" s="1" t="s">
        <v>121</v>
      </c>
      <c r="C2492" s="1" t="s">
        <v>122</v>
      </c>
      <c r="D2492" s="1" t="s">
        <v>123</v>
      </c>
      <c r="E2492" s="1" t="s">
        <v>632</v>
      </c>
      <c r="F2492" s="128"/>
      <c r="G2492" s="129"/>
      <c r="H2492" s="129"/>
      <c r="I2492" s="129"/>
      <c r="J2492" s="129"/>
      <c r="K2492" s="49" t="s">
        <v>2700</v>
      </c>
      <c r="L2492" s="50" t="s">
        <v>2701</v>
      </c>
      <c r="M2492" s="51" t="s">
        <v>127</v>
      </c>
      <c r="N2492" s="51"/>
      <c r="O2492" s="62" t="e">
        <f t="shared" ref="O2492:O2497" si="1334">M2492-R2492</f>
        <v>#VALUE!</v>
      </c>
      <c r="P2492" s="53">
        <v>262500</v>
      </c>
      <c r="Q2492" s="54" t="s">
        <v>128</v>
      </c>
      <c r="R2492" s="53">
        <v>777000</v>
      </c>
      <c r="S2492" s="53">
        <f t="shared" ref="S2492:S2497" si="1335">U2492+X2492+AA2492+AD2492+AG2492+AJ2492+AM2492+AP2492+AS2492+AV2492+AY2492+BB2492</f>
        <v>419925</v>
      </c>
      <c r="T2492" s="53"/>
      <c r="U2492" s="53">
        <v>0</v>
      </c>
      <c r="V2492" s="53" t="s">
        <v>129</v>
      </c>
      <c r="W2492" s="55">
        <v>0.01</v>
      </c>
      <c r="X2492" s="53">
        <v>0</v>
      </c>
      <c r="Y2492" s="53" t="s">
        <v>130</v>
      </c>
      <c r="Z2492" s="55">
        <v>0.06</v>
      </c>
      <c r="AA2492" s="53">
        <v>0</v>
      </c>
      <c r="AB2492" s="53" t="s">
        <v>130</v>
      </c>
      <c r="AC2492" s="85">
        <v>0.06</v>
      </c>
      <c r="AD2492" s="53">
        <v>0</v>
      </c>
      <c r="AE2492" s="53" t="s">
        <v>131</v>
      </c>
      <c r="AF2492" s="55">
        <v>0.2</v>
      </c>
      <c r="AG2492" s="53">
        <v>419925</v>
      </c>
      <c r="AH2492" s="53" t="s">
        <v>131</v>
      </c>
      <c r="AI2492" s="55">
        <v>0.45</v>
      </c>
      <c r="AJ2492" s="88">
        <v>0</v>
      </c>
      <c r="AK2492" s="53" t="s">
        <v>131</v>
      </c>
      <c r="AL2492" s="55">
        <v>0.45</v>
      </c>
      <c r="AM2492" s="53"/>
      <c r="AN2492" s="53"/>
      <c r="AO2492" s="53"/>
      <c r="AP2492" s="53"/>
      <c r="AQ2492" s="53"/>
      <c r="AR2492" s="53"/>
      <c r="AS2492" s="53"/>
      <c r="AT2492" s="53"/>
      <c r="AU2492" s="53"/>
      <c r="AV2492" s="53"/>
      <c r="AW2492" s="53"/>
      <c r="AX2492" s="53"/>
      <c r="AY2492" s="53"/>
      <c r="AZ2492" s="53"/>
      <c r="BA2492" s="53"/>
      <c r="BB2492" s="53"/>
      <c r="BC2492" s="53"/>
      <c r="BD2492" s="53"/>
      <c r="BE2492" s="53"/>
    </row>
    <row r="2493" spans="1:57" ht="15.75" customHeight="1">
      <c r="A2493" s="1" t="s">
        <v>2697</v>
      </c>
      <c r="B2493" s="1" t="s">
        <v>121</v>
      </c>
      <c r="C2493" s="1" t="s">
        <v>122</v>
      </c>
      <c r="D2493" s="1" t="s">
        <v>123</v>
      </c>
      <c r="E2493" s="1" t="s">
        <v>632</v>
      </c>
      <c r="F2493" s="128"/>
      <c r="G2493" s="129"/>
      <c r="H2493" s="129"/>
      <c r="I2493" s="129"/>
      <c r="J2493" s="129"/>
      <c r="K2493" s="49" t="s">
        <v>2702</v>
      </c>
      <c r="L2493" s="50" t="s">
        <v>2703</v>
      </c>
      <c r="M2493" s="51" t="s">
        <v>127</v>
      </c>
      <c r="N2493" s="51">
        <v>2</v>
      </c>
      <c r="O2493" s="105" t="e">
        <f t="shared" si="1334"/>
        <v>#VALUE!</v>
      </c>
      <c r="P2493" s="53">
        <v>262500</v>
      </c>
      <c r="Q2493" s="54" t="s">
        <v>128</v>
      </c>
      <c r="R2493" s="53">
        <v>777000</v>
      </c>
      <c r="S2493" s="53">
        <f t="shared" si="1335"/>
        <v>417115</v>
      </c>
      <c r="T2493" s="53"/>
      <c r="U2493" s="53">
        <v>0</v>
      </c>
      <c r="V2493" s="53" t="s">
        <v>129</v>
      </c>
      <c r="W2493" s="55">
        <v>0.01</v>
      </c>
      <c r="X2493" s="53">
        <v>0</v>
      </c>
      <c r="Y2493" s="53" t="s">
        <v>130</v>
      </c>
      <c r="Z2493" s="55">
        <v>0.06</v>
      </c>
      <c r="AA2493" s="53">
        <v>0</v>
      </c>
      <c r="AB2493" s="53" t="s">
        <v>130</v>
      </c>
      <c r="AC2493" s="85">
        <v>0.06</v>
      </c>
      <c r="AD2493" s="53">
        <v>0</v>
      </c>
      <c r="AE2493" s="53" t="s">
        <v>131</v>
      </c>
      <c r="AF2493" s="55">
        <v>0.2</v>
      </c>
      <c r="AG2493" s="53">
        <v>289685</v>
      </c>
      <c r="AH2493" s="53" t="s">
        <v>131</v>
      </c>
      <c r="AI2493" s="55">
        <v>0.45</v>
      </c>
      <c r="AJ2493" s="53">
        <v>127430</v>
      </c>
      <c r="AK2493" s="53" t="s">
        <v>131</v>
      </c>
      <c r="AL2493" s="55">
        <v>0.45</v>
      </c>
      <c r="AM2493" s="53"/>
      <c r="AN2493" s="53"/>
      <c r="AO2493" s="53"/>
      <c r="AP2493" s="53"/>
      <c r="AQ2493" s="53"/>
      <c r="AR2493" s="53"/>
      <c r="AS2493" s="53"/>
      <c r="AT2493" s="53"/>
      <c r="AU2493" s="53"/>
      <c r="AV2493" s="53"/>
      <c r="AW2493" s="53"/>
      <c r="AX2493" s="53"/>
      <c r="AY2493" s="53"/>
      <c r="AZ2493" s="53"/>
      <c r="BA2493" s="53"/>
      <c r="BB2493" s="53"/>
      <c r="BC2493" s="53"/>
      <c r="BD2493" s="53"/>
      <c r="BE2493" s="53"/>
    </row>
    <row r="2494" spans="1:57" ht="15.75" customHeight="1">
      <c r="A2494" s="1" t="s">
        <v>2697</v>
      </c>
      <c r="B2494" s="1" t="s">
        <v>121</v>
      </c>
      <c r="C2494" s="1" t="s">
        <v>122</v>
      </c>
      <c r="D2494" s="1" t="s">
        <v>123</v>
      </c>
      <c r="E2494" s="1" t="s">
        <v>632</v>
      </c>
      <c r="F2494" s="128"/>
      <c r="G2494" s="129"/>
      <c r="H2494" s="129"/>
      <c r="I2494" s="129"/>
      <c r="J2494" s="129"/>
      <c r="K2494" s="49" t="s">
        <v>2704</v>
      </c>
      <c r="L2494" s="50" t="s">
        <v>2705</v>
      </c>
      <c r="M2494" s="51" t="s">
        <v>127</v>
      </c>
      <c r="N2494" s="51"/>
      <c r="O2494" s="62" t="e">
        <f t="shared" si="1334"/>
        <v>#VALUE!</v>
      </c>
      <c r="P2494" s="53">
        <v>262500</v>
      </c>
      <c r="Q2494" s="54" t="s">
        <v>128</v>
      </c>
      <c r="R2494" s="53">
        <v>777000</v>
      </c>
      <c r="S2494" s="53">
        <f t="shared" si="1335"/>
        <v>441435</v>
      </c>
      <c r="T2494" s="53"/>
      <c r="U2494" s="53">
        <v>0</v>
      </c>
      <c r="V2494" s="53" t="s">
        <v>129</v>
      </c>
      <c r="W2494" s="55">
        <v>0.01</v>
      </c>
      <c r="X2494" s="53">
        <v>0</v>
      </c>
      <c r="Y2494" s="53" t="s">
        <v>130</v>
      </c>
      <c r="Z2494" s="55">
        <v>0.06</v>
      </c>
      <c r="AA2494" s="53">
        <v>0</v>
      </c>
      <c r="AB2494" s="53" t="s">
        <v>130</v>
      </c>
      <c r="AC2494" s="85">
        <v>0.06</v>
      </c>
      <c r="AD2494" s="53">
        <v>125035</v>
      </c>
      <c r="AE2494" s="53" t="s">
        <v>131</v>
      </c>
      <c r="AF2494" s="55">
        <v>0.25</v>
      </c>
      <c r="AG2494" s="53">
        <v>316400</v>
      </c>
      <c r="AH2494" s="53" t="s">
        <v>131</v>
      </c>
      <c r="AI2494" s="55">
        <v>0.45</v>
      </c>
      <c r="AJ2494" s="88">
        <v>0</v>
      </c>
      <c r="AK2494" s="53" t="s">
        <v>131</v>
      </c>
      <c r="AL2494" s="55">
        <v>0.45</v>
      </c>
      <c r="AM2494" s="53"/>
      <c r="AN2494" s="53"/>
      <c r="AO2494" s="53"/>
      <c r="AP2494" s="53"/>
      <c r="AQ2494" s="53"/>
      <c r="AR2494" s="53"/>
      <c r="AS2494" s="53"/>
      <c r="AT2494" s="53"/>
      <c r="AU2494" s="53"/>
      <c r="AV2494" s="53"/>
      <c r="AW2494" s="53"/>
      <c r="AX2494" s="53"/>
      <c r="AY2494" s="53"/>
      <c r="AZ2494" s="53"/>
      <c r="BA2494" s="53"/>
      <c r="BB2494" s="53"/>
      <c r="BC2494" s="53"/>
      <c r="BD2494" s="53"/>
      <c r="BE2494" s="53"/>
    </row>
    <row r="2495" spans="1:57" ht="15.75" customHeight="1">
      <c r="A2495" s="1" t="s">
        <v>2697</v>
      </c>
      <c r="B2495" s="1" t="s">
        <v>121</v>
      </c>
      <c r="C2495" s="1" t="s">
        <v>122</v>
      </c>
      <c r="D2495" s="1" t="s">
        <v>123</v>
      </c>
      <c r="E2495" s="1" t="s">
        <v>632</v>
      </c>
      <c r="F2495" s="128"/>
      <c r="G2495" s="129"/>
      <c r="H2495" s="129"/>
      <c r="I2495" s="129"/>
      <c r="J2495" s="129"/>
      <c r="K2495" s="49" t="s">
        <v>2706</v>
      </c>
      <c r="L2495" s="61" t="s">
        <v>2707</v>
      </c>
      <c r="M2495" s="51" t="s">
        <v>127</v>
      </c>
      <c r="N2495" s="51"/>
      <c r="O2495" s="62" t="e">
        <f t="shared" si="1334"/>
        <v>#VALUE!</v>
      </c>
      <c r="P2495" s="53">
        <v>38000</v>
      </c>
      <c r="Q2495" s="54" t="s">
        <v>128</v>
      </c>
      <c r="R2495" s="53">
        <v>299400</v>
      </c>
      <c r="S2495" s="53">
        <f t="shared" si="1335"/>
        <v>145629</v>
      </c>
      <c r="T2495" s="53"/>
      <c r="U2495" s="53">
        <v>0</v>
      </c>
      <c r="V2495" s="53" t="s">
        <v>129</v>
      </c>
      <c r="W2495" s="55">
        <v>0.01</v>
      </c>
      <c r="X2495" s="53">
        <v>0</v>
      </c>
      <c r="Y2495" s="53" t="s">
        <v>130</v>
      </c>
      <c r="Z2495" s="55">
        <v>0.06</v>
      </c>
      <c r="AA2495" s="53">
        <v>0</v>
      </c>
      <c r="AB2495" s="53" t="s">
        <v>130</v>
      </c>
      <c r="AC2495" s="85">
        <v>0.06</v>
      </c>
      <c r="AD2495" s="53">
        <v>0</v>
      </c>
      <c r="AE2495" s="53" t="s">
        <v>131</v>
      </c>
      <c r="AF2495" s="55">
        <v>0.2</v>
      </c>
      <c r="AG2495" s="53">
        <v>145629</v>
      </c>
      <c r="AH2495" s="53" t="s">
        <v>131</v>
      </c>
      <c r="AI2495" s="55">
        <v>0.5</v>
      </c>
      <c r="AJ2495" s="88">
        <v>0</v>
      </c>
      <c r="AK2495" s="53" t="s">
        <v>131</v>
      </c>
      <c r="AL2495" s="55">
        <v>0.5</v>
      </c>
      <c r="AM2495" s="53"/>
      <c r="AN2495" s="53"/>
      <c r="AO2495" s="53"/>
      <c r="AP2495" s="53"/>
      <c r="AQ2495" s="53"/>
      <c r="AR2495" s="53"/>
      <c r="AS2495" s="53"/>
      <c r="AT2495" s="53"/>
      <c r="AU2495" s="53"/>
      <c r="AV2495" s="53"/>
      <c r="AW2495" s="53"/>
      <c r="AX2495" s="53"/>
      <c r="AY2495" s="53"/>
      <c r="AZ2495" s="53"/>
      <c r="BA2495" s="53"/>
      <c r="BB2495" s="53"/>
      <c r="BC2495" s="53"/>
      <c r="BD2495" s="53"/>
      <c r="BE2495" s="53"/>
    </row>
    <row r="2496" spans="1:57" ht="15.75" customHeight="1">
      <c r="A2496" s="1" t="s">
        <v>2697</v>
      </c>
      <c r="B2496" s="1" t="s">
        <v>121</v>
      </c>
      <c r="C2496" s="1" t="s">
        <v>122</v>
      </c>
      <c r="D2496" s="1" t="s">
        <v>123</v>
      </c>
      <c r="E2496" s="1" t="s">
        <v>632</v>
      </c>
      <c r="F2496" s="128"/>
      <c r="G2496" s="129"/>
      <c r="H2496" s="129"/>
      <c r="I2496" s="129"/>
      <c r="J2496" s="129"/>
      <c r="K2496" s="49" t="s">
        <v>2708</v>
      </c>
      <c r="L2496" s="61" t="s">
        <v>2709</v>
      </c>
      <c r="M2496" s="51" t="s">
        <v>127</v>
      </c>
      <c r="N2496" s="51"/>
      <c r="O2496" s="62" t="e">
        <f t="shared" si="1334"/>
        <v>#VALUE!</v>
      </c>
      <c r="P2496" s="53">
        <v>38000</v>
      </c>
      <c r="Q2496" s="54" t="s">
        <v>128</v>
      </c>
      <c r="R2496" s="53">
        <v>299400</v>
      </c>
      <c r="S2496" s="53">
        <f t="shared" si="1335"/>
        <v>190779</v>
      </c>
      <c r="T2496" s="53"/>
      <c r="U2496" s="53">
        <v>0</v>
      </c>
      <c r="V2496" s="53" t="s">
        <v>129</v>
      </c>
      <c r="W2496" s="55">
        <v>0.01</v>
      </c>
      <c r="X2496" s="53">
        <v>0</v>
      </c>
      <c r="Y2496" s="53" t="s">
        <v>130</v>
      </c>
      <c r="Z2496" s="55">
        <v>0.06</v>
      </c>
      <c r="AA2496" s="53">
        <v>0</v>
      </c>
      <c r="AB2496" s="53" t="s">
        <v>130</v>
      </c>
      <c r="AC2496" s="85">
        <v>0.06</v>
      </c>
      <c r="AD2496" s="53">
        <v>0</v>
      </c>
      <c r="AE2496" s="53" t="s">
        <v>131</v>
      </c>
      <c r="AF2496" s="55">
        <v>0.2</v>
      </c>
      <c r="AG2496" s="53">
        <v>178710</v>
      </c>
      <c r="AH2496" s="53" t="s">
        <v>131</v>
      </c>
      <c r="AI2496" s="55">
        <v>0.5</v>
      </c>
      <c r="AJ2496" s="53">
        <v>12069</v>
      </c>
      <c r="AK2496" s="53" t="s">
        <v>131</v>
      </c>
      <c r="AL2496" s="55">
        <v>0.5</v>
      </c>
      <c r="AM2496" s="53"/>
      <c r="AN2496" s="53"/>
      <c r="AO2496" s="53"/>
      <c r="AP2496" s="53"/>
      <c r="AQ2496" s="53"/>
      <c r="AR2496" s="53"/>
      <c r="AS2496" s="53"/>
      <c r="AT2496" s="53"/>
      <c r="AU2496" s="53"/>
      <c r="AV2496" s="53"/>
      <c r="AW2496" s="53"/>
      <c r="AX2496" s="53"/>
      <c r="AY2496" s="53"/>
      <c r="AZ2496" s="53"/>
      <c r="BA2496" s="53"/>
      <c r="BB2496" s="53"/>
      <c r="BC2496" s="53"/>
      <c r="BD2496" s="53"/>
      <c r="BE2496" s="53"/>
    </row>
    <row r="2497" spans="1:57" ht="15.75" customHeight="1">
      <c r="A2497" s="1" t="s">
        <v>2697</v>
      </c>
      <c r="B2497" s="1" t="s">
        <v>121</v>
      </c>
      <c r="C2497" s="1" t="s">
        <v>122</v>
      </c>
      <c r="D2497" s="1" t="s">
        <v>123</v>
      </c>
      <c r="E2497" s="1" t="s">
        <v>632</v>
      </c>
      <c r="F2497" s="128"/>
      <c r="G2497" s="129"/>
      <c r="H2497" s="129"/>
      <c r="I2497" s="129"/>
      <c r="J2497" s="129"/>
      <c r="K2497" s="49" t="s">
        <v>2710</v>
      </c>
      <c r="L2497" s="61" t="s">
        <v>2711</v>
      </c>
      <c r="M2497" s="51" t="s">
        <v>127</v>
      </c>
      <c r="N2497" s="51"/>
      <c r="O2497" s="62" t="e">
        <f t="shared" si="1334"/>
        <v>#VALUE!</v>
      </c>
      <c r="P2497" s="53">
        <v>38000</v>
      </c>
      <c r="Q2497" s="54" t="s">
        <v>128</v>
      </c>
      <c r="R2497" s="53">
        <v>299400</v>
      </c>
      <c r="S2497" s="53">
        <f t="shared" si="1335"/>
        <v>190779</v>
      </c>
      <c r="T2497" s="53"/>
      <c r="U2497" s="53">
        <v>0</v>
      </c>
      <c r="V2497" s="53" t="s">
        <v>129</v>
      </c>
      <c r="W2497" s="55">
        <v>0.01</v>
      </c>
      <c r="X2497" s="53">
        <v>0</v>
      </c>
      <c r="Y2497" s="53" t="s">
        <v>130</v>
      </c>
      <c r="Z2497" s="55">
        <v>0.06</v>
      </c>
      <c r="AA2497" s="53">
        <v>0</v>
      </c>
      <c r="AB2497" s="53" t="s">
        <v>130</v>
      </c>
      <c r="AC2497" s="85">
        <v>0.06</v>
      </c>
      <c r="AD2497" s="53">
        <v>13410</v>
      </c>
      <c r="AE2497" s="53" t="s">
        <v>131</v>
      </c>
      <c r="AF2497" s="55">
        <v>0.25</v>
      </c>
      <c r="AG2497" s="53">
        <v>177369</v>
      </c>
      <c r="AH2497" s="53" t="s">
        <v>131</v>
      </c>
      <c r="AI2497" s="55">
        <v>0.5</v>
      </c>
      <c r="AJ2497" s="88">
        <v>0</v>
      </c>
      <c r="AK2497" s="53" t="s">
        <v>131</v>
      </c>
      <c r="AL2497" s="55">
        <v>0.5</v>
      </c>
      <c r="AM2497" s="53"/>
      <c r="AN2497" s="53"/>
      <c r="AO2497" s="53"/>
      <c r="AP2497" s="53"/>
      <c r="AQ2497" s="53"/>
      <c r="AR2497" s="53"/>
      <c r="AS2497" s="53"/>
      <c r="AT2497" s="53"/>
      <c r="AU2497" s="53"/>
      <c r="AV2497" s="53"/>
      <c r="AW2497" s="53"/>
      <c r="AX2497" s="53"/>
      <c r="AY2497" s="53"/>
      <c r="AZ2497" s="53"/>
      <c r="BA2497" s="53"/>
      <c r="BB2497" s="53"/>
      <c r="BC2497" s="53"/>
      <c r="BD2497" s="53"/>
      <c r="BE2497" s="53"/>
    </row>
    <row r="2498" spans="1:57" ht="15.75" customHeight="1">
      <c r="A2498" s="1" t="s">
        <v>2697</v>
      </c>
      <c r="B2498" s="1" t="s">
        <v>121</v>
      </c>
      <c r="C2498" s="1" t="s">
        <v>122</v>
      </c>
      <c r="D2498" s="1"/>
      <c r="E2498" s="1" t="s">
        <v>822</v>
      </c>
      <c r="F2498" s="41"/>
      <c r="G2498" s="42"/>
      <c r="H2498" s="42"/>
      <c r="I2498" s="42"/>
      <c r="J2498" s="42" t="s">
        <v>822</v>
      </c>
      <c r="K2498" s="130"/>
      <c r="L2498" s="126"/>
      <c r="M2498" s="127"/>
      <c r="N2498" s="127"/>
      <c r="O2498" s="127"/>
      <c r="P2498" s="45"/>
      <c r="Q2498" s="46"/>
      <c r="R2498" s="45">
        <f t="shared" ref="R2498:S2498" si="1336">R2499+R2500</f>
        <v>305600</v>
      </c>
      <c r="S2498" s="45">
        <f t="shared" si="1336"/>
        <v>0</v>
      </c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91"/>
      <c r="AE2498" s="91"/>
      <c r="AF2498" s="91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  <c r="AT2498" s="45"/>
      <c r="AU2498" s="45"/>
      <c r="AV2498" s="45"/>
      <c r="AW2498" s="45"/>
      <c r="AX2498" s="45"/>
      <c r="AY2498" s="45"/>
      <c r="AZ2498" s="45"/>
      <c r="BA2498" s="45"/>
      <c r="BB2498" s="45"/>
      <c r="BC2498" s="45"/>
      <c r="BD2498" s="45"/>
      <c r="BE2498" s="45"/>
    </row>
    <row r="2499" spans="1:57" ht="15.75" customHeight="1">
      <c r="A2499" s="1" t="s">
        <v>2697</v>
      </c>
      <c r="B2499" s="1" t="s">
        <v>121</v>
      </c>
      <c r="C2499" s="1" t="s">
        <v>122</v>
      </c>
      <c r="D2499" s="1" t="s">
        <v>123</v>
      </c>
      <c r="E2499" s="1" t="s">
        <v>822</v>
      </c>
      <c r="F2499" s="128"/>
      <c r="G2499" s="129"/>
      <c r="H2499" s="129"/>
      <c r="I2499" s="129"/>
      <c r="J2499" s="129"/>
      <c r="K2499" s="49" t="s">
        <v>2702</v>
      </c>
      <c r="L2499" s="50" t="s">
        <v>2703</v>
      </c>
      <c r="M2499" s="51" t="s">
        <v>127</v>
      </c>
      <c r="N2499" s="51">
        <v>2</v>
      </c>
      <c r="O2499" s="105" t="e">
        <f t="shared" ref="O2499:O2500" si="1337">M2499-R2499</f>
        <v>#VALUE!</v>
      </c>
      <c r="P2499" s="53">
        <v>50000</v>
      </c>
      <c r="Q2499" s="54" t="s">
        <v>128</v>
      </c>
      <c r="R2499" s="53">
        <v>148000</v>
      </c>
      <c r="S2499" s="53">
        <f t="shared" ref="S2499:S2500" si="1338">U2499+X2499+AA2499+AD2499+AG2499+AJ2499+AM2499+AP2499+AS2499+AV2499+AY2499+BB2499</f>
        <v>0</v>
      </c>
      <c r="T2499" s="53"/>
      <c r="U2499" s="53">
        <v>0</v>
      </c>
      <c r="V2499" s="53" t="s">
        <v>129</v>
      </c>
      <c r="W2499" s="55">
        <v>0.01</v>
      </c>
      <c r="X2499" s="53">
        <v>0</v>
      </c>
      <c r="Y2499" s="53" t="s">
        <v>130</v>
      </c>
      <c r="Z2499" s="55">
        <v>0.06</v>
      </c>
      <c r="AA2499" s="53">
        <v>0</v>
      </c>
      <c r="AB2499" s="53" t="s">
        <v>130</v>
      </c>
      <c r="AC2499" s="85">
        <v>0.06</v>
      </c>
      <c r="AD2499" s="53">
        <v>0</v>
      </c>
      <c r="AE2499" s="53" t="s">
        <v>130</v>
      </c>
      <c r="AF2499" s="55">
        <v>0.2</v>
      </c>
      <c r="AG2499" s="53">
        <v>0</v>
      </c>
      <c r="AH2499" s="53" t="s">
        <v>131</v>
      </c>
      <c r="AI2499" s="55">
        <v>0.2</v>
      </c>
      <c r="AJ2499" s="88">
        <v>0</v>
      </c>
      <c r="AK2499" s="53" t="s">
        <v>131</v>
      </c>
      <c r="AL2499" s="55">
        <v>0.3</v>
      </c>
      <c r="AM2499" s="53"/>
      <c r="AN2499" s="53"/>
      <c r="AO2499" s="53"/>
      <c r="AP2499" s="53"/>
      <c r="AQ2499" s="53"/>
      <c r="AR2499" s="53"/>
      <c r="AS2499" s="53"/>
      <c r="AT2499" s="53"/>
      <c r="AU2499" s="53"/>
      <c r="AV2499" s="53"/>
      <c r="AW2499" s="53"/>
      <c r="AX2499" s="53"/>
      <c r="AY2499" s="53"/>
      <c r="AZ2499" s="53"/>
      <c r="BA2499" s="53"/>
      <c r="BB2499" s="53"/>
      <c r="BC2499" s="53"/>
      <c r="BD2499" s="53"/>
      <c r="BE2499" s="53"/>
    </row>
    <row r="2500" spans="1:57" ht="15.75" customHeight="1">
      <c r="A2500" s="1" t="s">
        <v>2697</v>
      </c>
      <c r="B2500" s="1" t="s">
        <v>121</v>
      </c>
      <c r="C2500" s="1" t="s">
        <v>122</v>
      </c>
      <c r="D2500" s="1" t="s">
        <v>123</v>
      </c>
      <c r="E2500" s="1" t="s">
        <v>822</v>
      </c>
      <c r="F2500" s="128"/>
      <c r="G2500" s="129"/>
      <c r="H2500" s="129"/>
      <c r="I2500" s="129"/>
      <c r="J2500" s="129"/>
      <c r="K2500" s="49" t="s">
        <v>2712</v>
      </c>
      <c r="L2500" s="61" t="s">
        <v>2713</v>
      </c>
      <c r="M2500" s="51" t="s">
        <v>127</v>
      </c>
      <c r="N2500" s="51"/>
      <c r="O2500" s="62" t="e">
        <f t="shared" si="1337"/>
        <v>#VALUE!</v>
      </c>
      <c r="P2500" s="53">
        <v>20000</v>
      </c>
      <c r="Q2500" s="54" t="s">
        <v>128</v>
      </c>
      <c r="R2500" s="53">
        <v>157600</v>
      </c>
      <c r="S2500" s="53">
        <f t="shared" si="1338"/>
        <v>0</v>
      </c>
      <c r="T2500" s="53"/>
      <c r="U2500" s="53">
        <v>0</v>
      </c>
      <c r="V2500" s="53" t="s">
        <v>129</v>
      </c>
      <c r="W2500" s="55">
        <v>0.01</v>
      </c>
      <c r="X2500" s="53">
        <v>0</v>
      </c>
      <c r="Y2500" s="53" t="s">
        <v>130</v>
      </c>
      <c r="Z2500" s="55">
        <v>0.06</v>
      </c>
      <c r="AA2500" s="53">
        <v>0</v>
      </c>
      <c r="AB2500" s="53" t="s">
        <v>130</v>
      </c>
      <c r="AC2500" s="85">
        <v>0.06</v>
      </c>
      <c r="AD2500" s="53">
        <v>0</v>
      </c>
      <c r="AE2500" s="53" t="s">
        <v>130</v>
      </c>
      <c r="AF2500" s="55">
        <v>0.2</v>
      </c>
      <c r="AG2500" s="53">
        <v>0</v>
      </c>
      <c r="AH2500" s="53" t="s">
        <v>131</v>
      </c>
      <c r="AI2500" s="55">
        <v>0.2</v>
      </c>
      <c r="AJ2500" s="88">
        <v>0</v>
      </c>
      <c r="AK2500" s="53" t="s">
        <v>131</v>
      </c>
      <c r="AL2500" s="55">
        <v>0.3</v>
      </c>
      <c r="AM2500" s="53"/>
      <c r="AN2500" s="53"/>
      <c r="AO2500" s="53"/>
      <c r="AP2500" s="53"/>
      <c r="AQ2500" s="53"/>
      <c r="AR2500" s="53"/>
      <c r="AS2500" s="53"/>
      <c r="AT2500" s="53"/>
      <c r="AU2500" s="53"/>
      <c r="AV2500" s="53"/>
      <c r="AW2500" s="53"/>
      <c r="AX2500" s="53"/>
      <c r="AY2500" s="53"/>
      <c r="AZ2500" s="53"/>
      <c r="BA2500" s="53"/>
      <c r="BB2500" s="53"/>
      <c r="BC2500" s="53"/>
      <c r="BD2500" s="53"/>
      <c r="BE2500" s="53"/>
    </row>
    <row r="2501" spans="1:57" ht="15.75" customHeight="1">
      <c r="A2501" s="1" t="s">
        <v>2697</v>
      </c>
      <c r="B2501" s="1" t="s">
        <v>121</v>
      </c>
      <c r="C2501" s="1" t="s">
        <v>122</v>
      </c>
      <c r="D2501" s="1"/>
      <c r="E2501" s="1" t="s">
        <v>831</v>
      </c>
      <c r="F2501" s="41"/>
      <c r="G2501" s="42"/>
      <c r="H2501" s="42"/>
      <c r="I2501" s="42"/>
      <c r="J2501" s="42" t="s">
        <v>831</v>
      </c>
      <c r="K2501" s="130"/>
      <c r="L2501" s="126"/>
      <c r="M2501" s="127"/>
      <c r="N2501" s="127"/>
      <c r="O2501" s="127"/>
      <c r="P2501" s="45"/>
      <c r="Q2501" s="46"/>
      <c r="R2501" s="45">
        <f t="shared" ref="R2501:S2501" si="1339">R2502</f>
        <v>49000</v>
      </c>
      <c r="S2501" s="45">
        <f t="shared" si="1339"/>
        <v>0</v>
      </c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91"/>
      <c r="AE2501" s="91"/>
      <c r="AF2501" s="91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  <c r="AT2501" s="45"/>
      <c r="AU2501" s="45"/>
      <c r="AV2501" s="45"/>
      <c r="AW2501" s="45"/>
      <c r="AX2501" s="45"/>
      <c r="AY2501" s="45"/>
      <c r="AZ2501" s="45"/>
      <c r="BA2501" s="45"/>
      <c r="BB2501" s="45"/>
      <c r="BC2501" s="45"/>
      <c r="BD2501" s="45"/>
      <c r="BE2501" s="45"/>
    </row>
    <row r="2502" spans="1:57" ht="15.75" customHeight="1">
      <c r="A2502" s="1" t="s">
        <v>2697</v>
      </c>
      <c r="B2502" s="1" t="s">
        <v>121</v>
      </c>
      <c r="C2502" s="1" t="s">
        <v>122</v>
      </c>
      <c r="D2502" s="1" t="s">
        <v>123</v>
      </c>
      <c r="E2502" s="1" t="s">
        <v>831</v>
      </c>
      <c r="F2502" s="128"/>
      <c r="G2502" s="129"/>
      <c r="H2502" s="129"/>
      <c r="I2502" s="129"/>
      <c r="J2502" s="129"/>
      <c r="K2502" s="49" t="s">
        <v>2714</v>
      </c>
      <c r="L2502" s="61" t="s">
        <v>2715</v>
      </c>
      <c r="M2502" s="51" t="s">
        <v>127</v>
      </c>
      <c r="N2502" s="51"/>
      <c r="O2502" s="62" t="e">
        <f>M2502-R2502</f>
        <v>#VALUE!</v>
      </c>
      <c r="P2502" s="53">
        <v>50</v>
      </c>
      <c r="Q2502" s="54" t="s">
        <v>159</v>
      </c>
      <c r="R2502" s="53">
        <v>49000</v>
      </c>
      <c r="S2502" s="53">
        <f>U2502+X2502+AA2502+AD2502+AG2502+AJ2502+AM2502+AP2502+AS2502+AV2502+AY2502+BB2502</f>
        <v>0</v>
      </c>
      <c r="T2502" s="53"/>
      <c r="U2502" s="53">
        <v>0</v>
      </c>
      <c r="V2502" s="53" t="s">
        <v>129</v>
      </c>
      <c r="W2502" s="55">
        <v>0.01</v>
      </c>
      <c r="X2502" s="53">
        <v>0</v>
      </c>
      <c r="Y2502" s="53" t="s">
        <v>130</v>
      </c>
      <c r="Z2502" s="55">
        <v>0.05</v>
      </c>
      <c r="AA2502" s="53">
        <v>0</v>
      </c>
      <c r="AB2502" s="53" t="s">
        <v>130</v>
      </c>
      <c r="AC2502" s="85">
        <v>0.05</v>
      </c>
      <c r="AD2502" s="53">
        <v>0</v>
      </c>
      <c r="AE2502" s="53" t="s">
        <v>130</v>
      </c>
      <c r="AF2502" s="55">
        <v>0.15</v>
      </c>
      <c r="AG2502" s="53">
        <v>0</v>
      </c>
      <c r="AH2502" s="53" t="s">
        <v>130</v>
      </c>
      <c r="AI2502" s="55">
        <v>0.25</v>
      </c>
      <c r="AJ2502" s="88">
        <v>0</v>
      </c>
      <c r="AK2502" s="53" t="s">
        <v>130</v>
      </c>
      <c r="AL2502" s="55">
        <v>0.3</v>
      </c>
      <c r="AM2502" s="53"/>
      <c r="AN2502" s="53"/>
      <c r="AO2502" s="53"/>
      <c r="AP2502" s="53"/>
      <c r="AQ2502" s="53"/>
      <c r="AR2502" s="53"/>
      <c r="AS2502" s="53"/>
      <c r="AT2502" s="53"/>
      <c r="AU2502" s="53"/>
      <c r="AV2502" s="53"/>
      <c r="AW2502" s="53"/>
      <c r="AX2502" s="53"/>
      <c r="AY2502" s="53"/>
      <c r="AZ2502" s="53"/>
      <c r="BA2502" s="53"/>
      <c r="BB2502" s="53"/>
      <c r="BC2502" s="53"/>
      <c r="BD2502" s="53"/>
      <c r="BE2502" s="53"/>
    </row>
    <row r="2503" spans="1:57" ht="15.75" customHeight="1">
      <c r="A2503" s="1" t="s">
        <v>2697</v>
      </c>
      <c r="B2503" s="1" t="s">
        <v>121</v>
      </c>
      <c r="C2503" s="1" t="s">
        <v>122</v>
      </c>
      <c r="D2503" s="1"/>
      <c r="E2503" s="1" t="s">
        <v>838</v>
      </c>
      <c r="F2503" s="41"/>
      <c r="G2503" s="42"/>
      <c r="H2503" s="42"/>
      <c r="I2503" s="42"/>
      <c r="J2503" s="42" t="s">
        <v>838</v>
      </c>
      <c r="K2503" s="130"/>
      <c r="L2503" s="126"/>
      <c r="M2503" s="127"/>
      <c r="N2503" s="127"/>
      <c r="O2503" s="127"/>
      <c r="P2503" s="45"/>
      <c r="Q2503" s="46"/>
      <c r="R2503" s="45">
        <f t="shared" ref="R2503:S2503" si="1340">R2504+R2505</f>
        <v>258800</v>
      </c>
      <c r="S2503" s="45">
        <f t="shared" si="1340"/>
        <v>0</v>
      </c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91"/>
      <c r="AE2503" s="91"/>
      <c r="AF2503" s="91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  <c r="AT2503" s="45"/>
      <c r="AU2503" s="45"/>
      <c r="AV2503" s="45"/>
      <c r="AW2503" s="45"/>
      <c r="AX2503" s="45"/>
      <c r="AY2503" s="45"/>
      <c r="AZ2503" s="45"/>
      <c r="BA2503" s="45"/>
      <c r="BB2503" s="45"/>
      <c r="BC2503" s="45"/>
      <c r="BD2503" s="45"/>
      <c r="BE2503" s="45"/>
    </row>
    <row r="2504" spans="1:57" ht="15.75" customHeight="1">
      <c r="A2504" s="1" t="s">
        <v>2697</v>
      </c>
      <c r="B2504" s="1" t="s">
        <v>121</v>
      </c>
      <c r="C2504" s="1" t="s">
        <v>122</v>
      </c>
      <c r="D2504" s="1" t="s">
        <v>123</v>
      </c>
      <c r="E2504" s="1" t="s">
        <v>838</v>
      </c>
      <c r="F2504" s="128"/>
      <c r="G2504" s="129"/>
      <c r="H2504" s="129"/>
      <c r="I2504" s="129"/>
      <c r="J2504" s="129"/>
      <c r="K2504" s="49" t="s">
        <v>2716</v>
      </c>
      <c r="L2504" s="61" t="s">
        <v>2717</v>
      </c>
      <c r="M2504" s="51" t="s">
        <v>127</v>
      </c>
      <c r="N2504" s="51"/>
      <c r="O2504" s="62" t="e">
        <f t="shared" ref="O2504:O2505" si="1341">M2504-R2504</f>
        <v>#VALUE!</v>
      </c>
      <c r="P2504" s="53">
        <v>437</v>
      </c>
      <c r="Q2504" s="54" t="s">
        <v>159</v>
      </c>
      <c r="R2504" s="53">
        <v>257800</v>
      </c>
      <c r="S2504" s="53">
        <f t="shared" ref="S2504:S2505" si="1342">U2504+X2504+AA2504+AD2504+AG2504+AJ2504+AM2504+AP2504+AS2504+AV2504+AY2504+BB2504</f>
        <v>0</v>
      </c>
      <c r="T2504" s="53"/>
      <c r="U2504" s="53">
        <v>0</v>
      </c>
      <c r="V2504" s="53" t="s">
        <v>129</v>
      </c>
      <c r="W2504" s="55">
        <v>0.01</v>
      </c>
      <c r="X2504" s="53">
        <v>0</v>
      </c>
      <c r="Y2504" s="53" t="s">
        <v>129</v>
      </c>
      <c r="Z2504" s="55">
        <v>0.01</v>
      </c>
      <c r="AA2504" s="53">
        <v>0</v>
      </c>
      <c r="AB2504" s="53" t="s">
        <v>129</v>
      </c>
      <c r="AC2504" s="85">
        <v>0.02</v>
      </c>
      <c r="AD2504" s="53">
        <v>0</v>
      </c>
      <c r="AE2504" s="53" t="s">
        <v>130</v>
      </c>
      <c r="AF2504" s="55">
        <v>0.1</v>
      </c>
      <c r="AG2504" s="53">
        <v>0</v>
      </c>
      <c r="AH2504" s="53" t="s">
        <v>131</v>
      </c>
      <c r="AI2504" s="55">
        <v>0.3</v>
      </c>
      <c r="AJ2504" s="53">
        <v>0</v>
      </c>
      <c r="AK2504" s="53" t="s">
        <v>131</v>
      </c>
      <c r="AL2504" s="55">
        <v>0.4</v>
      </c>
      <c r="AM2504" s="53"/>
      <c r="AN2504" s="53"/>
      <c r="AO2504" s="53"/>
      <c r="AP2504" s="53"/>
      <c r="AQ2504" s="53"/>
      <c r="AR2504" s="53"/>
      <c r="AS2504" s="53"/>
      <c r="AT2504" s="53"/>
      <c r="AU2504" s="53"/>
      <c r="AV2504" s="53"/>
      <c r="AW2504" s="53"/>
      <c r="AX2504" s="53"/>
      <c r="AY2504" s="53"/>
      <c r="AZ2504" s="53"/>
      <c r="BA2504" s="53"/>
      <c r="BB2504" s="53"/>
      <c r="BC2504" s="53"/>
      <c r="BD2504" s="53"/>
      <c r="BE2504" s="53"/>
    </row>
    <row r="2505" spans="1:57" ht="15.75" customHeight="1">
      <c r="A2505" s="1" t="s">
        <v>2697</v>
      </c>
      <c r="B2505" s="1" t="s">
        <v>121</v>
      </c>
      <c r="C2505" s="1" t="s">
        <v>122</v>
      </c>
      <c r="D2505" s="1" t="s">
        <v>123</v>
      </c>
      <c r="E2505" s="1" t="s">
        <v>838</v>
      </c>
      <c r="F2505" s="128"/>
      <c r="G2505" s="129"/>
      <c r="H2505" s="129"/>
      <c r="I2505" s="129"/>
      <c r="J2505" s="129"/>
      <c r="K2505" s="49" t="s">
        <v>2295</v>
      </c>
      <c r="L2505" s="61" t="s">
        <v>2296</v>
      </c>
      <c r="M2505" s="51" t="s">
        <v>127</v>
      </c>
      <c r="N2505" s="51">
        <v>3</v>
      </c>
      <c r="O2505" s="52" t="e">
        <f t="shared" si="1341"/>
        <v>#VALUE!</v>
      </c>
      <c r="P2505" s="53">
        <v>2</v>
      </c>
      <c r="Q2505" s="54" t="s">
        <v>159</v>
      </c>
      <c r="R2505" s="53">
        <v>1000</v>
      </c>
      <c r="S2505" s="53">
        <f t="shared" si="1342"/>
        <v>0</v>
      </c>
      <c r="T2505" s="53"/>
      <c r="U2505" s="53">
        <v>0</v>
      </c>
      <c r="V2505" s="53" t="s">
        <v>129</v>
      </c>
      <c r="W2505" s="55">
        <v>0.01</v>
      </c>
      <c r="X2505" s="205"/>
      <c r="Y2505" s="100"/>
      <c r="Z2505" s="100"/>
      <c r="AA2505" s="100"/>
      <c r="AB2505" s="100"/>
      <c r="AC2505" s="101"/>
      <c r="AD2505" s="100"/>
      <c r="AE2505" s="100"/>
      <c r="AF2505" s="100"/>
      <c r="AG2505" s="102"/>
      <c r="AH2505" s="100"/>
      <c r="AI2505" s="100"/>
      <c r="AJ2505" s="53"/>
      <c r="AK2505" s="53"/>
      <c r="AL2505" s="53"/>
      <c r="AM2505" s="53"/>
      <c r="AN2505" s="53"/>
      <c r="AO2505" s="53"/>
      <c r="AP2505" s="53"/>
      <c r="AQ2505" s="53"/>
      <c r="AR2505" s="53"/>
      <c r="AS2505" s="53"/>
      <c r="AT2505" s="53"/>
      <c r="AU2505" s="53"/>
      <c r="AV2505" s="53"/>
      <c r="AW2505" s="53"/>
      <c r="AX2505" s="53"/>
      <c r="AY2505" s="53"/>
      <c r="AZ2505" s="53"/>
      <c r="BA2505" s="53"/>
      <c r="BB2505" s="53"/>
      <c r="BC2505" s="53"/>
      <c r="BD2505" s="53"/>
      <c r="BE2505" s="53"/>
    </row>
    <row r="2506" spans="1:57" ht="15.75" customHeight="1">
      <c r="A2506" s="1" t="s">
        <v>2697</v>
      </c>
      <c r="B2506" s="1" t="s">
        <v>121</v>
      </c>
      <c r="C2506" s="1" t="s">
        <v>122</v>
      </c>
      <c r="D2506" s="1"/>
      <c r="E2506" s="1" t="s">
        <v>841</v>
      </c>
      <c r="F2506" s="41"/>
      <c r="G2506" s="42"/>
      <c r="H2506" s="42"/>
      <c r="I2506" s="42"/>
      <c r="J2506" s="42" t="s">
        <v>841</v>
      </c>
      <c r="K2506" s="130"/>
      <c r="L2506" s="126"/>
      <c r="M2506" s="127"/>
      <c r="N2506" s="127"/>
      <c r="O2506" s="127"/>
      <c r="P2506" s="45"/>
      <c r="Q2506" s="46"/>
      <c r="R2506" s="45">
        <f t="shared" ref="R2506:S2506" si="1343">SUM(R2507:R2514)</f>
        <v>5171000</v>
      </c>
      <c r="S2506" s="45">
        <f t="shared" si="1343"/>
        <v>0</v>
      </c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91"/>
      <c r="AE2506" s="91"/>
      <c r="AF2506" s="91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  <c r="AT2506" s="45"/>
      <c r="AU2506" s="45"/>
      <c r="AV2506" s="45"/>
      <c r="AW2506" s="45"/>
      <c r="AX2506" s="45"/>
      <c r="AY2506" s="45"/>
      <c r="AZ2506" s="45"/>
      <c r="BA2506" s="45"/>
      <c r="BB2506" s="45"/>
      <c r="BC2506" s="45"/>
      <c r="BD2506" s="45"/>
      <c r="BE2506" s="45"/>
    </row>
    <row r="2507" spans="1:57" ht="15.75" customHeight="1">
      <c r="A2507" s="1" t="s">
        <v>2697</v>
      </c>
      <c r="B2507" s="1" t="s">
        <v>121</v>
      </c>
      <c r="C2507" s="1" t="s">
        <v>122</v>
      </c>
      <c r="D2507" s="1" t="s">
        <v>123</v>
      </c>
      <c r="E2507" s="1" t="s">
        <v>841</v>
      </c>
      <c r="F2507" s="128"/>
      <c r="G2507" s="129"/>
      <c r="H2507" s="129"/>
      <c r="I2507" s="129"/>
      <c r="J2507" s="129"/>
      <c r="K2507" s="49" t="s">
        <v>2698</v>
      </c>
      <c r="L2507" s="57" t="s">
        <v>2718</v>
      </c>
      <c r="M2507" s="51" t="s">
        <v>127</v>
      </c>
      <c r="N2507" s="51"/>
      <c r="O2507" s="62" t="e">
        <f t="shared" ref="O2507:O2514" si="1344">M2507-R2507</f>
        <v>#VALUE!</v>
      </c>
      <c r="P2507" s="53">
        <v>25</v>
      </c>
      <c r="Q2507" s="54" t="s">
        <v>400</v>
      </c>
      <c r="R2507" s="53">
        <v>133000</v>
      </c>
      <c r="S2507" s="53">
        <f t="shared" ref="S2507:S2514" si="1345">U2507+X2507+AA2507+AD2507+AG2507+AJ2507+AM2507+AP2507+AS2507+AV2507+AY2507+BB2507</f>
        <v>0</v>
      </c>
      <c r="T2507" s="53"/>
      <c r="U2507" s="53">
        <v>0</v>
      </c>
      <c r="V2507" s="53" t="s">
        <v>129</v>
      </c>
      <c r="W2507" s="55">
        <v>0.01</v>
      </c>
      <c r="X2507" s="53">
        <v>0</v>
      </c>
      <c r="Y2507" s="53" t="s">
        <v>130</v>
      </c>
      <c r="Z2507" s="55">
        <v>0.05</v>
      </c>
      <c r="AA2507" s="53">
        <v>0</v>
      </c>
      <c r="AB2507" s="53" t="s">
        <v>130</v>
      </c>
      <c r="AC2507" s="85">
        <v>0.05</v>
      </c>
      <c r="AD2507" s="53">
        <v>0</v>
      </c>
      <c r="AE2507" s="53" t="s">
        <v>130</v>
      </c>
      <c r="AF2507" s="55">
        <v>0.2</v>
      </c>
      <c r="AG2507" s="53">
        <v>0</v>
      </c>
      <c r="AH2507" s="53" t="s">
        <v>131</v>
      </c>
      <c r="AI2507" s="55">
        <v>0.2</v>
      </c>
      <c r="AJ2507" s="53">
        <v>0</v>
      </c>
      <c r="AK2507" s="53" t="s">
        <v>131</v>
      </c>
      <c r="AL2507" s="55">
        <v>0.3</v>
      </c>
      <c r="AM2507" s="53"/>
      <c r="AN2507" s="53"/>
      <c r="AO2507" s="53"/>
      <c r="AP2507" s="53"/>
      <c r="AQ2507" s="53"/>
      <c r="AR2507" s="53"/>
      <c r="AS2507" s="53"/>
      <c r="AT2507" s="53"/>
      <c r="AU2507" s="53"/>
      <c r="AV2507" s="53"/>
      <c r="AW2507" s="53"/>
      <c r="AX2507" s="53"/>
      <c r="AY2507" s="53"/>
      <c r="AZ2507" s="53"/>
      <c r="BA2507" s="53"/>
      <c r="BB2507" s="53"/>
      <c r="BC2507" s="53"/>
      <c r="BD2507" s="53"/>
      <c r="BE2507" s="53"/>
    </row>
    <row r="2508" spans="1:57" ht="15.75" customHeight="1">
      <c r="A2508" s="1" t="s">
        <v>2697</v>
      </c>
      <c r="B2508" s="1" t="s">
        <v>121</v>
      </c>
      <c r="C2508" s="1" t="s">
        <v>122</v>
      </c>
      <c r="D2508" s="1" t="s">
        <v>123</v>
      </c>
      <c r="E2508" s="1" t="s">
        <v>841</v>
      </c>
      <c r="F2508" s="128"/>
      <c r="G2508" s="129"/>
      <c r="H2508" s="129"/>
      <c r="I2508" s="129"/>
      <c r="J2508" s="129"/>
      <c r="K2508" s="49" t="s">
        <v>2719</v>
      </c>
      <c r="L2508" s="57" t="s">
        <v>1476</v>
      </c>
      <c r="M2508" s="51" t="s">
        <v>127</v>
      </c>
      <c r="N2508" s="51"/>
      <c r="O2508" s="62" t="e">
        <f t="shared" si="1344"/>
        <v>#VALUE!</v>
      </c>
      <c r="P2508" s="53">
        <v>9</v>
      </c>
      <c r="Q2508" s="54" t="s">
        <v>400</v>
      </c>
      <c r="R2508" s="53">
        <v>47900</v>
      </c>
      <c r="S2508" s="53">
        <f t="shared" si="1345"/>
        <v>0</v>
      </c>
      <c r="T2508" s="53"/>
      <c r="U2508" s="53">
        <v>0</v>
      </c>
      <c r="V2508" s="53" t="s">
        <v>129</v>
      </c>
      <c r="W2508" s="55">
        <v>0.01</v>
      </c>
      <c r="X2508" s="53">
        <v>0</v>
      </c>
      <c r="Y2508" s="53" t="s">
        <v>130</v>
      </c>
      <c r="Z2508" s="55">
        <v>0.05</v>
      </c>
      <c r="AA2508" s="53">
        <v>0</v>
      </c>
      <c r="AB2508" s="53" t="s">
        <v>130</v>
      </c>
      <c r="AC2508" s="85">
        <v>0.05</v>
      </c>
      <c r="AD2508" s="53">
        <v>0</v>
      </c>
      <c r="AE2508" s="53" t="s">
        <v>130</v>
      </c>
      <c r="AF2508" s="55">
        <v>0.2</v>
      </c>
      <c r="AG2508" s="53">
        <v>0</v>
      </c>
      <c r="AH2508" s="53" t="s">
        <v>130</v>
      </c>
      <c r="AI2508" s="55">
        <v>0.5</v>
      </c>
      <c r="AJ2508" s="53">
        <v>0</v>
      </c>
      <c r="AK2508" s="53" t="s">
        <v>130</v>
      </c>
      <c r="AL2508" s="55">
        <v>0.5</v>
      </c>
      <c r="AM2508" s="53"/>
      <c r="AN2508" s="53"/>
      <c r="AO2508" s="53"/>
      <c r="AP2508" s="53"/>
      <c r="AQ2508" s="53"/>
      <c r="AR2508" s="53"/>
      <c r="AS2508" s="53"/>
      <c r="AT2508" s="53"/>
      <c r="AU2508" s="53"/>
      <c r="AV2508" s="53"/>
      <c r="AW2508" s="53"/>
      <c r="AX2508" s="53"/>
      <c r="AY2508" s="53"/>
      <c r="AZ2508" s="53"/>
      <c r="BA2508" s="53"/>
      <c r="BB2508" s="53"/>
      <c r="BC2508" s="53"/>
      <c r="BD2508" s="53"/>
      <c r="BE2508" s="53"/>
    </row>
    <row r="2509" spans="1:57" ht="15.75" customHeight="1">
      <c r="A2509" s="1" t="s">
        <v>2697</v>
      </c>
      <c r="B2509" s="1" t="s">
        <v>121</v>
      </c>
      <c r="C2509" s="1" t="s">
        <v>122</v>
      </c>
      <c r="D2509" s="1" t="s">
        <v>123</v>
      </c>
      <c r="E2509" s="1" t="s">
        <v>841</v>
      </c>
      <c r="F2509" s="128"/>
      <c r="G2509" s="129"/>
      <c r="H2509" s="129"/>
      <c r="I2509" s="129"/>
      <c r="J2509" s="129"/>
      <c r="K2509" s="49" t="s">
        <v>2720</v>
      </c>
      <c r="L2509" s="61" t="s">
        <v>2721</v>
      </c>
      <c r="M2509" s="51" t="s">
        <v>127</v>
      </c>
      <c r="N2509" s="51"/>
      <c r="O2509" s="62" t="e">
        <f t="shared" si="1344"/>
        <v>#VALUE!</v>
      </c>
      <c r="P2509" s="53">
        <v>2</v>
      </c>
      <c r="Q2509" s="54" t="s">
        <v>400</v>
      </c>
      <c r="R2509" s="53">
        <v>10600</v>
      </c>
      <c r="S2509" s="53">
        <f t="shared" si="1345"/>
        <v>0</v>
      </c>
      <c r="T2509" s="53"/>
      <c r="U2509" s="53">
        <v>0</v>
      </c>
      <c r="V2509" s="53" t="s">
        <v>129</v>
      </c>
      <c r="W2509" s="55">
        <v>0.01</v>
      </c>
      <c r="X2509" s="53">
        <v>0</v>
      </c>
      <c r="Y2509" s="53" t="s">
        <v>130</v>
      </c>
      <c r="Z2509" s="55">
        <v>0.05</v>
      </c>
      <c r="AA2509" s="53">
        <v>0</v>
      </c>
      <c r="AB2509" s="53" t="s">
        <v>130</v>
      </c>
      <c r="AC2509" s="85">
        <v>0.05</v>
      </c>
      <c r="AD2509" s="53">
        <v>0</v>
      </c>
      <c r="AE2509" s="53" t="s">
        <v>130</v>
      </c>
      <c r="AF2509" s="55">
        <v>0.2</v>
      </c>
      <c r="AG2509" s="53">
        <v>0</v>
      </c>
      <c r="AH2509" s="53" t="s">
        <v>130</v>
      </c>
      <c r="AI2509" s="55">
        <v>0.3</v>
      </c>
      <c r="AJ2509" s="53">
        <v>0</v>
      </c>
      <c r="AK2509" s="53" t="s">
        <v>130</v>
      </c>
      <c r="AL2509" s="55">
        <v>0.4</v>
      </c>
      <c r="AM2509" s="53"/>
      <c r="AN2509" s="53"/>
      <c r="AO2509" s="53"/>
      <c r="AP2509" s="53"/>
      <c r="AQ2509" s="53"/>
      <c r="AR2509" s="53"/>
      <c r="AS2509" s="53"/>
      <c r="AT2509" s="53"/>
      <c r="AU2509" s="53"/>
      <c r="AV2509" s="53"/>
      <c r="AW2509" s="53"/>
      <c r="AX2509" s="53"/>
      <c r="AY2509" s="53"/>
      <c r="AZ2509" s="53"/>
      <c r="BA2509" s="53"/>
      <c r="BB2509" s="53"/>
      <c r="BC2509" s="53"/>
      <c r="BD2509" s="53"/>
      <c r="BE2509" s="53"/>
    </row>
    <row r="2510" spans="1:57" ht="15.75" customHeight="1">
      <c r="A2510" s="1" t="s">
        <v>2697</v>
      </c>
      <c r="B2510" s="1" t="s">
        <v>121</v>
      </c>
      <c r="C2510" s="1" t="s">
        <v>122</v>
      </c>
      <c r="D2510" s="1" t="s">
        <v>123</v>
      </c>
      <c r="E2510" s="1" t="s">
        <v>841</v>
      </c>
      <c r="F2510" s="128"/>
      <c r="G2510" s="129"/>
      <c r="H2510" s="129"/>
      <c r="I2510" s="129"/>
      <c r="J2510" s="129"/>
      <c r="K2510" s="49" t="s">
        <v>172</v>
      </c>
      <c r="L2510" s="61" t="s">
        <v>173</v>
      </c>
      <c r="M2510" s="51" t="s">
        <v>127</v>
      </c>
      <c r="N2510" s="51">
        <v>2</v>
      </c>
      <c r="O2510" s="56" t="e">
        <f t="shared" si="1344"/>
        <v>#VALUE!</v>
      </c>
      <c r="P2510" s="53">
        <v>3500</v>
      </c>
      <c r="Q2510" s="54" t="s">
        <v>159</v>
      </c>
      <c r="R2510" s="53">
        <v>3710000</v>
      </c>
      <c r="S2510" s="53">
        <f t="shared" si="1345"/>
        <v>0</v>
      </c>
      <c r="T2510" s="53"/>
      <c r="U2510" s="53">
        <v>0</v>
      </c>
      <c r="V2510" s="53" t="s">
        <v>129</v>
      </c>
      <c r="W2510" s="55">
        <v>0.01</v>
      </c>
      <c r="X2510" s="53">
        <v>0</v>
      </c>
      <c r="Y2510" s="53" t="s">
        <v>130</v>
      </c>
      <c r="Z2510" s="55">
        <v>0.06</v>
      </c>
      <c r="AA2510" s="53">
        <v>0</v>
      </c>
      <c r="AB2510" s="53" t="s">
        <v>130</v>
      </c>
      <c r="AC2510" s="85">
        <v>0.06</v>
      </c>
      <c r="AD2510" s="53">
        <v>0</v>
      </c>
      <c r="AE2510" s="53" t="s">
        <v>130</v>
      </c>
      <c r="AF2510" s="55">
        <v>0.2</v>
      </c>
      <c r="AG2510" s="53">
        <v>0</v>
      </c>
      <c r="AH2510" s="53" t="s">
        <v>131</v>
      </c>
      <c r="AI2510" s="55">
        <v>0.3</v>
      </c>
      <c r="AJ2510" s="53">
        <v>0</v>
      </c>
      <c r="AK2510" s="53" t="s">
        <v>131</v>
      </c>
      <c r="AL2510" s="55">
        <v>0.4</v>
      </c>
      <c r="AM2510" s="53"/>
      <c r="AN2510" s="53"/>
      <c r="AO2510" s="53"/>
      <c r="AP2510" s="53"/>
      <c r="AQ2510" s="53"/>
      <c r="AR2510" s="53"/>
      <c r="AS2510" s="53"/>
      <c r="AT2510" s="53"/>
      <c r="AU2510" s="53"/>
      <c r="AV2510" s="53"/>
      <c r="AW2510" s="53"/>
      <c r="AX2510" s="53"/>
      <c r="AY2510" s="53"/>
      <c r="AZ2510" s="53"/>
      <c r="BA2510" s="53"/>
      <c r="BB2510" s="53"/>
      <c r="BC2510" s="53"/>
      <c r="BD2510" s="53"/>
      <c r="BE2510" s="53"/>
    </row>
    <row r="2511" spans="1:57" ht="15.75" customHeight="1">
      <c r="A2511" s="1" t="s">
        <v>2697</v>
      </c>
      <c r="B2511" s="1" t="s">
        <v>121</v>
      </c>
      <c r="C2511" s="1" t="s">
        <v>122</v>
      </c>
      <c r="D2511" s="1" t="s">
        <v>123</v>
      </c>
      <c r="E2511" s="1" t="s">
        <v>841</v>
      </c>
      <c r="F2511" s="128"/>
      <c r="G2511" s="129"/>
      <c r="H2511" s="129"/>
      <c r="I2511" s="129"/>
      <c r="J2511" s="129"/>
      <c r="K2511" s="49" t="s">
        <v>2722</v>
      </c>
      <c r="L2511" s="61" t="s">
        <v>2723</v>
      </c>
      <c r="M2511" s="51" t="s">
        <v>127</v>
      </c>
      <c r="N2511" s="51"/>
      <c r="O2511" s="62" t="e">
        <f t="shared" si="1344"/>
        <v>#VALUE!</v>
      </c>
      <c r="P2511" s="53">
        <v>500</v>
      </c>
      <c r="Q2511" s="54" t="s">
        <v>159</v>
      </c>
      <c r="R2511" s="53">
        <v>530000</v>
      </c>
      <c r="S2511" s="53">
        <f t="shared" si="1345"/>
        <v>0</v>
      </c>
      <c r="T2511" s="53"/>
      <c r="U2511" s="53">
        <v>0</v>
      </c>
      <c r="V2511" s="53" t="s">
        <v>129</v>
      </c>
      <c r="W2511" s="55">
        <v>0.01</v>
      </c>
      <c r="X2511" s="53">
        <v>0</v>
      </c>
      <c r="Y2511" s="53" t="s">
        <v>130</v>
      </c>
      <c r="Z2511" s="55">
        <v>0.06</v>
      </c>
      <c r="AA2511" s="53">
        <v>0</v>
      </c>
      <c r="AB2511" s="53" t="s">
        <v>130</v>
      </c>
      <c r="AC2511" s="85">
        <v>0.06</v>
      </c>
      <c r="AD2511" s="53">
        <v>0</v>
      </c>
      <c r="AE2511" s="53" t="s">
        <v>130</v>
      </c>
      <c r="AF2511" s="55">
        <v>0.2</v>
      </c>
      <c r="AG2511" s="53">
        <v>0</v>
      </c>
      <c r="AH2511" s="53" t="s">
        <v>130</v>
      </c>
      <c r="AI2511" s="55">
        <v>0.3</v>
      </c>
      <c r="AJ2511" s="53">
        <v>0</v>
      </c>
      <c r="AK2511" s="53" t="s">
        <v>130</v>
      </c>
      <c r="AL2511" s="55">
        <v>0.4</v>
      </c>
      <c r="AM2511" s="53"/>
      <c r="AN2511" s="53"/>
      <c r="AO2511" s="53"/>
      <c r="AP2511" s="53"/>
      <c r="AQ2511" s="53"/>
      <c r="AR2511" s="53"/>
      <c r="AS2511" s="53"/>
      <c r="AT2511" s="53"/>
      <c r="AU2511" s="53"/>
      <c r="AV2511" s="53"/>
      <c r="AW2511" s="53"/>
      <c r="AX2511" s="53"/>
      <c r="AY2511" s="53"/>
      <c r="AZ2511" s="53"/>
      <c r="BA2511" s="53"/>
      <c r="BB2511" s="53"/>
      <c r="BC2511" s="53"/>
      <c r="BD2511" s="53"/>
      <c r="BE2511" s="53"/>
    </row>
    <row r="2512" spans="1:57" ht="15.75" customHeight="1">
      <c r="A2512" s="1" t="s">
        <v>2697</v>
      </c>
      <c r="B2512" s="1" t="s">
        <v>121</v>
      </c>
      <c r="C2512" s="1" t="s">
        <v>122</v>
      </c>
      <c r="D2512" s="1" t="s">
        <v>123</v>
      </c>
      <c r="E2512" s="1" t="s">
        <v>841</v>
      </c>
      <c r="F2512" s="128"/>
      <c r="G2512" s="129"/>
      <c r="H2512" s="129"/>
      <c r="I2512" s="129"/>
      <c r="J2512" s="129"/>
      <c r="K2512" s="49" t="s">
        <v>1120</v>
      </c>
      <c r="L2512" s="61" t="s">
        <v>1121</v>
      </c>
      <c r="M2512" s="51" t="s">
        <v>127</v>
      </c>
      <c r="N2512" s="51">
        <v>2</v>
      </c>
      <c r="O2512" s="56" t="e">
        <f t="shared" si="1344"/>
        <v>#VALUE!</v>
      </c>
      <c r="P2512" s="53">
        <v>937</v>
      </c>
      <c r="Q2512" s="54" t="s">
        <v>159</v>
      </c>
      <c r="R2512" s="53">
        <v>477900</v>
      </c>
      <c r="S2512" s="53">
        <f t="shared" si="1345"/>
        <v>0</v>
      </c>
      <c r="T2512" s="53"/>
      <c r="U2512" s="53">
        <v>0</v>
      </c>
      <c r="V2512" s="53" t="s">
        <v>129</v>
      </c>
      <c r="W2512" s="55">
        <v>0.01</v>
      </c>
      <c r="X2512" s="53">
        <v>0</v>
      </c>
      <c r="Y2512" s="53" t="s">
        <v>130</v>
      </c>
      <c r="Z2512" s="55">
        <v>0.06</v>
      </c>
      <c r="AA2512" s="53">
        <v>0</v>
      </c>
      <c r="AB2512" s="53" t="s">
        <v>130</v>
      </c>
      <c r="AC2512" s="85">
        <v>0.06</v>
      </c>
      <c r="AD2512" s="53">
        <v>0</v>
      </c>
      <c r="AE2512" s="53" t="s">
        <v>130</v>
      </c>
      <c r="AF2512" s="55">
        <v>0.2</v>
      </c>
      <c r="AG2512" s="53">
        <v>0</v>
      </c>
      <c r="AH2512" s="53" t="s">
        <v>130</v>
      </c>
      <c r="AI2512" s="55">
        <v>0.3</v>
      </c>
      <c r="AJ2512" s="53">
        <v>0</v>
      </c>
      <c r="AK2512" s="53" t="s">
        <v>131</v>
      </c>
      <c r="AL2512" s="55">
        <v>0.2</v>
      </c>
      <c r="AM2512" s="53"/>
      <c r="AN2512" s="53"/>
      <c r="AO2512" s="53"/>
      <c r="AP2512" s="53"/>
      <c r="AQ2512" s="53"/>
      <c r="AR2512" s="53"/>
      <c r="AS2512" s="53"/>
      <c r="AT2512" s="53"/>
      <c r="AU2512" s="53"/>
      <c r="AV2512" s="53"/>
      <c r="AW2512" s="53"/>
      <c r="AX2512" s="53"/>
      <c r="AY2512" s="53"/>
      <c r="AZ2512" s="53"/>
      <c r="BA2512" s="53"/>
      <c r="BB2512" s="53"/>
      <c r="BC2512" s="53"/>
      <c r="BD2512" s="53"/>
      <c r="BE2512" s="53"/>
    </row>
    <row r="2513" spans="1:57" ht="15.75" customHeight="1">
      <c r="A2513" s="1" t="s">
        <v>2697</v>
      </c>
      <c r="B2513" s="1" t="s">
        <v>121</v>
      </c>
      <c r="C2513" s="1" t="s">
        <v>122</v>
      </c>
      <c r="D2513" s="1" t="s">
        <v>123</v>
      </c>
      <c r="E2513" s="1" t="s">
        <v>841</v>
      </c>
      <c r="F2513" s="128"/>
      <c r="G2513" s="129"/>
      <c r="H2513" s="129"/>
      <c r="I2513" s="129"/>
      <c r="J2513" s="129"/>
      <c r="K2513" s="49" t="s">
        <v>2724</v>
      </c>
      <c r="L2513" s="61" t="s">
        <v>2725</v>
      </c>
      <c r="M2513" s="51" t="s">
        <v>127</v>
      </c>
      <c r="N2513" s="51"/>
      <c r="O2513" s="62" t="e">
        <f t="shared" si="1344"/>
        <v>#VALUE!</v>
      </c>
      <c r="P2513" s="53">
        <v>484</v>
      </c>
      <c r="Q2513" s="54" t="s">
        <v>159</v>
      </c>
      <c r="R2513" s="53">
        <v>246800</v>
      </c>
      <c r="S2513" s="53">
        <f t="shared" si="1345"/>
        <v>0</v>
      </c>
      <c r="T2513" s="53"/>
      <c r="U2513" s="53">
        <v>0</v>
      </c>
      <c r="V2513" s="53" t="s">
        <v>129</v>
      </c>
      <c r="W2513" s="55">
        <v>0.01</v>
      </c>
      <c r="X2513" s="53">
        <v>0</v>
      </c>
      <c r="Y2513" s="53" t="s">
        <v>130</v>
      </c>
      <c r="Z2513" s="55">
        <v>0.06</v>
      </c>
      <c r="AA2513" s="53">
        <v>0</v>
      </c>
      <c r="AB2513" s="53" t="s">
        <v>130</v>
      </c>
      <c r="AC2513" s="85">
        <v>0.06</v>
      </c>
      <c r="AD2513" s="53">
        <v>0</v>
      </c>
      <c r="AE2513" s="53" t="s">
        <v>130</v>
      </c>
      <c r="AF2513" s="55">
        <v>0.2</v>
      </c>
      <c r="AG2513" s="53">
        <v>0</v>
      </c>
      <c r="AH2513" s="53" t="s">
        <v>130</v>
      </c>
      <c r="AI2513" s="55">
        <v>0.3</v>
      </c>
      <c r="AJ2513" s="53">
        <v>0</v>
      </c>
      <c r="AK2513" s="53" t="s">
        <v>130</v>
      </c>
      <c r="AL2513" s="55">
        <v>0.3</v>
      </c>
      <c r="AM2513" s="53"/>
      <c r="AN2513" s="53"/>
      <c r="AO2513" s="53"/>
      <c r="AP2513" s="53"/>
      <c r="AQ2513" s="53"/>
      <c r="AR2513" s="53"/>
      <c r="AS2513" s="53"/>
      <c r="AT2513" s="53"/>
      <c r="AU2513" s="53"/>
      <c r="AV2513" s="53"/>
      <c r="AW2513" s="53"/>
      <c r="AX2513" s="53"/>
      <c r="AY2513" s="53"/>
      <c r="AZ2513" s="53"/>
      <c r="BA2513" s="53"/>
      <c r="BB2513" s="53"/>
      <c r="BC2513" s="53"/>
      <c r="BD2513" s="53"/>
      <c r="BE2513" s="53"/>
    </row>
    <row r="2514" spans="1:57" ht="15.75" customHeight="1">
      <c r="A2514" s="1" t="s">
        <v>2697</v>
      </c>
      <c r="B2514" s="1" t="s">
        <v>121</v>
      </c>
      <c r="C2514" s="1" t="s">
        <v>122</v>
      </c>
      <c r="D2514" s="1" t="s">
        <v>123</v>
      </c>
      <c r="E2514" s="1" t="s">
        <v>841</v>
      </c>
      <c r="F2514" s="128"/>
      <c r="G2514" s="129"/>
      <c r="H2514" s="129"/>
      <c r="I2514" s="129"/>
      <c r="J2514" s="129"/>
      <c r="K2514" s="49" t="s">
        <v>2726</v>
      </c>
      <c r="L2514" s="61" t="s">
        <v>2727</v>
      </c>
      <c r="M2514" s="51" t="s">
        <v>127</v>
      </c>
      <c r="N2514" s="51"/>
      <c r="O2514" s="62" t="e">
        <f t="shared" si="1344"/>
        <v>#VALUE!</v>
      </c>
      <c r="P2514" s="53">
        <v>29</v>
      </c>
      <c r="Q2514" s="54" t="s">
        <v>159</v>
      </c>
      <c r="R2514" s="53">
        <v>14800</v>
      </c>
      <c r="S2514" s="53">
        <f t="shared" si="1345"/>
        <v>0</v>
      </c>
      <c r="T2514" s="53"/>
      <c r="U2514" s="53">
        <v>0</v>
      </c>
      <c r="V2514" s="53" t="s">
        <v>129</v>
      </c>
      <c r="W2514" s="55">
        <v>0.01</v>
      </c>
      <c r="X2514" s="53">
        <v>0</v>
      </c>
      <c r="Y2514" s="53" t="s">
        <v>130</v>
      </c>
      <c r="Z2514" s="55">
        <v>0.06</v>
      </c>
      <c r="AA2514" s="53">
        <v>0</v>
      </c>
      <c r="AB2514" s="53" t="s">
        <v>130</v>
      </c>
      <c r="AC2514" s="85">
        <v>0.06</v>
      </c>
      <c r="AD2514" s="53">
        <v>0</v>
      </c>
      <c r="AE2514" s="53" t="s">
        <v>130</v>
      </c>
      <c r="AF2514" s="55">
        <v>0.2</v>
      </c>
      <c r="AG2514" s="53">
        <v>0</v>
      </c>
      <c r="AH2514" s="53" t="s">
        <v>130</v>
      </c>
      <c r="AI2514" s="55">
        <v>0.3</v>
      </c>
      <c r="AJ2514" s="53">
        <v>0</v>
      </c>
      <c r="AK2514" s="53" t="s">
        <v>130</v>
      </c>
      <c r="AL2514" s="55">
        <v>0.3</v>
      </c>
      <c r="AM2514" s="53"/>
      <c r="AN2514" s="53"/>
      <c r="AO2514" s="53"/>
      <c r="AP2514" s="53"/>
      <c r="AQ2514" s="53"/>
      <c r="AR2514" s="53"/>
      <c r="AS2514" s="53"/>
      <c r="AT2514" s="53"/>
      <c r="AU2514" s="53"/>
      <c r="AV2514" s="53"/>
      <c r="AW2514" s="53"/>
      <c r="AX2514" s="53"/>
      <c r="AY2514" s="53"/>
      <c r="AZ2514" s="53"/>
      <c r="BA2514" s="53"/>
      <c r="BB2514" s="53"/>
      <c r="BC2514" s="53"/>
      <c r="BD2514" s="53"/>
      <c r="BE2514" s="53"/>
    </row>
    <row r="2515" spans="1:57" ht="15.75" customHeight="1">
      <c r="A2515" s="1" t="s">
        <v>2697</v>
      </c>
      <c r="B2515" s="1" t="s">
        <v>121</v>
      </c>
      <c r="C2515" s="1" t="s">
        <v>122</v>
      </c>
      <c r="D2515" s="1" t="s">
        <v>241</v>
      </c>
      <c r="E2515" s="1"/>
      <c r="F2515" s="35"/>
      <c r="G2515" s="36"/>
      <c r="H2515" s="36"/>
      <c r="I2515" s="36" t="s">
        <v>241</v>
      </c>
      <c r="J2515" s="36"/>
      <c r="K2515" s="120"/>
      <c r="L2515" s="121"/>
      <c r="M2515" s="122"/>
      <c r="N2515" s="122"/>
      <c r="O2515" s="122"/>
      <c r="P2515" s="39"/>
      <c r="Q2515" s="40"/>
      <c r="R2515" s="39">
        <f t="shared" ref="R2515:S2515" si="1346">R2516</f>
        <v>79800</v>
      </c>
      <c r="S2515" s="39">
        <f t="shared" si="1346"/>
        <v>0</v>
      </c>
      <c r="T2515" s="39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86"/>
      <c r="AE2515" s="86"/>
      <c r="AF2515" s="86"/>
      <c r="AG2515" s="39"/>
      <c r="AH2515" s="39"/>
      <c r="AI2515" s="39"/>
      <c r="AJ2515" s="39"/>
      <c r="AK2515" s="39"/>
      <c r="AL2515" s="39"/>
      <c r="AM2515" s="39"/>
      <c r="AN2515" s="39"/>
      <c r="AO2515" s="39"/>
      <c r="AP2515" s="39"/>
      <c r="AQ2515" s="39"/>
      <c r="AR2515" s="39"/>
      <c r="AS2515" s="39"/>
      <c r="AT2515" s="39"/>
      <c r="AU2515" s="39"/>
      <c r="AV2515" s="39"/>
      <c r="AW2515" s="39"/>
      <c r="AX2515" s="39"/>
      <c r="AY2515" s="39"/>
      <c r="AZ2515" s="39"/>
      <c r="BA2515" s="39"/>
      <c r="BB2515" s="39"/>
      <c r="BC2515" s="39"/>
      <c r="BD2515" s="39"/>
      <c r="BE2515" s="39"/>
    </row>
    <row r="2516" spans="1:57" ht="15.75" customHeight="1">
      <c r="A2516" s="1" t="s">
        <v>2697</v>
      </c>
      <c r="B2516" s="1" t="s">
        <v>121</v>
      </c>
      <c r="C2516" s="1" t="s">
        <v>122</v>
      </c>
      <c r="D2516" s="1"/>
      <c r="E2516" s="1" t="s">
        <v>847</v>
      </c>
      <c r="F2516" s="41"/>
      <c r="G2516" s="42"/>
      <c r="H2516" s="42"/>
      <c r="I2516" s="42"/>
      <c r="J2516" s="42" t="s">
        <v>847</v>
      </c>
      <c r="K2516" s="130"/>
      <c r="L2516" s="126"/>
      <c r="M2516" s="127"/>
      <c r="N2516" s="127"/>
      <c r="O2516" s="127"/>
      <c r="P2516" s="45"/>
      <c r="Q2516" s="46"/>
      <c r="R2516" s="45">
        <f t="shared" ref="R2516:S2516" si="1347">R2517</f>
        <v>79800</v>
      </c>
      <c r="S2516" s="45">
        <f t="shared" si="1347"/>
        <v>0</v>
      </c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82"/>
      <c r="AE2516" s="82"/>
      <c r="AF2516" s="82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  <c r="AT2516" s="45"/>
      <c r="AU2516" s="45"/>
      <c r="AV2516" s="45"/>
      <c r="AW2516" s="45"/>
      <c r="AX2516" s="45"/>
      <c r="AY2516" s="45"/>
      <c r="AZ2516" s="45"/>
      <c r="BA2516" s="45"/>
      <c r="BB2516" s="45"/>
      <c r="BC2516" s="45"/>
      <c r="BD2516" s="45"/>
      <c r="BE2516" s="45"/>
    </row>
    <row r="2517" spans="1:57" ht="15.75" customHeight="1">
      <c r="A2517" s="1" t="s">
        <v>2697</v>
      </c>
      <c r="B2517" s="1" t="s">
        <v>121</v>
      </c>
      <c r="C2517" s="1" t="s">
        <v>122</v>
      </c>
      <c r="D2517" s="1" t="s">
        <v>241</v>
      </c>
      <c r="E2517" s="1" t="s">
        <v>847</v>
      </c>
      <c r="F2517" s="128"/>
      <c r="G2517" s="129"/>
      <c r="H2517" s="129"/>
      <c r="I2517" s="129"/>
      <c r="J2517" s="129"/>
      <c r="K2517" s="49" t="s">
        <v>2719</v>
      </c>
      <c r="L2517" s="61" t="s">
        <v>2728</v>
      </c>
      <c r="M2517" s="51" t="s">
        <v>127</v>
      </c>
      <c r="N2517" s="51"/>
      <c r="O2517" s="62" t="e">
        <f>M2517-R2517</f>
        <v>#VALUE!</v>
      </c>
      <c r="P2517" s="53">
        <v>15</v>
      </c>
      <c r="Q2517" s="54" t="s">
        <v>400</v>
      </c>
      <c r="R2517" s="53">
        <v>79800</v>
      </c>
      <c r="S2517" s="53">
        <f>U2517+X2517+AA2517+AD2517+AG2517+AJ2517+AM2517+AP2517+AS2517+AV2517+AY2517+BB2517</f>
        <v>0</v>
      </c>
      <c r="T2517" s="53"/>
      <c r="U2517" s="53">
        <v>0</v>
      </c>
      <c r="V2517" s="53" t="s">
        <v>129</v>
      </c>
      <c r="W2517" s="55">
        <v>0.01</v>
      </c>
      <c r="X2517" s="53">
        <v>0</v>
      </c>
      <c r="Y2517" s="53" t="s">
        <v>129</v>
      </c>
      <c r="Z2517" s="55">
        <v>0.2</v>
      </c>
      <c r="AA2517" s="53">
        <v>0</v>
      </c>
      <c r="AB2517" s="53" t="s">
        <v>129</v>
      </c>
      <c r="AC2517" s="85">
        <v>0.2</v>
      </c>
      <c r="AD2517" s="53">
        <v>0</v>
      </c>
      <c r="AE2517" s="53" t="s">
        <v>129</v>
      </c>
      <c r="AF2517" s="55">
        <v>0.2</v>
      </c>
      <c r="AG2517" s="53">
        <v>0</v>
      </c>
      <c r="AH2517" s="53" t="s">
        <v>130</v>
      </c>
      <c r="AI2517" s="55">
        <v>0.3</v>
      </c>
      <c r="AJ2517" s="53">
        <v>0</v>
      </c>
      <c r="AK2517" s="53" t="s">
        <v>130</v>
      </c>
      <c r="AL2517" s="55">
        <v>0.3</v>
      </c>
      <c r="AM2517" s="53"/>
      <c r="AN2517" s="53"/>
      <c r="AO2517" s="53"/>
      <c r="AP2517" s="53"/>
      <c r="AQ2517" s="53"/>
      <c r="AR2517" s="53"/>
      <c r="AS2517" s="53"/>
      <c r="AT2517" s="53"/>
      <c r="AU2517" s="53"/>
      <c r="AV2517" s="53"/>
      <c r="AW2517" s="53"/>
      <c r="AX2517" s="53"/>
      <c r="AY2517" s="53"/>
      <c r="AZ2517" s="53"/>
      <c r="BA2517" s="53"/>
      <c r="BB2517" s="53"/>
      <c r="BC2517" s="53"/>
      <c r="BD2517" s="53"/>
      <c r="BE2517" s="53"/>
    </row>
    <row r="2518" spans="1:57" ht="15.75" customHeight="1">
      <c r="A2518" s="1" t="s">
        <v>2697</v>
      </c>
      <c r="B2518" s="1" t="s">
        <v>280</v>
      </c>
      <c r="C2518" s="1" t="s">
        <v>122</v>
      </c>
      <c r="D2518" s="1"/>
      <c r="E2518" s="1"/>
      <c r="F2518" s="23"/>
      <c r="G2518" s="24" t="s">
        <v>280</v>
      </c>
      <c r="H2518" s="24"/>
      <c r="I2518" s="24"/>
      <c r="J2518" s="24"/>
      <c r="K2518" s="132"/>
      <c r="L2518" s="133"/>
      <c r="M2518" s="134"/>
      <c r="N2518" s="134"/>
      <c r="O2518" s="134"/>
      <c r="P2518" s="27"/>
      <c r="Q2518" s="28"/>
      <c r="R2518" s="27">
        <f t="shared" ref="R2518:S2518" si="1348">R2519+R2525</f>
        <v>38354100</v>
      </c>
      <c r="S2518" s="27">
        <f t="shared" si="1348"/>
        <v>595349</v>
      </c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106"/>
      <c r="AE2518" s="106"/>
      <c r="AF2518" s="106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27"/>
      <c r="BC2518" s="27"/>
      <c r="BD2518" s="27"/>
      <c r="BE2518" s="27"/>
    </row>
    <row r="2519" spans="1:57" ht="15.75" customHeight="1">
      <c r="A2519" s="1" t="s">
        <v>2697</v>
      </c>
      <c r="B2519" s="1" t="s">
        <v>280</v>
      </c>
      <c r="C2519" s="1" t="s">
        <v>713</v>
      </c>
      <c r="D2519" s="1"/>
      <c r="E2519" s="1"/>
      <c r="F2519" s="29"/>
      <c r="G2519" s="30"/>
      <c r="H2519" s="30" t="s">
        <v>713</v>
      </c>
      <c r="I2519" s="30"/>
      <c r="J2519" s="30"/>
      <c r="K2519" s="135"/>
      <c r="L2519" s="136"/>
      <c r="M2519" s="119"/>
      <c r="N2519" s="119"/>
      <c r="O2519" s="119"/>
      <c r="P2519" s="33"/>
      <c r="Q2519" s="34"/>
      <c r="R2519" s="33">
        <f t="shared" ref="R2519:S2519" si="1349">R2520</f>
        <v>7633700</v>
      </c>
      <c r="S2519" s="33">
        <f t="shared" si="1349"/>
        <v>211407</v>
      </c>
      <c r="T2519" s="33"/>
      <c r="U2519" s="33"/>
      <c r="V2519" s="33"/>
      <c r="W2519" s="33"/>
      <c r="X2519" s="33"/>
      <c r="Y2519" s="33"/>
      <c r="Z2519" s="33"/>
      <c r="AA2519" s="33"/>
      <c r="AB2519" s="33"/>
      <c r="AC2519" s="33"/>
      <c r="AD2519" s="33"/>
      <c r="AE2519" s="33"/>
      <c r="AF2519" s="33"/>
      <c r="AG2519" s="33"/>
      <c r="AH2519" s="33"/>
      <c r="AI2519" s="33"/>
      <c r="AJ2519" s="33"/>
      <c r="AK2519" s="33"/>
      <c r="AL2519" s="33"/>
      <c r="AM2519" s="33"/>
      <c r="AN2519" s="33"/>
      <c r="AO2519" s="33"/>
      <c r="AP2519" s="33"/>
      <c r="AQ2519" s="33"/>
      <c r="AR2519" s="33"/>
      <c r="AS2519" s="33"/>
      <c r="AT2519" s="33"/>
      <c r="AU2519" s="33"/>
      <c r="AV2519" s="33"/>
      <c r="AW2519" s="33"/>
      <c r="AX2519" s="33"/>
      <c r="AY2519" s="33"/>
      <c r="AZ2519" s="33"/>
      <c r="BA2519" s="33"/>
      <c r="BB2519" s="33"/>
      <c r="BC2519" s="33"/>
      <c r="BD2519" s="33"/>
      <c r="BE2519" s="33"/>
    </row>
    <row r="2520" spans="1:57" ht="15.75" customHeight="1">
      <c r="A2520" s="1" t="s">
        <v>2697</v>
      </c>
      <c r="B2520" s="1" t="s">
        <v>280</v>
      </c>
      <c r="C2520" s="1" t="s">
        <v>713</v>
      </c>
      <c r="D2520" s="1" t="s">
        <v>714</v>
      </c>
      <c r="E2520" s="1"/>
      <c r="F2520" s="35"/>
      <c r="G2520" s="36"/>
      <c r="H2520" s="36"/>
      <c r="I2520" s="36" t="s">
        <v>714</v>
      </c>
      <c r="J2520" s="36"/>
      <c r="K2520" s="137"/>
      <c r="L2520" s="138"/>
      <c r="M2520" s="122"/>
      <c r="N2520" s="122"/>
      <c r="O2520" s="122"/>
      <c r="P2520" s="39"/>
      <c r="Q2520" s="40"/>
      <c r="R2520" s="39">
        <f t="shared" ref="R2520:S2520" si="1350">R2521+R2523</f>
        <v>7633700</v>
      </c>
      <c r="S2520" s="39">
        <f t="shared" si="1350"/>
        <v>211407</v>
      </c>
      <c r="T2520" s="39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F2520" s="39"/>
      <c r="AG2520" s="39"/>
      <c r="AH2520" s="39"/>
      <c r="AI2520" s="39"/>
      <c r="AJ2520" s="39"/>
      <c r="AK2520" s="39"/>
      <c r="AL2520" s="39"/>
      <c r="AM2520" s="39"/>
      <c r="AN2520" s="39"/>
      <c r="AO2520" s="39"/>
      <c r="AP2520" s="39"/>
      <c r="AQ2520" s="39"/>
      <c r="AR2520" s="39"/>
      <c r="AS2520" s="39"/>
      <c r="AT2520" s="39"/>
      <c r="AU2520" s="39"/>
      <c r="AV2520" s="39"/>
      <c r="AW2520" s="39"/>
      <c r="AX2520" s="39"/>
      <c r="AY2520" s="39"/>
      <c r="AZ2520" s="39"/>
      <c r="BA2520" s="39"/>
      <c r="BB2520" s="39"/>
      <c r="BC2520" s="39"/>
      <c r="BD2520" s="39"/>
      <c r="BE2520" s="39"/>
    </row>
    <row r="2521" spans="1:57" ht="15.75" customHeight="1">
      <c r="A2521" s="1" t="s">
        <v>2697</v>
      </c>
      <c r="B2521" s="1" t="s">
        <v>280</v>
      </c>
      <c r="C2521" s="1" t="s">
        <v>713</v>
      </c>
      <c r="D2521" s="1"/>
      <c r="E2521" s="1" t="s">
        <v>715</v>
      </c>
      <c r="F2521" s="41"/>
      <c r="G2521" s="42"/>
      <c r="H2521" s="42"/>
      <c r="I2521" s="42"/>
      <c r="J2521" s="42" t="s">
        <v>715</v>
      </c>
      <c r="K2521" s="139"/>
      <c r="L2521" s="140"/>
      <c r="M2521" s="127"/>
      <c r="N2521" s="127"/>
      <c r="O2521" s="127"/>
      <c r="P2521" s="45"/>
      <c r="Q2521" s="46"/>
      <c r="R2521" s="45">
        <f t="shared" ref="R2521:S2521" si="1351">R2522</f>
        <v>7252900</v>
      </c>
      <c r="S2521" s="45">
        <f t="shared" si="1351"/>
        <v>211407</v>
      </c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82"/>
      <c r="AE2521" s="82"/>
      <c r="AF2521" s="82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  <c r="AT2521" s="45"/>
      <c r="AU2521" s="45"/>
      <c r="AV2521" s="45"/>
      <c r="AW2521" s="45"/>
      <c r="AX2521" s="45"/>
      <c r="AY2521" s="45"/>
      <c r="AZ2521" s="45"/>
      <c r="BA2521" s="45"/>
      <c r="BB2521" s="45"/>
      <c r="BC2521" s="45"/>
      <c r="BD2521" s="45"/>
      <c r="BE2521" s="45"/>
    </row>
    <row r="2522" spans="1:57" ht="15.75" customHeight="1">
      <c r="A2522" s="1" t="s">
        <v>2697</v>
      </c>
      <c r="B2522" s="1" t="s">
        <v>280</v>
      </c>
      <c r="C2522" s="1" t="s">
        <v>713</v>
      </c>
      <c r="D2522" s="1" t="s">
        <v>714</v>
      </c>
      <c r="E2522" s="1" t="s">
        <v>715</v>
      </c>
      <c r="F2522" s="128"/>
      <c r="G2522" s="129"/>
      <c r="H2522" s="129"/>
      <c r="I2522" s="129"/>
      <c r="J2522" s="129"/>
      <c r="K2522" s="83" t="s">
        <v>727</v>
      </c>
      <c r="L2522" s="84" t="s">
        <v>728</v>
      </c>
      <c r="M2522" s="51" t="s">
        <v>127</v>
      </c>
      <c r="N2522" s="51">
        <v>2</v>
      </c>
      <c r="O2522" s="56" t="e">
        <f>M2522-R2522</f>
        <v>#VALUE!</v>
      </c>
      <c r="P2522" s="53">
        <v>193</v>
      </c>
      <c r="Q2522" s="54" t="s">
        <v>718</v>
      </c>
      <c r="R2522" s="53">
        <v>7252900</v>
      </c>
      <c r="S2522" s="53">
        <f>U2522+X2522+AA2522+AD2522+AG2522+AJ2522+AM2522+AP2522+AS2522+AV2522+AY2522+BB2522</f>
        <v>211407</v>
      </c>
      <c r="T2522" s="53"/>
      <c r="U2522" s="53">
        <v>0</v>
      </c>
      <c r="V2522" s="53" t="s">
        <v>129</v>
      </c>
      <c r="W2522" s="55">
        <v>0.01</v>
      </c>
      <c r="X2522" s="53">
        <v>0</v>
      </c>
      <c r="Y2522" s="53" t="s">
        <v>130</v>
      </c>
      <c r="Z2522" s="55">
        <v>0.05</v>
      </c>
      <c r="AA2522" s="53">
        <v>0</v>
      </c>
      <c r="AB2522" s="53" t="s">
        <v>130</v>
      </c>
      <c r="AC2522" s="85">
        <v>0.05</v>
      </c>
      <c r="AD2522" s="53">
        <v>0</v>
      </c>
      <c r="AE2522" s="53" t="s">
        <v>130</v>
      </c>
      <c r="AF2522" s="55">
        <v>0.2</v>
      </c>
      <c r="AG2522" s="53">
        <v>0</v>
      </c>
      <c r="AH2522" s="53" t="s">
        <v>130</v>
      </c>
      <c r="AI2522" s="55">
        <v>0.3</v>
      </c>
      <c r="AJ2522" s="53">
        <v>211407</v>
      </c>
      <c r="AK2522" s="53" t="s">
        <v>131</v>
      </c>
      <c r="AL2522" s="55">
        <v>0.1</v>
      </c>
      <c r="AM2522" s="53"/>
      <c r="AN2522" s="53"/>
      <c r="AO2522" s="53"/>
      <c r="AP2522" s="53"/>
      <c r="AQ2522" s="53"/>
      <c r="AR2522" s="53"/>
      <c r="AS2522" s="53"/>
      <c r="AT2522" s="53"/>
      <c r="AU2522" s="53"/>
      <c r="AV2522" s="53"/>
      <c r="AW2522" s="53"/>
      <c r="AX2522" s="53"/>
      <c r="AY2522" s="53"/>
      <c r="AZ2522" s="53"/>
      <c r="BA2522" s="53"/>
      <c r="BB2522" s="53"/>
      <c r="BC2522" s="53"/>
      <c r="BD2522" s="53"/>
      <c r="BE2522" s="53"/>
    </row>
    <row r="2523" spans="1:57" ht="15.75" customHeight="1">
      <c r="A2523" s="1" t="s">
        <v>2697</v>
      </c>
      <c r="B2523" s="1" t="s">
        <v>280</v>
      </c>
      <c r="C2523" s="1" t="s">
        <v>713</v>
      </c>
      <c r="D2523" s="1"/>
      <c r="E2523" s="1" t="s">
        <v>778</v>
      </c>
      <c r="F2523" s="41"/>
      <c r="G2523" s="42"/>
      <c r="H2523" s="42"/>
      <c r="I2523" s="42"/>
      <c r="J2523" s="42" t="s">
        <v>778</v>
      </c>
      <c r="K2523" s="139"/>
      <c r="L2523" s="140"/>
      <c r="M2523" s="127"/>
      <c r="N2523" s="127"/>
      <c r="O2523" s="127"/>
      <c r="P2523" s="45"/>
      <c r="Q2523" s="46"/>
      <c r="R2523" s="45">
        <f t="shared" ref="R2523:S2523" si="1352">R2524</f>
        <v>380800</v>
      </c>
      <c r="S2523" s="45">
        <f t="shared" si="1352"/>
        <v>0</v>
      </c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91"/>
      <c r="AE2523" s="91"/>
      <c r="AF2523" s="91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  <c r="AT2523" s="45"/>
      <c r="AU2523" s="45"/>
      <c r="AV2523" s="45"/>
      <c r="AW2523" s="45"/>
      <c r="AX2523" s="45"/>
      <c r="AY2523" s="45"/>
      <c r="AZ2523" s="45"/>
      <c r="BA2523" s="45"/>
      <c r="BB2523" s="45"/>
      <c r="BC2523" s="45"/>
      <c r="BD2523" s="45"/>
      <c r="BE2523" s="45"/>
    </row>
    <row r="2524" spans="1:57" ht="15.75" customHeight="1">
      <c r="A2524" s="1" t="s">
        <v>2697</v>
      </c>
      <c r="B2524" s="1" t="s">
        <v>280</v>
      </c>
      <c r="C2524" s="1" t="s">
        <v>713</v>
      </c>
      <c r="D2524" s="1" t="s">
        <v>714</v>
      </c>
      <c r="E2524" s="1" t="s">
        <v>778</v>
      </c>
      <c r="F2524" s="128"/>
      <c r="G2524" s="129"/>
      <c r="H2524" s="129"/>
      <c r="I2524" s="129"/>
      <c r="J2524" s="129"/>
      <c r="K2524" s="83" t="s">
        <v>785</v>
      </c>
      <c r="L2524" s="84" t="s">
        <v>786</v>
      </c>
      <c r="M2524" s="51" t="s">
        <v>127</v>
      </c>
      <c r="N2524" s="51">
        <v>2</v>
      </c>
      <c r="O2524" s="56" t="e">
        <f>M2524-R2524</f>
        <v>#VALUE!</v>
      </c>
      <c r="P2524" s="53">
        <v>3200</v>
      </c>
      <c r="Q2524" s="54" t="s">
        <v>159</v>
      </c>
      <c r="R2524" s="53">
        <v>380800</v>
      </c>
      <c r="S2524" s="53">
        <f>U2524+X2524+AA2524+AD2524+AG2524+AJ2524+AM2524+AP2524+AS2524+AV2524+AY2524+BB2524</f>
        <v>0</v>
      </c>
      <c r="T2524" s="53"/>
      <c r="U2524" s="53">
        <v>0</v>
      </c>
      <c r="V2524" s="53" t="s">
        <v>129</v>
      </c>
      <c r="W2524" s="55">
        <v>0.01</v>
      </c>
      <c r="X2524" s="53">
        <v>0</v>
      </c>
      <c r="Y2524" s="53" t="s">
        <v>130</v>
      </c>
      <c r="Z2524" s="55">
        <v>0.05</v>
      </c>
      <c r="AA2524" s="53">
        <v>0</v>
      </c>
      <c r="AB2524" s="53" t="s">
        <v>130</v>
      </c>
      <c r="AC2524" s="85">
        <v>0.05</v>
      </c>
      <c r="AD2524" s="53">
        <v>0</v>
      </c>
      <c r="AE2524" s="53" t="s">
        <v>130</v>
      </c>
      <c r="AF2524" s="55">
        <v>0.15</v>
      </c>
      <c r="AG2524" s="53">
        <v>0</v>
      </c>
      <c r="AH2524" s="53" t="s">
        <v>131</v>
      </c>
      <c r="AI2524" s="55">
        <v>0.3</v>
      </c>
      <c r="AJ2524" s="53">
        <v>0</v>
      </c>
      <c r="AK2524" s="53" t="s">
        <v>131</v>
      </c>
      <c r="AL2524" s="55">
        <v>0.3</v>
      </c>
      <c r="AM2524" s="53"/>
      <c r="AN2524" s="53"/>
      <c r="AO2524" s="53"/>
      <c r="AP2524" s="53"/>
      <c r="AQ2524" s="53"/>
      <c r="AR2524" s="53"/>
      <c r="AS2524" s="53"/>
      <c r="AT2524" s="53"/>
      <c r="AU2524" s="53"/>
      <c r="AV2524" s="53"/>
      <c r="AW2524" s="53"/>
      <c r="AX2524" s="53"/>
      <c r="AY2524" s="53"/>
      <c r="AZ2524" s="53"/>
      <c r="BA2524" s="53"/>
      <c r="BB2524" s="53"/>
      <c r="BC2524" s="53"/>
      <c r="BD2524" s="53"/>
      <c r="BE2524" s="53"/>
    </row>
    <row r="2525" spans="1:57" ht="15.75" customHeight="1">
      <c r="A2525" s="1" t="s">
        <v>2697</v>
      </c>
      <c r="B2525" s="1" t="s">
        <v>280</v>
      </c>
      <c r="C2525" s="1" t="s">
        <v>281</v>
      </c>
      <c r="D2525" s="1"/>
      <c r="E2525" s="1"/>
      <c r="F2525" s="29"/>
      <c r="G2525" s="30"/>
      <c r="H2525" s="30" t="s">
        <v>281</v>
      </c>
      <c r="I2525" s="30"/>
      <c r="J2525" s="30"/>
      <c r="K2525" s="135"/>
      <c r="L2525" s="136"/>
      <c r="M2525" s="119"/>
      <c r="N2525" s="119"/>
      <c r="O2525" s="119"/>
      <c r="P2525" s="33"/>
      <c r="Q2525" s="34"/>
      <c r="R2525" s="33">
        <f t="shared" ref="R2525:S2525" si="1353">R2526+R2529+R2540+R2549+R2558</f>
        <v>30720400</v>
      </c>
      <c r="S2525" s="33">
        <f t="shared" si="1353"/>
        <v>383942</v>
      </c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149"/>
      <c r="AE2525" s="149"/>
      <c r="AF2525" s="149"/>
      <c r="AG2525" s="33"/>
      <c r="AH2525" s="33"/>
      <c r="AI2525" s="33"/>
      <c r="AJ2525" s="33"/>
      <c r="AK2525" s="33"/>
      <c r="AL2525" s="33"/>
      <c r="AM2525" s="33"/>
      <c r="AN2525" s="33"/>
      <c r="AO2525" s="33"/>
      <c r="AP2525" s="33"/>
      <c r="AQ2525" s="33"/>
      <c r="AR2525" s="33"/>
      <c r="AS2525" s="33"/>
      <c r="AT2525" s="33"/>
      <c r="AU2525" s="33"/>
      <c r="AV2525" s="33"/>
      <c r="AW2525" s="33"/>
      <c r="AX2525" s="33"/>
      <c r="AY2525" s="33"/>
      <c r="AZ2525" s="33"/>
      <c r="BA2525" s="33"/>
      <c r="BB2525" s="33"/>
      <c r="BC2525" s="33"/>
      <c r="BD2525" s="33"/>
      <c r="BE2525" s="33"/>
    </row>
    <row r="2526" spans="1:57" ht="15.75" customHeight="1">
      <c r="A2526" s="1" t="s">
        <v>2697</v>
      </c>
      <c r="B2526" s="1" t="s">
        <v>280</v>
      </c>
      <c r="C2526" s="1" t="s">
        <v>281</v>
      </c>
      <c r="D2526" s="1" t="s">
        <v>851</v>
      </c>
      <c r="E2526" s="1"/>
      <c r="F2526" s="35"/>
      <c r="G2526" s="36"/>
      <c r="H2526" s="36"/>
      <c r="I2526" s="36" t="s">
        <v>851</v>
      </c>
      <c r="J2526" s="36"/>
      <c r="K2526" s="137"/>
      <c r="L2526" s="138"/>
      <c r="M2526" s="122"/>
      <c r="N2526" s="122"/>
      <c r="O2526" s="122"/>
      <c r="P2526" s="39"/>
      <c r="Q2526" s="40"/>
      <c r="R2526" s="39">
        <f t="shared" ref="R2526:S2526" si="1354">R2527</f>
        <v>26700000</v>
      </c>
      <c r="S2526" s="39">
        <f t="shared" si="1354"/>
        <v>0</v>
      </c>
      <c r="T2526" s="39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F2526" s="39"/>
      <c r="AG2526" s="39"/>
      <c r="AH2526" s="39"/>
      <c r="AI2526" s="39"/>
      <c r="AJ2526" s="39"/>
      <c r="AK2526" s="39"/>
      <c r="AL2526" s="39"/>
      <c r="AM2526" s="39"/>
      <c r="AN2526" s="39"/>
      <c r="AO2526" s="39"/>
      <c r="AP2526" s="39"/>
      <c r="AQ2526" s="39"/>
      <c r="AR2526" s="39"/>
      <c r="AS2526" s="39"/>
      <c r="AT2526" s="39"/>
      <c r="AU2526" s="39"/>
      <c r="AV2526" s="39"/>
      <c r="AW2526" s="39"/>
      <c r="AX2526" s="39"/>
      <c r="AY2526" s="39"/>
      <c r="AZ2526" s="39"/>
      <c r="BA2526" s="39"/>
      <c r="BB2526" s="39"/>
      <c r="BC2526" s="39"/>
      <c r="BD2526" s="39"/>
      <c r="BE2526" s="39"/>
    </row>
    <row r="2527" spans="1:57" ht="15.75" customHeight="1">
      <c r="A2527" s="1" t="s">
        <v>2697</v>
      </c>
      <c r="B2527" s="1" t="s">
        <v>280</v>
      </c>
      <c r="C2527" s="1" t="s">
        <v>281</v>
      </c>
      <c r="D2527" s="1"/>
      <c r="E2527" s="1" t="s">
        <v>2729</v>
      </c>
      <c r="F2527" s="41"/>
      <c r="G2527" s="42"/>
      <c r="H2527" s="42"/>
      <c r="I2527" s="42"/>
      <c r="J2527" s="42" t="s">
        <v>2729</v>
      </c>
      <c r="K2527" s="139"/>
      <c r="L2527" s="140"/>
      <c r="M2527" s="127"/>
      <c r="N2527" s="127"/>
      <c r="O2527" s="127"/>
      <c r="P2527" s="45"/>
      <c r="Q2527" s="46"/>
      <c r="R2527" s="45">
        <f t="shared" ref="R2527:S2527" si="1355">R2528</f>
        <v>26700000</v>
      </c>
      <c r="S2527" s="45">
        <f t="shared" si="1355"/>
        <v>0</v>
      </c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82"/>
      <c r="AE2527" s="82"/>
      <c r="AF2527" s="82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  <c r="AT2527" s="45"/>
      <c r="AU2527" s="45"/>
      <c r="AV2527" s="45"/>
      <c r="AW2527" s="45"/>
      <c r="AX2527" s="45"/>
      <c r="AY2527" s="45"/>
      <c r="AZ2527" s="45"/>
      <c r="BA2527" s="45"/>
      <c r="BB2527" s="45"/>
      <c r="BC2527" s="45"/>
      <c r="BD2527" s="45"/>
      <c r="BE2527" s="45"/>
    </row>
    <row r="2528" spans="1:57" ht="15.75" customHeight="1">
      <c r="A2528" s="1" t="s">
        <v>2697</v>
      </c>
      <c r="B2528" s="1" t="s">
        <v>280</v>
      </c>
      <c r="C2528" s="1" t="s">
        <v>281</v>
      </c>
      <c r="D2528" s="1" t="s">
        <v>851</v>
      </c>
      <c r="E2528" s="1" t="s">
        <v>2729</v>
      </c>
      <c r="F2528" s="128"/>
      <c r="G2528" s="129"/>
      <c r="H2528" s="129"/>
      <c r="I2528" s="129"/>
      <c r="J2528" s="129"/>
      <c r="K2528" s="83" t="s">
        <v>2730</v>
      </c>
      <c r="L2528" s="84" t="s">
        <v>2731</v>
      </c>
      <c r="M2528" s="51" t="s">
        <v>127</v>
      </c>
      <c r="N2528" s="51"/>
      <c r="O2528" s="62" t="e">
        <f>M2528-R2528</f>
        <v>#VALUE!</v>
      </c>
      <c r="P2528" s="53">
        <v>5000</v>
      </c>
      <c r="Q2528" s="54" t="s">
        <v>159</v>
      </c>
      <c r="R2528" s="53">
        <v>26700000</v>
      </c>
      <c r="S2528" s="53">
        <f>U2528+X2528+AA2528+AD2528+AG2528+AJ2528+AM2528+AP2528+AS2528+AV2528+AY2528+BB2528</f>
        <v>0</v>
      </c>
      <c r="T2528" s="53"/>
      <c r="U2528" s="53">
        <v>0</v>
      </c>
      <c r="V2528" s="53" t="s">
        <v>129</v>
      </c>
      <c r="W2528" s="55">
        <v>0.01</v>
      </c>
      <c r="X2528" s="53">
        <v>0</v>
      </c>
      <c r="Y2528" s="53" t="s">
        <v>129</v>
      </c>
      <c r="Z2528" s="55">
        <v>0.25</v>
      </c>
      <c r="AA2528" s="53">
        <v>0</v>
      </c>
      <c r="AB2528" s="53" t="s">
        <v>129</v>
      </c>
      <c r="AC2528" s="85">
        <v>0.25</v>
      </c>
      <c r="AD2528" s="53">
        <v>0</v>
      </c>
      <c r="AE2528" s="53" t="s">
        <v>130</v>
      </c>
      <c r="AF2528" s="55">
        <v>0.2</v>
      </c>
      <c r="AG2528" s="53">
        <v>0</v>
      </c>
      <c r="AH2528" s="53" t="s">
        <v>130</v>
      </c>
      <c r="AI2528" s="55">
        <v>0.4</v>
      </c>
      <c r="AJ2528" s="53"/>
      <c r="AK2528" s="53"/>
      <c r="AL2528" s="53"/>
      <c r="AM2528" s="53"/>
      <c r="AN2528" s="53"/>
      <c r="AO2528" s="53"/>
      <c r="AP2528" s="53"/>
      <c r="AQ2528" s="53"/>
      <c r="AR2528" s="53"/>
      <c r="AS2528" s="53"/>
      <c r="AT2528" s="53"/>
      <c r="AU2528" s="53"/>
      <c r="AV2528" s="53"/>
      <c r="AW2528" s="53"/>
      <c r="AX2528" s="53"/>
      <c r="AY2528" s="53"/>
      <c r="AZ2528" s="53"/>
      <c r="BA2528" s="53"/>
      <c r="BB2528" s="53"/>
      <c r="BC2528" s="53"/>
      <c r="BD2528" s="53"/>
      <c r="BE2528" s="53"/>
    </row>
    <row r="2529" spans="1:57" ht="15.75" customHeight="1">
      <c r="A2529" s="1" t="s">
        <v>2697</v>
      </c>
      <c r="B2529" s="1" t="s">
        <v>280</v>
      </c>
      <c r="C2529" s="1" t="s">
        <v>281</v>
      </c>
      <c r="D2529" s="1" t="s">
        <v>658</v>
      </c>
      <c r="E2529" s="1"/>
      <c r="F2529" s="35"/>
      <c r="G2529" s="36"/>
      <c r="H2529" s="36"/>
      <c r="I2529" s="36" t="s">
        <v>658</v>
      </c>
      <c r="J2529" s="36"/>
      <c r="K2529" s="137"/>
      <c r="L2529" s="138"/>
      <c r="M2529" s="122"/>
      <c r="N2529" s="122"/>
      <c r="O2529" s="122"/>
      <c r="P2529" s="39"/>
      <c r="Q2529" s="40"/>
      <c r="R2529" s="39">
        <f t="shared" ref="R2529:S2529" si="1356">R2530+R2533+R2537</f>
        <v>2002300</v>
      </c>
      <c r="S2529" s="39">
        <f t="shared" si="1356"/>
        <v>374440</v>
      </c>
      <c r="T2529" s="39"/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86"/>
      <c r="AE2529" s="86"/>
      <c r="AF2529" s="86"/>
      <c r="AG2529" s="39"/>
      <c r="AH2529" s="39"/>
      <c r="AI2529" s="39"/>
      <c r="AJ2529" s="39"/>
      <c r="AK2529" s="39"/>
      <c r="AL2529" s="39"/>
      <c r="AM2529" s="39"/>
      <c r="AN2529" s="39"/>
      <c r="AO2529" s="39"/>
      <c r="AP2529" s="39"/>
      <c r="AQ2529" s="39"/>
      <c r="AR2529" s="39"/>
      <c r="AS2529" s="39"/>
      <c r="AT2529" s="39"/>
      <c r="AU2529" s="39"/>
      <c r="AV2529" s="39"/>
      <c r="AW2529" s="39"/>
      <c r="AX2529" s="39"/>
      <c r="AY2529" s="39"/>
      <c r="AZ2529" s="39"/>
      <c r="BA2529" s="39"/>
      <c r="BB2529" s="39"/>
      <c r="BC2529" s="39"/>
      <c r="BD2529" s="39"/>
      <c r="BE2529" s="39"/>
    </row>
    <row r="2530" spans="1:57" ht="15.75" customHeight="1">
      <c r="A2530" s="1" t="s">
        <v>2697</v>
      </c>
      <c r="B2530" s="1" t="s">
        <v>280</v>
      </c>
      <c r="C2530" s="1" t="s">
        <v>281</v>
      </c>
      <c r="D2530" s="1"/>
      <c r="E2530" s="1" t="s">
        <v>868</v>
      </c>
      <c r="F2530" s="41"/>
      <c r="G2530" s="42"/>
      <c r="H2530" s="42"/>
      <c r="I2530" s="42"/>
      <c r="J2530" s="42" t="s">
        <v>868</v>
      </c>
      <c r="K2530" s="139"/>
      <c r="L2530" s="140"/>
      <c r="M2530" s="127"/>
      <c r="N2530" s="127"/>
      <c r="O2530" s="127"/>
      <c r="P2530" s="45"/>
      <c r="Q2530" s="46"/>
      <c r="R2530" s="45">
        <f t="shared" ref="R2530:S2530" si="1357">R2531+R2532</f>
        <v>495000</v>
      </c>
      <c r="S2530" s="45">
        <f t="shared" si="1357"/>
        <v>0</v>
      </c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82"/>
      <c r="AE2530" s="82"/>
      <c r="AF2530" s="82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  <c r="AT2530" s="45"/>
      <c r="AU2530" s="45"/>
      <c r="AV2530" s="45"/>
      <c r="AW2530" s="45"/>
      <c r="AX2530" s="45"/>
      <c r="AY2530" s="45"/>
      <c r="AZ2530" s="45"/>
      <c r="BA2530" s="45"/>
      <c r="BB2530" s="45"/>
      <c r="BC2530" s="45"/>
      <c r="BD2530" s="45"/>
      <c r="BE2530" s="45"/>
    </row>
    <row r="2531" spans="1:57" ht="15.75" customHeight="1">
      <c r="A2531" s="1" t="s">
        <v>2697</v>
      </c>
      <c r="B2531" s="1" t="s">
        <v>280</v>
      </c>
      <c r="C2531" s="1" t="s">
        <v>281</v>
      </c>
      <c r="D2531" s="1" t="s">
        <v>658</v>
      </c>
      <c r="E2531" s="1" t="s">
        <v>868</v>
      </c>
      <c r="F2531" s="128"/>
      <c r="G2531" s="129"/>
      <c r="H2531" s="129"/>
      <c r="I2531" s="129"/>
      <c r="J2531" s="129"/>
      <c r="K2531" s="83" t="s">
        <v>2732</v>
      </c>
      <c r="L2531" s="84" t="s">
        <v>2733</v>
      </c>
      <c r="M2531" s="51" t="s">
        <v>127</v>
      </c>
      <c r="N2531" s="51"/>
      <c r="O2531" s="62" t="e">
        <f t="shared" ref="O2531:O2532" si="1358">M2531-R2531</f>
        <v>#VALUE!</v>
      </c>
      <c r="P2531" s="53">
        <v>150000</v>
      </c>
      <c r="Q2531" s="54" t="s">
        <v>128</v>
      </c>
      <c r="R2531" s="53">
        <v>247500</v>
      </c>
      <c r="S2531" s="53">
        <f t="shared" ref="S2531:S2532" si="1359">U2531+X2531+AA2531+AD2531+AG2531+AJ2531+AM2531+AP2531+AS2531+AV2531+AY2531+BB2531</f>
        <v>0</v>
      </c>
      <c r="T2531" s="53"/>
      <c r="U2531" s="53">
        <v>0</v>
      </c>
      <c r="V2531" s="53" t="s">
        <v>129</v>
      </c>
      <c r="W2531" s="55">
        <v>0.01</v>
      </c>
      <c r="X2531" s="53">
        <v>0</v>
      </c>
      <c r="Y2531" s="53" t="s">
        <v>129</v>
      </c>
      <c r="Z2531" s="55">
        <v>0.1</v>
      </c>
      <c r="AA2531" s="53">
        <v>0</v>
      </c>
      <c r="AB2531" s="53" t="s">
        <v>129</v>
      </c>
      <c r="AC2531" s="85">
        <v>0.1</v>
      </c>
      <c r="AD2531" s="53">
        <v>0</v>
      </c>
      <c r="AE2531" s="53" t="s">
        <v>129</v>
      </c>
      <c r="AF2531" s="55">
        <v>0.1</v>
      </c>
      <c r="AG2531" s="53">
        <v>0</v>
      </c>
      <c r="AH2531" s="53" t="s">
        <v>130</v>
      </c>
      <c r="AI2531" s="55">
        <v>0.3</v>
      </c>
      <c r="AJ2531" s="53">
        <v>0</v>
      </c>
      <c r="AK2531" s="53" t="s">
        <v>130</v>
      </c>
      <c r="AL2531" s="55">
        <v>0.3</v>
      </c>
      <c r="AM2531" s="53"/>
      <c r="AN2531" s="53"/>
      <c r="AO2531" s="53"/>
      <c r="AP2531" s="53"/>
      <c r="AQ2531" s="53"/>
      <c r="AR2531" s="53"/>
      <c r="AS2531" s="53"/>
      <c r="AT2531" s="53"/>
      <c r="AU2531" s="53"/>
      <c r="AV2531" s="53"/>
      <c r="AW2531" s="53"/>
      <c r="AX2531" s="53"/>
      <c r="AY2531" s="53"/>
      <c r="AZ2531" s="53"/>
      <c r="BA2531" s="53"/>
      <c r="BB2531" s="53"/>
      <c r="BC2531" s="53"/>
      <c r="BD2531" s="53"/>
      <c r="BE2531" s="53"/>
    </row>
    <row r="2532" spans="1:57" ht="15.75" customHeight="1">
      <c r="A2532" s="1" t="s">
        <v>2697</v>
      </c>
      <c r="B2532" s="1" t="s">
        <v>280</v>
      </c>
      <c r="C2532" s="1" t="s">
        <v>281</v>
      </c>
      <c r="D2532" s="1" t="s">
        <v>658</v>
      </c>
      <c r="E2532" s="1" t="s">
        <v>868</v>
      </c>
      <c r="F2532" s="128"/>
      <c r="G2532" s="129"/>
      <c r="H2532" s="129"/>
      <c r="I2532" s="129"/>
      <c r="J2532" s="129"/>
      <c r="K2532" s="83" t="s">
        <v>2734</v>
      </c>
      <c r="L2532" s="84" t="s">
        <v>2735</v>
      </c>
      <c r="M2532" s="51" t="s">
        <v>127</v>
      </c>
      <c r="N2532" s="51"/>
      <c r="O2532" s="62" t="e">
        <f t="shared" si="1358"/>
        <v>#VALUE!</v>
      </c>
      <c r="P2532" s="53">
        <v>150000</v>
      </c>
      <c r="Q2532" s="54" t="s">
        <v>128</v>
      </c>
      <c r="R2532" s="53">
        <v>247500</v>
      </c>
      <c r="S2532" s="53">
        <f t="shared" si="1359"/>
        <v>0</v>
      </c>
      <c r="T2532" s="53"/>
      <c r="U2532" s="53">
        <v>0</v>
      </c>
      <c r="V2532" s="53" t="s">
        <v>129</v>
      </c>
      <c r="W2532" s="55">
        <v>0.01</v>
      </c>
      <c r="X2532" s="53">
        <v>0</v>
      </c>
      <c r="Y2532" s="53" t="s">
        <v>129</v>
      </c>
      <c r="Z2532" s="55">
        <v>0.1</v>
      </c>
      <c r="AA2532" s="53">
        <v>0</v>
      </c>
      <c r="AB2532" s="53" t="s">
        <v>129</v>
      </c>
      <c r="AC2532" s="85">
        <v>0.1</v>
      </c>
      <c r="AD2532" s="53">
        <v>0</v>
      </c>
      <c r="AE2532" s="53" t="s">
        <v>129</v>
      </c>
      <c r="AF2532" s="55">
        <v>0.1</v>
      </c>
      <c r="AG2532" s="53">
        <v>0</v>
      </c>
      <c r="AH2532" s="53" t="s">
        <v>130</v>
      </c>
      <c r="AI2532" s="55">
        <v>0.3</v>
      </c>
      <c r="AJ2532" s="53">
        <v>0</v>
      </c>
      <c r="AK2532" s="53" t="s">
        <v>130</v>
      </c>
      <c r="AL2532" s="55">
        <v>0.3</v>
      </c>
      <c r="AM2532" s="53"/>
      <c r="AN2532" s="53"/>
      <c r="AO2532" s="53"/>
      <c r="AP2532" s="53"/>
      <c r="AQ2532" s="53"/>
      <c r="AR2532" s="53"/>
      <c r="AS2532" s="53"/>
      <c r="AT2532" s="53"/>
      <c r="AU2532" s="53"/>
      <c r="AV2532" s="53"/>
      <c r="AW2532" s="53"/>
      <c r="AX2532" s="53"/>
      <c r="AY2532" s="53"/>
      <c r="AZ2532" s="53"/>
      <c r="BA2532" s="53"/>
      <c r="BB2532" s="53"/>
      <c r="BC2532" s="53"/>
      <c r="BD2532" s="53"/>
      <c r="BE2532" s="53"/>
    </row>
    <row r="2533" spans="1:57" ht="15.75" customHeight="1">
      <c r="A2533" s="1" t="s">
        <v>2697</v>
      </c>
      <c r="B2533" s="1" t="s">
        <v>280</v>
      </c>
      <c r="C2533" s="1" t="s">
        <v>281</v>
      </c>
      <c r="D2533" s="1"/>
      <c r="E2533" s="1" t="s">
        <v>659</v>
      </c>
      <c r="F2533" s="41"/>
      <c r="G2533" s="42"/>
      <c r="H2533" s="42"/>
      <c r="I2533" s="42"/>
      <c r="J2533" s="42" t="s">
        <v>659</v>
      </c>
      <c r="K2533" s="139"/>
      <c r="L2533" s="140"/>
      <c r="M2533" s="127"/>
      <c r="N2533" s="127"/>
      <c r="O2533" s="127"/>
      <c r="P2533" s="45"/>
      <c r="Q2533" s="46"/>
      <c r="R2533" s="45">
        <f t="shared" ref="R2533:S2533" si="1360">R2534+R2535+R2536</f>
        <v>680800</v>
      </c>
      <c r="S2533" s="45">
        <f t="shared" si="1360"/>
        <v>374440</v>
      </c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91"/>
      <c r="AE2533" s="91"/>
      <c r="AF2533" s="91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  <c r="AT2533" s="45"/>
      <c r="AU2533" s="45"/>
      <c r="AV2533" s="45"/>
      <c r="AW2533" s="45"/>
      <c r="AX2533" s="45"/>
      <c r="AY2533" s="45"/>
      <c r="AZ2533" s="45"/>
      <c r="BA2533" s="45"/>
      <c r="BB2533" s="45"/>
      <c r="BC2533" s="45"/>
      <c r="BD2533" s="45"/>
      <c r="BE2533" s="45"/>
    </row>
    <row r="2534" spans="1:57" ht="15.75" customHeight="1">
      <c r="A2534" s="1" t="s">
        <v>2697</v>
      </c>
      <c r="B2534" s="1" t="s">
        <v>280</v>
      </c>
      <c r="C2534" s="1" t="s">
        <v>281</v>
      </c>
      <c r="D2534" s="1" t="s">
        <v>658</v>
      </c>
      <c r="E2534" s="1" t="s">
        <v>659</v>
      </c>
      <c r="F2534" s="128"/>
      <c r="G2534" s="129"/>
      <c r="H2534" s="129"/>
      <c r="I2534" s="129"/>
      <c r="J2534" s="129"/>
      <c r="K2534" s="83" t="s">
        <v>2700</v>
      </c>
      <c r="L2534" s="84" t="s">
        <v>2736</v>
      </c>
      <c r="M2534" s="51" t="s">
        <v>127</v>
      </c>
      <c r="N2534" s="51">
        <v>2</v>
      </c>
      <c r="O2534" s="56" t="e">
        <f t="shared" ref="O2534:O2536" si="1361">M2534-R2534</f>
        <v>#VALUE!</v>
      </c>
      <c r="P2534" s="53">
        <v>80000</v>
      </c>
      <c r="Q2534" s="54" t="s">
        <v>128</v>
      </c>
      <c r="R2534" s="53">
        <v>236800</v>
      </c>
      <c r="S2534" s="53">
        <f t="shared" ref="S2534:S2536" si="1362">U2534+X2534+AA2534+AD2534+AG2534+AJ2534+AM2534+AP2534+AS2534+AV2534+AY2534+BB2534</f>
        <v>130240</v>
      </c>
      <c r="T2534" s="53"/>
      <c r="U2534" s="53">
        <v>0</v>
      </c>
      <c r="V2534" s="53" t="s">
        <v>129</v>
      </c>
      <c r="W2534" s="55">
        <v>0.01</v>
      </c>
      <c r="X2534" s="53">
        <v>0</v>
      </c>
      <c r="Y2534" s="53" t="s">
        <v>129</v>
      </c>
      <c r="Z2534" s="55">
        <v>0.2</v>
      </c>
      <c r="AA2534" s="53">
        <v>0</v>
      </c>
      <c r="AB2534" s="53" t="s">
        <v>129</v>
      </c>
      <c r="AC2534" s="85">
        <v>0.2</v>
      </c>
      <c r="AD2534" s="53">
        <v>0</v>
      </c>
      <c r="AE2534" s="53" t="s">
        <v>131</v>
      </c>
      <c r="AF2534" s="55">
        <v>0.2</v>
      </c>
      <c r="AG2534" s="53">
        <v>130240</v>
      </c>
      <c r="AH2534" s="53" t="s">
        <v>131</v>
      </c>
      <c r="AI2534" s="55">
        <v>0.3</v>
      </c>
      <c r="AJ2534" s="53">
        <v>0</v>
      </c>
      <c r="AK2534" s="53" t="s">
        <v>131</v>
      </c>
      <c r="AL2534" s="55">
        <v>0.3</v>
      </c>
      <c r="AM2534" s="53"/>
      <c r="AN2534" s="53"/>
      <c r="AO2534" s="53"/>
      <c r="AP2534" s="53"/>
      <c r="AQ2534" s="53"/>
      <c r="AR2534" s="53"/>
      <c r="AS2534" s="53"/>
      <c r="AT2534" s="53"/>
      <c r="AU2534" s="53"/>
      <c r="AV2534" s="53"/>
      <c r="AW2534" s="53"/>
      <c r="AX2534" s="53"/>
      <c r="AY2534" s="53"/>
      <c r="AZ2534" s="53"/>
      <c r="BA2534" s="53"/>
      <c r="BB2534" s="53"/>
      <c r="BC2534" s="53"/>
      <c r="BD2534" s="53"/>
      <c r="BE2534" s="53"/>
    </row>
    <row r="2535" spans="1:57" ht="15.75" customHeight="1">
      <c r="A2535" s="1" t="s">
        <v>2697</v>
      </c>
      <c r="B2535" s="1" t="s">
        <v>280</v>
      </c>
      <c r="C2535" s="1" t="s">
        <v>281</v>
      </c>
      <c r="D2535" s="1" t="s">
        <v>658</v>
      </c>
      <c r="E2535" s="1" t="s">
        <v>659</v>
      </c>
      <c r="F2535" s="128"/>
      <c r="G2535" s="129"/>
      <c r="H2535" s="129"/>
      <c r="I2535" s="129"/>
      <c r="J2535" s="129"/>
      <c r="K2535" s="83" t="s">
        <v>2702</v>
      </c>
      <c r="L2535" s="84" t="s">
        <v>2737</v>
      </c>
      <c r="M2535" s="51" t="s">
        <v>127</v>
      </c>
      <c r="N2535" s="51"/>
      <c r="O2535" s="62" t="e">
        <f t="shared" si="1361"/>
        <v>#VALUE!</v>
      </c>
      <c r="P2535" s="53">
        <v>100000</v>
      </c>
      <c r="Q2535" s="54" t="s">
        <v>128</v>
      </c>
      <c r="R2535" s="53">
        <v>296000</v>
      </c>
      <c r="S2535" s="53">
        <f t="shared" si="1362"/>
        <v>162800</v>
      </c>
      <c r="T2535" s="53"/>
      <c r="U2535" s="53">
        <v>0</v>
      </c>
      <c r="V2535" s="53" t="s">
        <v>129</v>
      </c>
      <c r="W2535" s="55">
        <v>0.01</v>
      </c>
      <c r="X2535" s="53">
        <v>0</v>
      </c>
      <c r="Y2535" s="53" t="s">
        <v>129</v>
      </c>
      <c r="Z2535" s="55">
        <v>0.2</v>
      </c>
      <c r="AA2535" s="53">
        <v>0</v>
      </c>
      <c r="AB2535" s="53" t="s">
        <v>129</v>
      </c>
      <c r="AC2535" s="85">
        <v>0.2</v>
      </c>
      <c r="AD2535" s="53">
        <v>0</v>
      </c>
      <c r="AE2535" s="53" t="s">
        <v>131</v>
      </c>
      <c r="AF2535" s="55">
        <v>0.2</v>
      </c>
      <c r="AG2535" s="53">
        <v>116180</v>
      </c>
      <c r="AH2535" s="53" t="s">
        <v>131</v>
      </c>
      <c r="AI2535" s="55">
        <v>0.3</v>
      </c>
      <c r="AJ2535" s="53">
        <v>46620</v>
      </c>
      <c r="AK2535" s="53" t="s">
        <v>131</v>
      </c>
      <c r="AL2535" s="55">
        <v>0.3</v>
      </c>
      <c r="AM2535" s="53"/>
      <c r="AN2535" s="53"/>
      <c r="AO2535" s="53"/>
      <c r="AP2535" s="53"/>
      <c r="AQ2535" s="53"/>
      <c r="AR2535" s="53"/>
      <c r="AS2535" s="53"/>
      <c r="AT2535" s="53"/>
      <c r="AU2535" s="53"/>
      <c r="AV2535" s="53"/>
      <c r="AW2535" s="53"/>
      <c r="AX2535" s="53"/>
      <c r="AY2535" s="53"/>
      <c r="AZ2535" s="53"/>
      <c r="BA2535" s="53"/>
      <c r="BB2535" s="53"/>
      <c r="BC2535" s="53"/>
      <c r="BD2535" s="53"/>
      <c r="BE2535" s="53"/>
    </row>
    <row r="2536" spans="1:57" ht="15.75" customHeight="1">
      <c r="A2536" s="1" t="s">
        <v>2697</v>
      </c>
      <c r="B2536" s="1" t="s">
        <v>280</v>
      </c>
      <c r="C2536" s="1" t="s">
        <v>281</v>
      </c>
      <c r="D2536" s="1" t="s">
        <v>658</v>
      </c>
      <c r="E2536" s="1" t="s">
        <v>659</v>
      </c>
      <c r="F2536" s="128"/>
      <c r="G2536" s="129"/>
      <c r="H2536" s="129"/>
      <c r="I2536" s="129"/>
      <c r="J2536" s="129"/>
      <c r="K2536" s="83" t="s">
        <v>2704</v>
      </c>
      <c r="L2536" s="84" t="s">
        <v>2738</v>
      </c>
      <c r="M2536" s="51" t="s">
        <v>127</v>
      </c>
      <c r="N2536" s="51"/>
      <c r="O2536" s="62" t="e">
        <f t="shared" si="1361"/>
        <v>#VALUE!</v>
      </c>
      <c r="P2536" s="53">
        <v>50000</v>
      </c>
      <c r="Q2536" s="54" t="s">
        <v>128</v>
      </c>
      <c r="R2536" s="53">
        <v>148000</v>
      </c>
      <c r="S2536" s="53">
        <f t="shared" si="1362"/>
        <v>81400</v>
      </c>
      <c r="T2536" s="53"/>
      <c r="U2536" s="53">
        <v>0</v>
      </c>
      <c r="V2536" s="53" t="s">
        <v>129</v>
      </c>
      <c r="W2536" s="55">
        <v>0.01</v>
      </c>
      <c r="X2536" s="53">
        <v>0</v>
      </c>
      <c r="Y2536" s="53" t="s">
        <v>129</v>
      </c>
      <c r="Z2536" s="55">
        <v>0.2</v>
      </c>
      <c r="AA2536" s="53">
        <v>0</v>
      </c>
      <c r="AB2536" s="53" t="s">
        <v>129</v>
      </c>
      <c r="AC2536" s="85">
        <v>0.2</v>
      </c>
      <c r="AD2536" s="53">
        <v>21090</v>
      </c>
      <c r="AE2536" s="53" t="s">
        <v>131</v>
      </c>
      <c r="AF2536" s="55">
        <v>0.25</v>
      </c>
      <c r="AG2536" s="53">
        <v>60310</v>
      </c>
      <c r="AH2536" s="53" t="s">
        <v>131</v>
      </c>
      <c r="AI2536" s="55">
        <v>0.3</v>
      </c>
      <c r="AJ2536" s="53">
        <v>0</v>
      </c>
      <c r="AK2536" s="53" t="s">
        <v>131</v>
      </c>
      <c r="AL2536" s="55">
        <v>0.3</v>
      </c>
      <c r="AM2536" s="53"/>
      <c r="AN2536" s="53"/>
      <c r="AO2536" s="53"/>
      <c r="AP2536" s="53"/>
      <c r="AQ2536" s="53"/>
      <c r="AR2536" s="53"/>
      <c r="AS2536" s="53"/>
      <c r="AT2536" s="53"/>
      <c r="AU2536" s="53"/>
      <c r="AV2536" s="53"/>
      <c r="AW2536" s="53"/>
      <c r="AX2536" s="53"/>
      <c r="AY2536" s="53"/>
      <c r="AZ2536" s="53"/>
      <c r="BA2536" s="53"/>
      <c r="BB2536" s="53"/>
      <c r="BC2536" s="53"/>
      <c r="BD2536" s="53"/>
      <c r="BE2536" s="53"/>
    </row>
    <row r="2537" spans="1:57" ht="15.75" customHeight="1">
      <c r="A2537" s="1" t="s">
        <v>2697</v>
      </c>
      <c r="B2537" s="1" t="s">
        <v>280</v>
      </c>
      <c r="C2537" s="1" t="s">
        <v>281</v>
      </c>
      <c r="D2537" s="1"/>
      <c r="E2537" s="1" t="s">
        <v>873</v>
      </c>
      <c r="F2537" s="41"/>
      <c r="G2537" s="42"/>
      <c r="H2537" s="42"/>
      <c r="I2537" s="42"/>
      <c r="J2537" s="42" t="s">
        <v>873</v>
      </c>
      <c r="K2537" s="139"/>
      <c r="L2537" s="140"/>
      <c r="M2537" s="127"/>
      <c r="N2537" s="127"/>
      <c r="O2537" s="127"/>
      <c r="P2537" s="45"/>
      <c r="Q2537" s="46"/>
      <c r="R2537" s="45">
        <f t="shared" ref="R2537:S2537" si="1363">R2538+R2539</f>
        <v>826500</v>
      </c>
      <c r="S2537" s="45">
        <f t="shared" si="1363"/>
        <v>0</v>
      </c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91"/>
      <c r="AE2537" s="91"/>
      <c r="AF2537" s="91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  <c r="AT2537" s="45"/>
      <c r="AU2537" s="45"/>
      <c r="AV2537" s="45"/>
      <c r="AW2537" s="45"/>
      <c r="AX2537" s="45"/>
      <c r="AY2537" s="45"/>
      <c r="AZ2537" s="45"/>
      <c r="BA2537" s="45"/>
      <c r="BB2537" s="45"/>
      <c r="BC2537" s="45"/>
      <c r="BD2537" s="45"/>
      <c r="BE2537" s="45"/>
    </row>
    <row r="2538" spans="1:57" ht="15.75" customHeight="1">
      <c r="A2538" s="1" t="s">
        <v>2697</v>
      </c>
      <c r="B2538" s="1" t="s">
        <v>280</v>
      </c>
      <c r="C2538" s="1" t="s">
        <v>281</v>
      </c>
      <c r="D2538" s="1" t="s">
        <v>658</v>
      </c>
      <c r="E2538" s="1" t="s">
        <v>873</v>
      </c>
      <c r="F2538" s="128"/>
      <c r="G2538" s="129"/>
      <c r="H2538" s="129"/>
      <c r="I2538" s="129"/>
      <c r="J2538" s="129"/>
      <c r="K2538" s="83" t="s">
        <v>2700</v>
      </c>
      <c r="L2538" s="84" t="s">
        <v>2736</v>
      </c>
      <c r="M2538" s="51" t="s">
        <v>127</v>
      </c>
      <c r="N2538" s="51">
        <v>2</v>
      </c>
      <c r="O2538" s="56" t="e">
        <f t="shared" ref="O2538:O2539" si="1364">M2538-R2538</f>
        <v>#VALUE!</v>
      </c>
      <c r="P2538" s="53">
        <v>212000</v>
      </c>
      <c r="Q2538" s="54" t="s">
        <v>128</v>
      </c>
      <c r="R2538" s="53">
        <v>627500</v>
      </c>
      <c r="S2538" s="53">
        <f t="shared" ref="S2538:S2539" si="1365">U2538+X2538+AA2538+AD2538+AG2538+AJ2538+AM2538+AP2538+AS2538+AV2538+AY2538+BB2538</f>
        <v>0</v>
      </c>
      <c r="T2538" s="53"/>
      <c r="U2538" s="53">
        <v>0</v>
      </c>
      <c r="V2538" s="53" t="s">
        <v>129</v>
      </c>
      <c r="W2538" s="55">
        <v>0.01</v>
      </c>
      <c r="X2538" s="53">
        <v>0</v>
      </c>
      <c r="Y2538" s="53" t="s">
        <v>129</v>
      </c>
      <c r="Z2538" s="55">
        <v>0.2</v>
      </c>
      <c r="AA2538" s="53">
        <v>0</v>
      </c>
      <c r="AB2538" s="53" t="s">
        <v>129</v>
      </c>
      <c r="AC2538" s="85">
        <v>0.2</v>
      </c>
      <c r="AD2538" s="53">
        <v>0</v>
      </c>
      <c r="AE2538" s="53" t="s">
        <v>130</v>
      </c>
      <c r="AF2538" s="55">
        <v>0.2</v>
      </c>
      <c r="AG2538" s="53">
        <v>0</v>
      </c>
      <c r="AH2538" s="53" t="s">
        <v>131</v>
      </c>
      <c r="AI2538" s="55">
        <v>0.3</v>
      </c>
      <c r="AJ2538" s="53">
        <v>0</v>
      </c>
      <c r="AK2538" s="53" t="s">
        <v>131</v>
      </c>
      <c r="AL2538" s="55">
        <v>0.3</v>
      </c>
      <c r="AM2538" s="53"/>
      <c r="AN2538" s="53"/>
      <c r="AO2538" s="53"/>
      <c r="AP2538" s="53"/>
      <c r="AQ2538" s="53"/>
      <c r="AR2538" s="53"/>
      <c r="AS2538" s="53"/>
      <c r="AT2538" s="53"/>
      <c r="AU2538" s="53"/>
      <c r="AV2538" s="53"/>
      <c r="AW2538" s="53"/>
      <c r="AX2538" s="53"/>
      <c r="AY2538" s="53"/>
      <c r="AZ2538" s="53"/>
      <c r="BA2538" s="53"/>
      <c r="BB2538" s="53"/>
      <c r="BC2538" s="53"/>
      <c r="BD2538" s="53"/>
      <c r="BE2538" s="53"/>
    </row>
    <row r="2539" spans="1:57" ht="15.75" customHeight="1">
      <c r="A2539" s="1" t="s">
        <v>2697</v>
      </c>
      <c r="B2539" s="1" t="s">
        <v>280</v>
      </c>
      <c r="C2539" s="1" t="s">
        <v>281</v>
      </c>
      <c r="D2539" s="1" t="s">
        <v>658</v>
      </c>
      <c r="E2539" s="1" t="s">
        <v>873</v>
      </c>
      <c r="F2539" s="128"/>
      <c r="G2539" s="129"/>
      <c r="H2539" s="129"/>
      <c r="I2539" s="129"/>
      <c r="J2539" s="129"/>
      <c r="K2539" s="83" t="s">
        <v>2706</v>
      </c>
      <c r="L2539" s="84" t="s">
        <v>2739</v>
      </c>
      <c r="M2539" s="51" t="s">
        <v>127</v>
      </c>
      <c r="N2539" s="51"/>
      <c r="O2539" s="62" t="e">
        <f t="shared" si="1364"/>
        <v>#VALUE!</v>
      </c>
      <c r="P2539" s="53">
        <v>25250</v>
      </c>
      <c r="Q2539" s="54" t="s">
        <v>128</v>
      </c>
      <c r="R2539" s="53">
        <v>199000</v>
      </c>
      <c r="S2539" s="53">
        <f t="shared" si="1365"/>
        <v>0</v>
      </c>
      <c r="T2539" s="53"/>
      <c r="U2539" s="53">
        <v>0</v>
      </c>
      <c r="V2539" s="53" t="s">
        <v>129</v>
      </c>
      <c r="W2539" s="55">
        <v>0.01</v>
      </c>
      <c r="X2539" s="53">
        <v>0</v>
      </c>
      <c r="Y2539" s="53" t="s">
        <v>129</v>
      </c>
      <c r="Z2539" s="55">
        <v>0.2</v>
      </c>
      <c r="AA2539" s="53">
        <v>0</v>
      </c>
      <c r="AB2539" s="53" t="s">
        <v>129</v>
      </c>
      <c r="AC2539" s="85">
        <v>0.2</v>
      </c>
      <c r="AD2539" s="53">
        <v>0</v>
      </c>
      <c r="AE2539" s="53" t="s">
        <v>130</v>
      </c>
      <c r="AF2539" s="55">
        <v>0.2</v>
      </c>
      <c r="AG2539" s="53">
        <v>0</v>
      </c>
      <c r="AH2539" s="53" t="s">
        <v>130</v>
      </c>
      <c r="AI2539" s="55">
        <v>0.3</v>
      </c>
      <c r="AJ2539" s="53">
        <v>0</v>
      </c>
      <c r="AK2539" s="53" t="s">
        <v>130</v>
      </c>
      <c r="AL2539" s="55">
        <v>0.3</v>
      </c>
      <c r="AM2539" s="53"/>
      <c r="AN2539" s="53"/>
      <c r="AO2539" s="53"/>
      <c r="AP2539" s="53"/>
      <c r="AQ2539" s="53"/>
      <c r="AR2539" s="53"/>
      <c r="AS2539" s="53"/>
      <c r="AT2539" s="53"/>
      <c r="AU2539" s="53"/>
      <c r="AV2539" s="53"/>
      <c r="AW2539" s="53"/>
      <c r="AX2539" s="53"/>
      <c r="AY2539" s="53"/>
      <c r="AZ2539" s="53"/>
      <c r="BA2539" s="53"/>
      <c r="BB2539" s="53"/>
      <c r="BC2539" s="53"/>
      <c r="BD2539" s="53"/>
      <c r="BE2539" s="53"/>
    </row>
    <row r="2540" spans="1:57" ht="15.75" customHeight="1">
      <c r="A2540" s="1" t="s">
        <v>2697</v>
      </c>
      <c r="B2540" s="1" t="s">
        <v>280</v>
      </c>
      <c r="C2540" s="1" t="s">
        <v>281</v>
      </c>
      <c r="D2540" s="1" t="s">
        <v>286</v>
      </c>
      <c r="E2540" s="1"/>
      <c r="F2540" s="35"/>
      <c r="G2540" s="36"/>
      <c r="H2540" s="36"/>
      <c r="I2540" s="36" t="s">
        <v>286</v>
      </c>
      <c r="J2540" s="36"/>
      <c r="K2540" s="137"/>
      <c r="L2540" s="138"/>
      <c r="M2540" s="122"/>
      <c r="N2540" s="122"/>
      <c r="O2540" s="122"/>
      <c r="P2540" s="39"/>
      <c r="Q2540" s="40"/>
      <c r="R2540" s="39">
        <f t="shared" ref="R2540:S2540" si="1366">R2541+R2544</f>
        <v>293100</v>
      </c>
      <c r="S2540" s="39">
        <f t="shared" si="1366"/>
        <v>9502</v>
      </c>
      <c r="T2540" s="39"/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86"/>
      <c r="AE2540" s="86"/>
      <c r="AF2540" s="86"/>
      <c r="AG2540" s="39"/>
      <c r="AH2540" s="39"/>
      <c r="AI2540" s="39"/>
      <c r="AJ2540" s="39"/>
      <c r="AK2540" s="39"/>
      <c r="AL2540" s="39"/>
      <c r="AM2540" s="39"/>
      <c r="AN2540" s="39"/>
      <c r="AO2540" s="39"/>
      <c r="AP2540" s="39"/>
      <c r="AQ2540" s="39"/>
      <c r="AR2540" s="39"/>
      <c r="AS2540" s="39"/>
      <c r="AT2540" s="39"/>
      <c r="AU2540" s="39"/>
      <c r="AV2540" s="39"/>
      <c r="AW2540" s="39"/>
      <c r="AX2540" s="39"/>
      <c r="AY2540" s="39"/>
      <c r="AZ2540" s="39"/>
      <c r="BA2540" s="39"/>
      <c r="BB2540" s="39"/>
      <c r="BC2540" s="39"/>
      <c r="BD2540" s="39"/>
      <c r="BE2540" s="39"/>
    </row>
    <row r="2541" spans="1:57" ht="15.75" customHeight="1">
      <c r="A2541" s="1" t="s">
        <v>2697</v>
      </c>
      <c r="B2541" s="1" t="s">
        <v>280</v>
      </c>
      <c r="C2541" s="1" t="s">
        <v>281</v>
      </c>
      <c r="D2541" s="1"/>
      <c r="E2541" s="1" t="s">
        <v>874</v>
      </c>
      <c r="F2541" s="41"/>
      <c r="G2541" s="42"/>
      <c r="H2541" s="42"/>
      <c r="I2541" s="42"/>
      <c r="J2541" s="42" t="s">
        <v>874</v>
      </c>
      <c r="K2541" s="139"/>
      <c r="L2541" s="140"/>
      <c r="M2541" s="127"/>
      <c r="N2541" s="127"/>
      <c r="O2541" s="127"/>
      <c r="P2541" s="45"/>
      <c r="Q2541" s="46"/>
      <c r="R2541" s="45">
        <f t="shared" ref="R2541:S2541" si="1367">R2542+R2543</f>
        <v>140000</v>
      </c>
      <c r="S2541" s="45">
        <f t="shared" si="1367"/>
        <v>0</v>
      </c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82"/>
      <c r="AE2541" s="82"/>
      <c r="AF2541" s="82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  <c r="AT2541" s="45"/>
      <c r="AU2541" s="45"/>
      <c r="AV2541" s="45"/>
      <c r="AW2541" s="45"/>
      <c r="AX2541" s="45"/>
      <c r="AY2541" s="45"/>
      <c r="AZ2541" s="45"/>
      <c r="BA2541" s="45"/>
      <c r="BB2541" s="45"/>
      <c r="BC2541" s="45"/>
      <c r="BD2541" s="45"/>
      <c r="BE2541" s="45"/>
    </row>
    <row r="2542" spans="1:57" ht="15.75" customHeight="1">
      <c r="A2542" s="1" t="s">
        <v>2697</v>
      </c>
      <c r="B2542" s="1" t="s">
        <v>280</v>
      </c>
      <c r="C2542" s="1" t="s">
        <v>281</v>
      </c>
      <c r="D2542" s="1" t="s">
        <v>286</v>
      </c>
      <c r="E2542" s="1" t="s">
        <v>874</v>
      </c>
      <c r="F2542" s="128"/>
      <c r="G2542" s="129"/>
      <c r="H2542" s="129"/>
      <c r="I2542" s="129"/>
      <c r="J2542" s="129"/>
      <c r="K2542" s="83" t="s">
        <v>2740</v>
      </c>
      <c r="L2542" s="84" t="s">
        <v>2741</v>
      </c>
      <c r="M2542" s="51" t="s">
        <v>127</v>
      </c>
      <c r="N2542" s="51"/>
      <c r="O2542" s="62" t="e">
        <f t="shared" ref="O2542:O2543" si="1368">M2542-R2542</f>
        <v>#VALUE!</v>
      </c>
      <c r="P2542" s="53">
        <v>1</v>
      </c>
      <c r="Q2542" s="54" t="s">
        <v>299</v>
      </c>
      <c r="R2542" s="53">
        <v>70000</v>
      </c>
      <c r="S2542" s="53">
        <f t="shared" ref="S2542:S2543" si="1369">U2542+X2542+AA2542+AD2542+AG2542+AJ2542+AM2542+AP2542+AS2542+AV2542+AY2542+BB2542</f>
        <v>0</v>
      </c>
      <c r="T2542" s="53"/>
      <c r="U2542" s="53">
        <v>0</v>
      </c>
      <c r="V2542" s="53" t="s">
        <v>129</v>
      </c>
      <c r="W2542" s="55">
        <v>0.01</v>
      </c>
      <c r="X2542" s="53">
        <v>0</v>
      </c>
      <c r="Y2542" s="53" t="s">
        <v>129</v>
      </c>
      <c r="Z2542" s="55">
        <v>0.2</v>
      </c>
      <c r="AA2542" s="53">
        <v>0</v>
      </c>
      <c r="AB2542" s="53" t="s">
        <v>129</v>
      </c>
      <c r="AC2542" s="85">
        <v>0.2</v>
      </c>
      <c r="AD2542" s="53">
        <v>0</v>
      </c>
      <c r="AE2542" s="53" t="s">
        <v>129</v>
      </c>
      <c r="AF2542" s="55">
        <v>0.2</v>
      </c>
      <c r="AG2542" s="53">
        <v>0</v>
      </c>
      <c r="AH2542" s="53" t="s">
        <v>130</v>
      </c>
      <c r="AI2542" s="55">
        <v>0.3</v>
      </c>
      <c r="AJ2542" s="53">
        <v>0</v>
      </c>
      <c r="AK2542" s="53" t="s">
        <v>130</v>
      </c>
      <c r="AL2542" s="55">
        <v>0.3</v>
      </c>
      <c r="AM2542" s="53"/>
      <c r="AN2542" s="53"/>
      <c r="AO2542" s="53"/>
      <c r="AP2542" s="53"/>
      <c r="AQ2542" s="53"/>
      <c r="AR2542" s="53"/>
      <c r="AS2542" s="53"/>
      <c r="AT2542" s="53"/>
      <c r="AU2542" s="53"/>
      <c r="AV2542" s="53"/>
      <c r="AW2542" s="53"/>
      <c r="AX2542" s="53"/>
      <c r="AY2542" s="53"/>
      <c r="AZ2542" s="53"/>
      <c r="BA2542" s="53"/>
      <c r="BB2542" s="53"/>
      <c r="BC2542" s="53"/>
      <c r="BD2542" s="53"/>
      <c r="BE2542" s="53"/>
    </row>
    <row r="2543" spans="1:57" ht="15.75" customHeight="1">
      <c r="A2543" s="1" t="s">
        <v>2697</v>
      </c>
      <c r="B2543" s="1" t="s">
        <v>280</v>
      </c>
      <c r="C2543" s="1" t="s">
        <v>281</v>
      </c>
      <c r="D2543" s="1" t="s">
        <v>286</v>
      </c>
      <c r="E2543" s="1" t="s">
        <v>874</v>
      </c>
      <c r="F2543" s="128"/>
      <c r="G2543" s="129"/>
      <c r="H2543" s="129"/>
      <c r="I2543" s="129"/>
      <c r="J2543" s="129"/>
      <c r="K2543" s="83" t="s">
        <v>2742</v>
      </c>
      <c r="L2543" s="84" t="s">
        <v>2743</v>
      </c>
      <c r="M2543" s="51" t="s">
        <v>127</v>
      </c>
      <c r="N2543" s="51"/>
      <c r="O2543" s="62" t="e">
        <f t="shared" si="1368"/>
        <v>#VALUE!</v>
      </c>
      <c r="P2543" s="53">
        <v>1</v>
      </c>
      <c r="Q2543" s="54" t="s">
        <v>299</v>
      </c>
      <c r="R2543" s="53">
        <v>70000</v>
      </c>
      <c r="S2543" s="53">
        <f t="shared" si="1369"/>
        <v>0</v>
      </c>
      <c r="T2543" s="53"/>
      <c r="U2543" s="53">
        <v>0</v>
      </c>
      <c r="V2543" s="53" t="s">
        <v>129</v>
      </c>
      <c r="W2543" s="55">
        <v>0.01</v>
      </c>
      <c r="X2543" s="53">
        <v>0</v>
      </c>
      <c r="Y2543" s="53" t="s">
        <v>129</v>
      </c>
      <c r="Z2543" s="55">
        <v>0.2</v>
      </c>
      <c r="AA2543" s="53">
        <v>0</v>
      </c>
      <c r="AB2543" s="53" t="s">
        <v>129</v>
      </c>
      <c r="AC2543" s="85">
        <v>0.2</v>
      </c>
      <c r="AD2543" s="53">
        <v>0</v>
      </c>
      <c r="AE2543" s="53" t="s">
        <v>129</v>
      </c>
      <c r="AF2543" s="55">
        <v>0.2</v>
      </c>
      <c r="AG2543" s="53">
        <v>0</v>
      </c>
      <c r="AH2543" s="53" t="s">
        <v>130</v>
      </c>
      <c r="AI2543" s="55">
        <v>0.3</v>
      </c>
      <c r="AJ2543" s="53">
        <v>0</v>
      </c>
      <c r="AK2543" s="53" t="s">
        <v>130</v>
      </c>
      <c r="AL2543" s="55">
        <v>0.3</v>
      </c>
      <c r="AM2543" s="53"/>
      <c r="AN2543" s="53"/>
      <c r="AO2543" s="53"/>
      <c r="AP2543" s="53"/>
      <c r="AQ2543" s="53"/>
      <c r="AR2543" s="53"/>
      <c r="AS2543" s="53"/>
      <c r="AT2543" s="53"/>
      <c r="AU2543" s="53"/>
      <c r="AV2543" s="53"/>
      <c r="AW2543" s="53"/>
      <c r="AX2543" s="53"/>
      <c r="AY2543" s="53"/>
      <c r="AZ2543" s="53"/>
      <c r="BA2543" s="53"/>
      <c r="BB2543" s="53"/>
      <c r="BC2543" s="53"/>
      <c r="BD2543" s="53"/>
      <c r="BE2543" s="53"/>
    </row>
    <row r="2544" spans="1:57" ht="15.75" customHeight="1">
      <c r="A2544" s="1" t="s">
        <v>2697</v>
      </c>
      <c r="B2544" s="1" t="s">
        <v>280</v>
      </c>
      <c r="C2544" s="1" t="s">
        <v>281</v>
      </c>
      <c r="D2544" s="1"/>
      <c r="E2544" s="1" t="s">
        <v>296</v>
      </c>
      <c r="F2544" s="41"/>
      <c r="G2544" s="42"/>
      <c r="H2544" s="42"/>
      <c r="I2544" s="42"/>
      <c r="J2544" s="42" t="s">
        <v>296</v>
      </c>
      <c r="K2544" s="139"/>
      <c r="L2544" s="140"/>
      <c r="M2544" s="127"/>
      <c r="N2544" s="127"/>
      <c r="O2544" s="127"/>
      <c r="P2544" s="45"/>
      <c r="Q2544" s="46"/>
      <c r="R2544" s="45">
        <f t="shared" ref="R2544:S2544" si="1370">SUM(R2545:R2548)</f>
        <v>153100</v>
      </c>
      <c r="S2544" s="45">
        <f t="shared" si="1370"/>
        <v>9502</v>
      </c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91"/>
      <c r="AE2544" s="91"/>
      <c r="AF2544" s="91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  <c r="AT2544" s="45"/>
      <c r="AU2544" s="45"/>
      <c r="AV2544" s="45"/>
      <c r="AW2544" s="45"/>
      <c r="AX2544" s="45"/>
      <c r="AY2544" s="45"/>
      <c r="AZ2544" s="45"/>
      <c r="BA2544" s="45"/>
      <c r="BB2544" s="45"/>
      <c r="BC2544" s="45"/>
      <c r="BD2544" s="45"/>
      <c r="BE2544" s="45"/>
    </row>
    <row r="2545" spans="1:57" ht="15.75" customHeight="1">
      <c r="A2545" s="1" t="s">
        <v>2697</v>
      </c>
      <c r="B2545" s="1" t="s">
        <v>280</v>
      </c>
      <c r="C2545" s="1" t="s">
        <v>281</v>
      </c>
      <c r="D2545" s="1" t="s">
        <v>286</v>
      </c>
      <c r="E2545" s="1" t="s">
        <v>296</v>
      </c>
      <c r="F2545" s="128"/>
      <c r="G2545" s="129"/>
      <c r="H2545" s="129"/>
      <c r="I2545" s="129"/>
      <c r="J2545" s="129"/>
      <c r="K2545" s="83" t="s">
        <v>350</v>
      </c>
      <c r="L2545" s="84" t="s">
        <v>351</v>
      </c>
      <c r="M2545" s="51" t="s">
        <v>127</v>
      </c>
      <c r="N2545" s="51">
        <v>2</v>
      </c>
      <c r="O2545" s="56" t="e">
        <f t="shared" ref="O2545:O2548" si="1371">M2545-R2545</f>
        <v>#VALUE!</v>
      </c>
      <c r="P2545" s="53">
        <v>1</v>
      </c>
      <c r="Q2545" s="54" t="s">
        <v>299</v>
      </c>
      <c r="R2545" s="53">
        <v>15500</v>
      </c>
      <c r="S2545" s="53">
        <f t="shared" ref="S2545:S2548" si="1372">U2545+X2545+AA2545+AD2545+AG2545+AJ2545+AM2545+AP2545+AS2545+AV2545+AY2545+BB2545</f>
        <v>0</v>
      </c>
      <c r="T2545" s="53"/>
      <c r="U2545" s="53">
        <v>0</v>
      </c>
      <c r="V2545" s="53" t="s">
        <v>129</v>
      </c>
      <c r="W2545" s="55">
        <v>0.01</v>
      </c>
      <c r="X2545" s="53">
        <v>0</v>
      </c>
      <c r="Y2545" s="53" t="s">
        <v>129</v>
      </c>
      <c r="Z2545" s="55">
        <v>0.2</v>
      </c>
      <c r="AA2545" s="53">
        <v>0</v>
      </c>
      <c r="AB2545" s="53" t="s">
        <v>129</v>
      </c>
      <c r="AC2545" s="85">
        <v>0.2</v>
      </c>
      <c r="AD2545" s="53">
        <v>0</v>
      </c>
      <c r="AE2545" s="53" t="s">
        <v>129</v>
      </c>
      <c r="AF2545" s="55">
        <v>0.2</v>
      </c>
      <c r="AG2545" s="53">
        <v>0</v>
      </c>
      <c r="AH2545" s="53" t="s">
        <v>130</v>
      </c>
      <c r="AI2545" s="55">
        <v>0.3</v>
      </c>
      <c r="AJ2545" s="53">
        <v>0</v>
      </c>
      <c r="AK2545" s="53" t="s">
        <v>130</v>
      </c>
      <c r="AL2545" s="55">
        <v>0.3</v>
      </c>
      <c r="AM2545" s="53"/>
      <c r="AN2545" s="53"/>
      <c r="AO2545" s="53"/>
      <c r="AP2545" s="53"/>
      <c r="AQ2545" s="53"/>
      <c r="AR2545" s="53"/>
      <c r="AS2545" s="53"/>
      <c r="AT2545" s="53"/>
      <c r="AU2545" s="53"/>
      <c r="AV2545" s="53"/>
      <c r="AW2545" s="53"/>
      <c r="AX2545" s="53"/>
      <c r="AY2545" s="53"/>
      <c r="AZ2545" s="53"/>
      <c r="BA2545" s="53"/>
      <c r="BB2545" s="53"/>
      <c r="BC2545" s="53"/>
      <c r="BD2545" s="53"/>
      <c r="BE2545" s="53"/>
    </row>
    <row r="2546" spans="1:57" ht="15.75" customHeight="1">
      <c r="A2546" s="1" t="s">
        <v>2697</v>
      </c>
      <c r="B2546" s="1" t="s">
        <v>280</v>
      </c>
      <c r="C2546" s="1" t="s">
        <v>281</v>
      </c>
      <c r="D2546" s="1" t="s">
        <v>286</v>
      </c>
      <c r="E2546" s="1" t="s">
        <v>296</v>
      </c>
      <c r="F2546" s="128"/>
      <c r="G2546" s="129"/>
      <c r="H2546" s="129"/>
      <c r="I2546" s="129"/>
      <c r="J2546" s="129"/>
      <c r="K2546" s="83" t="s">
        <v>451</v>
      </c>
      <c r="L2546" s="84" t="s">
        <v>452</v>
      </c>
      <c r="M2546" s="51" t="s">
        <v>127</v>
      </c>
      <c r="N2546" s="51">
        <v>2</v>
      </c>
      <c r="O2546" s="56" t="e">
        <f t="shared" si="1371"/>
        <v>#VALUE!</v>
      </c>
      <c r="P2546" s="53">
        <v>4</v>
      </c>
      <c r="Q2546" s="54" t="s">
        <v>400</v>
      </c>
      <c r="R2546" s="53">
        <v>26400</v>
      </c>
      <c r="S2546" s="53">
        <f t="shared" si="1372"/>
        <v>0</v>
      </c>
      <c r="T2546" s="53"/>
      <c r="U2546" s="53">
        <v>0</v>
      </c>
      <c r="V2546" s="53" t="s">
        <v>129</v>
      </c>
      <c r="W2546" s="55">
        <v>0.01</v>
      </c>
      <c r="X2546" s="53">
        <v>0</v>
      </c>
      <c r="Y2546" s="53" t="s">
        <v>129</v>
      </c>
      <c r="Z2546" s="55">
        <v>0.2</v>
      </c>
      <c r="AA2546" s="53">
        <v>0</v>
      </c>
      <c r="AB2546" s="53" t="s">
        <v>129</v>
      </c>
      <c r="AC2546" s="85">
        <v>0.2</v>
      </c>
      <c r="AD2546" s="53">
        <v>0</v>
      </c>
      <c r="AE2546" s="53" t="s">
        <v>129</v>
      </c>
      <c r="AF2546" s="55">
        <v>0.2</v>
      </c>
      <c r="AG2546" s="53">
        <v>0</v>
      </c>
      <c r="AH2546" s="53" t="s">
        <v>130</v>
      </c>
      <c r="AI2546" s="55">
        <v>0.3</v>
      </c>
      <c r="AJ2546" s="53">
        <v>0</v>
      </c>
      <c r="AK2546" s="53" t="s">
        <v>130</v>
      </c>
      <c r="AL2546" s="55">
        <v>0.3</v>
      </c>
      <c r="AM2546" s="53"/>
      <c r="AN2546" s="53"/>
      <c r="AO2546" s="53"/>
      <c r="AP2546" s="53"/>
      <c r="AQ2546" s="53"/>
      <c r="AR2546" s="53"/>
      <c r="AS2546" s="53"/>
      <c r="AT2546" s="53"/>
      <c r="AU2546" s="53"/>
      <c r="AV2546" s="53"/>
      <c r="AW2546" s="53"/>
      <c r="AX2546" s="53"/>
      <c r="AY2546" s="53"/>
      <c r="AZ2546" s="53"/>
      <c r="BA2546" s="53"/>
      <c r="BB2546" s="53"/>
      <c r="BC2546" s="53"/>
      <c r="BD2546" s="53"/>
      <c r="BE2546" s="53"/>
    </row>
    <row r="2547" spans="1:57" ht="15.75" customHeight="1">
      <c r="A2547" s="1" t="s">
        <v>2697</v>
      </c>
      <c r="B2547" s="1" t="s">
        <v>280</v>
      </c>
      <c r="C2547" s="1" t="s">
        <v>281</v>
      </c>
      <c r="D2547" s="1" t="s">
        <v>286</v>
      </c>
      <c r="E2547" s="1" t="s">
        <v>296</v>
      </c>
      <c r="F2547" s="128"/>
      <c r="G2547" s="129"/>
      <c r="H2547" s="129"/>
      <c r="I2547" s="129"/>
      <c r="J2547" s="129"/>
      <c r="K2547" s="83" t="s">
        <v>513</v>
      </c>
      <c r="L2547" s="84" t="s">
        <v>514</v>
      </c>
      <c r="M2547" s="51" t="s">
        <v>127</v>
      </c>
      <c r="N2547" s="51">
        <v>2</v>
      </c>
      <c r="O2547" s="56" t="e">
        <f t="shared" si="1371"/>
        <v>#VALUE!</v>
      </c>
      <c r="P2547" s="53">
        <v>6</v>
      </c>
      <c r="Q2547" s="54" t="s">
        <v>400</v>
      </c>
      <c r="R2547" s="53">
        <v>83400</v>
      </c>
      <c r="S2547" s="53">
        <f t="shared" si="1372"/>
        <v>9502</v>
      </c>
      <c r="T2547" s="53"/>
      <c r="U2547" s="53">
        <v>0</v>
      </c>
      <c r="V2547" s="53" t="s">
        <v>129</v>
      </c>
      <c r="W2547" s="55">
        <v>0.01</v>
      </c>
      <c r="X2547" s="53">
        <v>0</v>
      </c>
      <c r="Y2547" s="53" t="s">
        <v>129</v>
      </c>
      <c r="Z2547" s="55">
        <v>0.2</v>
      </c>
      <c r="AA2547" s="53">
        <v>0</v>
      </c>
      <c r="AB2547" s="53" t="s">
        <v>129</v>
      </c>
      <c r="AC2547" s="85">
        <v>0.2</v>
      </c>
      <c r="AD2547" s="53">
        <v>0</v>
      </c>
      <c r="AE2547" s="53" t="s">
        <v>129</v>
      </c>
      <c r="AF2547" s="55">
        <v>0.2</v>
      </c>
      <c r="AG2547" s="53">
        <v>0</v>
      </c>
      <c r="AH2547" s="53" t="s">
        <v>130</v>
      </c>
      <c r="AI2547" s="55">
        <v>0.3</v>
      </c>
      <c r="AJ2547" s="53">
        <v>9502</v>
      </c>
      <c r="AK2547" s="53" t="s">
        <v>131</v>
      </c>
      <c r="AL2547" s="55">
        <v>0.3</v>
      </c>
      <c r="AM2547" s="53"/>
      <c r="AN2547" s="53"/>
      <c r="AO2547" s="53"/>
      <c r="AP2547" s="53"/>
      <c r="AQ2547" s="53"/>
      <c r="AR2547" s="53"/>
      <c r="AS2547" s="53"/>
      <c r="AT2547" s="53"/>
      <c r="AU2547" s="53"/>
      <c r="AV2547" s="53"/>
      <c r="AW2547" s="53"/>
      <c r="AX2547" s="53"/>
      <c r="AY2547" s="53"/>
      <c r="AZ2547" s="53"/>
      <c r="BA2547" s="53"/>
      <c r="BB2547" s="53"/>
      <c r="BC2547" s="53"/>
      <c r="BD2547" s="53"/>
      <c r="BE2547" s="53"/>
    </row>
    <row r="2548" spans="1:57" ht="15.75" customHeight="1">
      <c r="A2548" s="1" t="s">
        <v>2697</v>
      </c>
      <c r="B2548" s="1" t="s">
        <v>280</v>
      </c>
      <c r="C2548" s="1" t="s">
        <v>281</v>
      </c>
      <c r="D2548" s="1" t="s">
        <v>286</v>
      </c>
      <c r="E2548" s="1" t="s">
        <v>296</v>
      </c>
      <c r="F2548" s="128"/>
      <c r="G2548" s="129"/>
      <c r="H2548" s="129"/>
      <c r="I2548" s="129"/>
      <c r="J2548" s="129"/>
      <c r="K2548" s="83" t="s">
        <v>573</v>
      </c>
      <c r="L2548" s="84" t="s">
        <v>574</v>
      </c>
      <c r="M2548" s="51" t="s">
        <v>127</v>
      </c>
      <c r="N2548" s="51">
        <v>2</v>
      </c>
      <c r="O2548" s="56" t="e">
        <f t="shared" si="1371"/>
        <v>#VALUE!</v>
      </c>
      <c r="P2548" s="53">
        <v>2</v>
      </c>
      <c r="Q2548" s="54" t="s">
        <v>400</v>
      </c>
      <c r="R2548" s="53">
        <v>27800</v>
      </c>
      <c r="S2548" s="53">
        <f t="shared" si="1372"/>
        <v>0</v>
      </c>
      <c r="T2548" s="53"/>
      <c r="U2548" s="53">
        <v>0</v>
      </c>
      <c r="V2548" s="53" t="s">
        <v>129</v>
      </c>
      <c r="W2548" s="55">
        <v>0.01</v>
      </c>
      <c r="X2548" s="53">
        <v>0</v>
      </c>
      <c r="Y2548" s="53" t="s">
        <v>129</v>
      </c>
      <c r="Z2548" s="55">
        <v>0.2</v>
      </c>
      <c r="AA2548" s="53">
        <v>0</v>
      </c>
      <c r="AB2548" s="53" t="s">
        <v>129</v>
      </c>
      <c r="AC2548" s="85">
        <v>0.2</v>
      </c>
      <c r="AD2548" s="53">
        <v>0</v>
      </c>
      <c r="AE2548" s="53" t="s">
        <v>129</v>
      </c>
      <c r="AF2548" s="55">
        <v>0.2</v>
      </c>
      <c r="AG2548" s="53">
        <v>0</v>
      </c>
      <c r="AH2548" s="53" t="s">
        <v>130</v>
      </c>
      <c r="AI2548" s="55">
        <v>0.3</v>
      </c>
      <c r="AJ2548" s="53">
        <v>0</v>
      </c>
      <c r="AK2548" s="53" t="s">
        <v>130</v>
      </c>
      <c r="AL2548" s="55">
        <v>0.3</v>
      </c>
      <c r="AM2548" s="53"/>
      <c r="AN2548" s="53"/>
      <c r="AO2548" s="53"/>
      <c r="AP2548" s="53"/>
      <c r="AQ2548" s="53"/>
      <c r="AR2548" s="53"/>
      <c r="AS2548" s="53"/>
      <c r="AT2548" s="53"/>
      <c r="AU2548" s="53"/>
      <c r="AV2548" s="53"/>
      <c r="AW2548" s="53"/>
      <c r="AX2548" s="53"/>
      <c r="AY2548" s="53"/>
      <c r="AZ2548" s="53"/>
      <c r="BA2548" s="53"/>
      <c r="BB2548" s="53"/>
      <c r="BC2548" s="53"/>
      <c r="BD2548" s="53"/>
      <c r="BE2548" s="53"/>
    </row>
    <row r="2549" spans="1:57" ht="15.75" customHeight="1">
      <c r="A2549" s="1" t="s">
        <v>2697</v>
      </c>
      <c r="B2549" s="1" t="s">
        <v>280</v>
      </c>
      <c r="C2549" s="1" t="s">
        <v>281</v>
      </c>
      <c r="D2549" s="1" t="s">
        <v>697</v>
      </c>
      <c r="E2549" s="1"/>
      <c r="F2549" s="35"/>
      <c r="G2549" s="36"/>
      <c r="H2549" s="36"/>
      <c r="I2549" s="36" t="s">
        <v>697</v>
      </c>
      <c r="J2549" s="36"/>
      <c r="K2549" s="137"/>
      <c r="L2549" s="138"/>
      <c r="M2549" s="122"/>
      <c r="N2549" s="122"/>
      <c r="O2549" s="122"/>
      <c r="P2549" s="39"/>
      <c r="Q2549" s="40"/>
      <c r="R2549" s="39">
        <f t="shared" ref="R2549:S2549" si="1373">R2550+R2554</f>
        <v>1625000</v>
      </c>
      <c r="S2549" s="39">
        <f t="shared" si="1373"/>
        <v>0</v>
      </c>
      <c r="T2549" s="39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86"/>
      <c r="AE2549" s="86"/>
      <c r="AF2549" s="86"/>
      <c r="AG2549" s="39"/>
      <c r="AH2549" s="39"/>
      <c r="AI2549" s="39"/>
      <c r="AJ2549" s="39"/>
      <c r="AK2549" s="39"/>
      <c r="AL2549" s="39"/>
      <c r="AM2549" s="39"/>
      <c r="AN2549" s="39"/>
      <c r="AO2549" s="39"/>
      <c r="AP2549" s="39"/>
      <c r="AQ2549" s="39"/>
      <c r="AR2549" s="39"/>
      <c r="AS2549" s="39"/>
      <c r="AT2549" s="39"/>
      <c r="AU2549" s="39"/>
      <c r="AV2549" s="39"/>
      <c r="AW2549" s="39"/>
      <c r="AX2549" s="39"/>
      <c r="AY2549" s="39"/>
      <c r="AZ2549" s="39"/>
      <c r="BA2549" s="39"/>
      <c r="BB2549" s="39"/>
      <c r="BC2549" s="39"/>
      <c r="BD2549" s="39"/>
      <c r="BE2549" s="39"/>
    </row>
    <row r="2550" spans="1:57" ht="15.75" customHeight="1">
      <c r="A2550" s="1" t="s">
        <v>2697</v>
      </c>
      <c r="B2550" s="1" t="s">
        <v>280</v>
      </c>
      <c r="C2550" s="1" t="s">
        <v>281</v>
      </c>
      <c r="D2550" s="1"/>
      <c r="E2550" s="1" t="s">
        <v>698</v>
      </c>
      <c r="F2550" s="41"/>
      <c r="G2550" s="42"/>
      <c r="H2550" s="42"/>
      <c r="I2550" s="42"/>
      <c r="J2550" s="42" t="s">
        <v>698</v>
      </c>
      <c r="K2550" s="139"/>
      <c r="L2550" s="140"/>
      <c r="M2550" s="127"/>
      <c r="N2550" s="127"/>
      <c r="O2550" s="127"/>
      <c r="P2550" s="45"/>
      <c r="Q2550" s="46"/>
      <c r="R2550" s="45">
        <f t="shared" ref="R2550:S2550" si="1374">R2551+R2552+R2553</f>
        <v>1515000</v>
      </c>
      <c r="S2550" s="45">
        <f t="shared" si="1374"/>
        <v>0</v>
      </c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82"/>
      <c r="AE2550" s="82"/>
      <c r="AF2550" s="82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  <c r="AT2550" s="45"/>
      <c r="AU2550" s="45"/>
      <c r="AV2550" s="45"/>
      <c r="AW2550" s="45"/>
      <c r="AX2550" s="45"/>
      <c r="AY2550" s="45"/>
      <c r="AZ2550" s="45"/>
      <c r="BA2550" s="45"/>
      <c r="BB2550" s="45"/>
      <c r="BC2550" s="45"/>
      <c r="BD2550" s="45"/>
      <c r="BE2550" s="45"/>
    </row>
    <row r="2551" spans="1:57" ht="15.75" customHeight="1">
      <c r="A2551" s="1" t="s">
        <v>2697</v>
      </c>
      <c r="B2551" s="1" t="s">
        <v>280</v>
      </c>
      <c r="C2551" s="1" t="s">
        <v>281</v>
      </c>
      <c r="D2551" s="1" t="s">
        <v>275</v>
      </c>
      <c r="E2551" s="1" t="s">
        <v>698</v>
      </c>
      <c r="F2551" s="128"/>
      <c r="G2551" s="129"/>
      <c r="H2551" s="129"/>
      <c r="I2551" s="129"/>
      <c r="J2551" s="129"/>
      <c r="K2551" s="83" t="s">
        <v>2744</v>
      </c>
      <c r="L2551" s="84" t="s">
        <v>2745</v>
      </c>
      <c r="M2551" s="51" t="s">
        <v>127</v>
      </c>
      <c r="N2551" s="51"/>
      <c r="O2551" s="62" t="e">
        <f t="shared" ref="O2551:O2553" si="1375">M2551-R2551</f>
        <v>#VALUE!</v>
      </c>
      <c r="P2551" s="53">
        <v>500</v>
      </c>
      <c r="Q2551" s="54" t="s">
        <v>159</v>
      </c>
      <c r="R2551" s="53">
        <v>750000</v>
      </c>
      <c r="S2551" s="53">
        <f t="shared" ref="S2551:S2553" si="1376">U2551+X2551+AA2551+AD2551+AG2551+AJ2551+AM2551+AP2551+AS2551+AV2551+AY2551+BB2551</f>
        <v>0</v>
      </c>
      <c r="T2551" s="53"/>
      <c r="U2551" s="53">
        <v>0</v>
      </c>
      <c r="V2551" s="53" t="s">
        <v>129</v>
      </c>
      <c r="W2551" s="55">
        <v>0.01</v>
      </c>
      <c r="X2551" s="53">
        <v>0</v>
      </c>
      <c r="Y2551" s="53" t="s">
        <v>129</v>
      </c>
      <c r="Z2551" s="55">
        <v>0.2</v>
      </c>
      <c r="AA2551" s="53">
        <v>0</v>
      </c>
      <c r="AB2551" s="53" t="s">
        <v>129</v>
      </c>
      <c r="AC2551" s="85">
        <v>0.2</v>
      </c>
      <c r="AD2551" s="53">
        <v>0</v>
      </c>
      <c r="AE2551" s="53" t="s">
        <v>129</v>
      </c>
      <c r="AF2551" s="55">
        <v>0.25</v>
      </c>
      <c r="AG2551" s="53">
        <v>0</v>
      </c>
      <c r="AH2551" s="53" t="s">
        <v>130</v>
      </c>
      <c r="AI2551" s="55">
        <v>0.4</v>
      </c>
      <c r="AJ2551" s="53">
        <v>0</v>
      </c>
      <c r="AK2551" s="53" t="s">
        <v>130</v>
      </c>
      <c r="AL2551" s="55">
        <v>0.4</v>
      </c>
      <c r="AM2551" s="53"/>
      <c r="AN2551" s="53"/>
      <c r="AO2551" s="53"/>
      <c r="AP2551" s="53"/>
      <c r="AQ2551" s="53"/>
      <c r="AR2551" s="53"/>
      <c r="AS2551" s="53"/>
      <c r="AT2551" s="53"/>
      <c r="AU2551" s="53"/>
      <c r="AV2551" s="53"/>
      <c r="AW2551" s="53"/>
      <c r="AX2551" s="53"/>
      <c r="AY2551" s="53"/>
      <c r="AZ2551" s="53"/>
      <c r="BA2551" s="53"/>
      <c r="BB2551" s="53"/>
      <c r="BC2551" s="53"/>
      <c r="BD2551" s="53"/>
      <c r="BE2551" s="53"/>
    </row>
    <row r="2552" spans="1:57" ht="15.75" customHeight="1">
      <c r="A2552" s="1" t="s">
        <v>2697</v>
      </c>
      <c r="B2552" s="1" t="s">
        <v>280</v>
      </c>
      <c r="C2552" s="1" t="s">
        <v>281</v>
      </c>
      <c r="D2552" s="1" t="s">
        <v>275</v>
      </c>
      <c r="E2552" s="1" t="s">
        <v>698</v>
      </c>
      <c r="F2552" s="128"/>
      <c r="G2552" s="129"/>
      <c r="H2552" s="129"/>
      <c r="I2552" s="129"/>
      <c r="J2552" s="129"/>
      <c r="K2552" s="83" t="s">
        <v>2746</v>
      </c>
      <c r="L2552" s="84" t="s">
        <v>2747</v>
      </c>
      <c r="M2552" s="51" t="s">
        <v>127</v>
      </c>
      <c r="N2552" s="51"/>
      <c r="O2552" s="62" t="e">
        <f t="shared" si="1375"/>
        <v>#VALUE!</v>
      </c>
      <c r="P2552" s="53">
        <v>500</v>
      </c>
      <c r="Q2552" s="54" t="s">
        <v>159</v>
      </c>
      <c r="R2552" s="53">
        <v>750000</v>
      </c>
      <c r="S2552" s="53">
        <f t="shared" si="1376"/>
        <v>0</v>
      </c>
      <c r="T2552" s="53"/>
      <c r="U2552" s="53">
        <v>0</v>
      </c>
      <c r="V2552" s="53" t="s">
        <v>129</v>
      </c>
      <c r="W2552" s="55">
        <v>0.01</v>
      </c>
      <c r="X2552" s="53">
        <v>0</v>
      </c>
      <c r="Y2552" s="53" t="s">
        <v>129</v>
      </c>
      <c r="Z2552" s="55">
        <v>0.2</v>
      </c>
      <c r="AA2552" s="53">
        <v>0</v>
      </c>
      <c r="AB2552" s="53" t="s">
        <v>129</v>
      </c>
      <c r="AC2552" s="85">
        <v>0.2</v>
      </c>
      <c r="AD2552" s="53">
        <v>0</v>
      </c>
      <c r="AE2552" s="53" t="s">
        <v>129</v>
      </c>
      <c r="AF2552" s="55">
        <v>0.25</v>
      </c>
      <c r="AG2552" s="53">
        <v>0</v>
      </c>
      <c r="AH2552" s="53" t="s">
        <v>130</v>
      </c>
      <c r="AI2552" s="55">
        <v>0.4</v>
      </c>
      <c r="AJ2552" s="53">
        <v>0</v>
      </c>
      <c r="AK2552" s="53" t="s">
        <v>130</v>
      </c>
      <c r="AL2552" s="55">
        <v>0.4</v>
      </c>
      <c r="AM2552" s="53"/>
      <c r="AN2552" s="53"/>
      <c r="AO2552" s="53"/>
      <c r="AP2552" s="53"/>
      <c r="AQ2552" s="53"/>
      <c r="AR2552" s="53"/>
      <c r="AS2552" s="53"/>
      <c r="AT2552" s="53"/>
      <c r="AU2552" s="53"/>
      <c r="AV2552" s="53"/>
      <c r="AW2552" s="53"/>
      <c r="AX2552" s="53"/>
      <c r="AY2552" s="53"/>
      <c r="AZ2552" s="53"/>
      <c r="BA2552" s="53"/>
      <c r="BB2552" s="53"/>
      <c r="BC2552" s="53"/>
      <c r="BD2552" s="53"/>
      <c r="BE2552" s="53"/>
    </row>
    <row r="2553" spans="1:57" ht="15.75" customHeight="1">
      <c r="A2553" s="1" t="s">
        <v>2697</v>
      </c>
      <c r="B2553" s="1" t="s">
        <v>280</v>
      </c>
      <c r="C2553" s="1" t="s">
        <v>281</v>
      </c>
      <c r="D2553" s="1" t="s">
        <v>275</v>
      </c>
      <c r="E2553" s="1" t="s">
        <v>698</v>
      </c>
      <c r="F2553" s="128"/>
      <c r="G2553" s="129"/>
      <c r="H2553" s="129"/>
      <c r="I2553" s="129"/>
      <c r="J2553" s="129"/>
      <c r="K2553" s="83" t="s">
        <v>2748</v>
      </c>
      <c r="L2553" s="84" t="s">
        <v>2749</v>
      </c>
      <c r="M2553" s="51" t="s">
        <v>127</v>
      </c>
      <c r="N2553" s="51"/>
      <c r="O2553" s="62" t="e">
        <f t="shared" si="1375"/>
        <v>#VALUE!</v>
      </c>
      <c r="P2553" s="53">
        <v>10</v>
      </c>
      <c r="Q2553" s="54" t="s">
        <v>159</v>
      </c>
      <c r="R2553" s="53">
        <v>15000</v>
      </c>
      <c r="S2553" s="53">
        <f t="shared" si="1376"/>
        <v>0</v>
      </c>
      <c r="T2553" s="53"/>
      <c r="U2553" s="53">
        <v>0</v>
      </c>
      <c r="V2553" s="53" t="s">
        <v>129</v>
      </c>
      <c r="W2553" s="55">
        <v>0.01</v>
      </c>
      <c r="X2553" s="53">
        <v>0</v>
      </c>
      <c r="Y2553" s="53" t="s">
        <v>129</v>
      </c>
      <c r="Z2553" s="55">
        <v>0.2</v>
      </c>
      <c r="AA2553" s="53">
        <v>0</v>
      </c>
      <c r="AB2553" s="53" t="s">
        <v>129</v>
      </c>
      <c r="AC2553" s="85">
        <v>0.2</v>
      </c>
      <c r="AD2553" s="53">
        <v>0</v>
      </c>
      <c r="AE2553" s="53" t="s">
        <v>129</v>
      </c>
      <c r="AF2553" s="55">
        <v>0.25</v>
      </c>
      <c r="AG2553" s="53">
        <v>0</v>
      </c>
      <c r="AH2553" s="53" t="s">
        <v>130</v>
      </c>
      <c r="AI2553" s="55">
        <v>0.4</v>
      </c>
      <c r="AJ2553" s="53">
        <v>0</v>
      </c>
      <c r="AK2553" s="53" t="s">
        <v>130</v>
      </c>
      <c r="AL2553" s="55">
        <v>0.4</v>
      </c>
      <c r="AM2553" s="53"/>
      <c r="AN2553" s="53"/>
      <c r="AO2553" s="53"/>
      <c r="AP2553" s="53"/>
      <c r="AQ2553" s="53"/>
      <c r="AR2553" s="53"/>
      <c r="AS2553" s="53"/>
      <c r="AT2553" s="53"/>
      <c r="AU2553" s="53"/>
      <c r="AV2553" s="53"/>
      <c r="AW2553" s="53"/>
      <c r="AX2553" s="53"/>
      <c r="AY2553" s="53"/>
      <c r="AZ2553" s="53"/>
      <c r="BA2553" s="53"/>
      <c r="BB2553" s="53"/>
      <c r="BC2553" s="53"/>
      <c r="BD2553" s="53"/>
      <c r="BE2553" s="53"/>
    </row>
    <row r="2554" spans="1:57" ht="15.75" customHeight="1">
      <c r="A2554" s="1" t="s">
        <v>2697</v>
      </c>
      <c r="B2554" s="1" t="s">
        <v>280</v>
      </c>
      <c r="C2554" s="1" t="s">
        <v>281</v>
      </c>
      <c r="D2554" s="1"/>
      <c r="E2554" s="1" t="s">
        <v>701</v>
      </c>
      <c r="F2554" s="41"/>
      <c r="G2554" s="42"/>
      <c r="H2554" s="42"/>
      <c r="I2554" s="42"/>
      <c r="J2554" s="42" t="s">
        <v>701</v>
      </c>
      <c r="K2554" s="139"/>
      <c r="L2554" s="140"/>
      <c r="M2554" s="127"/>
      <c r="N2554" s="127"/>
      <c r="O2554" s="127"/>
      <c r="P2554" s="45"/>
      <c r="Q2554" s="46"/>
      <c r="R2554" s="45">
        <f t="shared" ref="R2554:S2554" si="1377">R2555+R2556+R2557</f>
        <v>110000</v>
      </c>
      <c r="S2554" s="45">
        <f t="shared" si="1377"/>
        <v>0</v>
      </c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91"/>
      <c r="AE2554" s="91"/>
      <c r="AF2554" s="91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  <c r="AT2554" s="45"/>
      <c r="AU2554" s="45"/>
      <c r="AV2554" s="45"/>
      <c r="AW2554" s="45"/>
      <c r="AX2554" s="45"/>
      <c r="AY2554" s="45"/>
      <c r="AZ2554" s="45"/>
      <c r="BA2554" s="45"/>
      <c r="BB2554" s="45"/>
      <c r="BC2554" s="45"/>
      <c r="BD2554" s="45"/>
      <c r="BE2554" s="45"/>
    </row>
    <row r="2555" spans="1:57" ht="15.75" customHeight="1">
      <c r="A2555" s="1" t="s">
        <v>2697</v>
      </c>
      <c r="B2555" s="1" t="s">
        <v>280</v>
      </c>
      <c r="C2555" s="1" t="s">
        <v>281</v>
      </c>
      <c r="D2555" s="1" t="s">
        <v>275</v>
      </c>
      <c r="E2555" s="1" t="s">
        <v>701</v>
      </c>
      <c r="F2555" s="128"/>
      <c r="G2555" s="129"/>
      <c r="H2555" s="129"/>
      <c r="I2555" s="129"/>
      <c r="J2555" s="129"/>
      <c r="K2555" s="83" t="s">
        <v>2750</v>
      </c>
      <c r="L2555" s="84" t="s">
        <v>2751</v>
      </c>
      <c r="M2555" s="51" t="s">
        <v>127</v>
      </c>
      <c r="N2555" s="51"/>
      <c r="O2555" s="62" t="e">
        <f t="shared" ref="O2555:O2557" si="1378">M2555-R2555</f>
        <v>#VALUE!</v>
      </c>
      <c r="P2555" s="53">
        <v>50</v>
      </c>
      <c r="Q2555" s="54" t="s">
        <v>159</v>
      </c>
      <c r="R2555" s="53">
        <v>50000</v>
      </c>
      <c r="S2555" s="53">
        <f t="shared" ref="S2555:S2557" si="1379">U2555+X2555+AA2555+AD2555+AG2555+AJ2555+AM2555+AP2555+AS2555+AV2555+AY2555+BB2555</f>
        <v>0</v>
      </c>
      <c r="T2555" s="53"/>
      <c r="U2555" s="53">
        <v>0</v>
      </c>
      <c r="V2555" s="53" t="s">
        <v>129</v>
      </c>
      <c r="W2555" s="55">
        <v>0.01</v>
      </c>
      <c r="X2555" s="53">
        <v>0</v>
      </c>
      <c r="Y2555" s="53" t="s">
        <v>129</v>
      </c>
      <c r="Z2555" s="55">
        <v>0.2</v>
      </c>
      <c r="AA2555" s="53">
        <v>0</v>
      </c>
      <c r="AB2555" s="53" t="s">
        <v>129</v>
      </c>
      <c r="AC2555" s="85">
        <v>0.2</v>
      </c>
      <c r="AD2555" s="53">
        <v>0</v>
      </c>
      <c r="AE2555" s="53" t="s">
        <v>129</v>
      </c>
      <c r="AF2555" s="55">
        <v>0.25</v>
      </c>
      <c r="AG2555" s="53">
        <v>0</v>
      </c>
      <c r="AH2555" s="53" t="s">
        <v>130</v>
      </c>
      <c r="AI2555" s="55">
        <v>0.4</v>
      </c>
      <c r="AJ2555" s="53">
        <v>0</v>
      </c>
      <c r="AK2555" s="53" t="s">
        <v>130</v>
      </c>
      <c r="AL2555" s="55">
        <v>0.4</v>
      </c>
      <c r="AM2555" s="53"/>
      <c r="AN2555" s="53"/>
      <c r="AO2555" s="53"/>
      <c r="AP2555" s="53"/>
      <c r="AQ2555" s="53"/>
      <c r="AR2555" s="53"/>
      <c r="AS2555" s="53"/>
      <c r="AT2555" s="53"/>
      <c r="AU2555" s="53"/>
      <c r="AV2555" s="53"/>
      <c r="AW2555" s="53"/>
      <c r="AX2555" s="53"/>
      <c r="AY2555" s="53"/>
      <c r="AZ2555" s="53"/>
      <c r="BA2555" s="53"/>
      <c r="BB2555" s="53"/>
      <c r="BC2555" s="53"/>
      <c r="BD2555" s="53"/>
      <c r="BE2555" s="53"/>
    </row>
    <row r="2556" spans="1:57" ht="15.75" customHeight="1">
      <c r="A2556" s="1" t="s">
        <v>2697</v>
      </c>
      <c r="B2556" s="1" t="s">
        <v>280</v>
      </c>
      <c r="C2556" s="1" t="s">
        <v>281</v>
      </c>
      <c r="D2556" s="1" t="s">
        <v>275</v>
      </c>
      <c r="E2556" s="1" t="s">
        <v>701</v>
      </c>
      <c r="F2556" s="128"/>
      <c r="G2556" s="129"/>
      <c r="H2556" s="129"/>
      <c r="I2556" s="129"/>
      <c r="J2556" s="129"/>
      <c r="K2556" s="83" t="s">
        <v>2752</v>
      </c>
      <c r="L2556" s="84" t="s">
        <v>2753</v>
      </c>
      <c r="M2556" s="51" t="s">
        <v>127</v>
      </c>
      <c r="N2556" s="51"/>
      <c r="O2556" s="62" t="e">
        <f t="shared" si="1378"/>
        <v>#VALUE!</v>
      </c>
      <c r="P2556" s="53">
        <v>50</v>
      </c>
      <c r="Q2556" s="54" t="s">
        <v>159</v>
      </c>
      <c r="R2556" s="53">
        <v>50000</v>
      </c>
      <c r="S2556" s="53">
        <f t="shared" si="1379"/>
        <v>0</v>
      </c>
      <c r="T2556" s="53"/>
      <c r="U2556" s="53">
        <v>0</v>
      </c>
      <c r="V2556" s="53" t="s">
        <v>129</v>
      </c>
      <c r="W2556" s="55">
        <v>0.01</v>
      </c>
      <c r="X2556" s="53">
        <v>0</v>
      </c>
      <c r="Y2556" s="53" t="s">
        <v>129</v>
      </c>
      <c r="Z2556" s="55">
        <v>0.2</v>
      </c>
      <c r="AA2556" s="53">
        <v>0</v>
      </c>
      <c r="AB2556" s="53" t="s">
        <v>129</v>
      </c>
      <c r="AC2556" s="85">
        <v>0.2</v>
      </c>
      <c r="AD2556" s="53">
        <v>0</v>
      </c>
      <c r="AE2556" s="53" t="s">
        <v>129</v>
      </c>
      <c r="AF2556" s="55">
        <v>0.25</v>
      </c>
      <c r="AG2556" s="53">
        <v>0</v>
      </c>
      <c r="AH2556" s="53" t="s">
        <v>130</v>
      </c>
      <c r="AI2556" s="55">
        <v>0.4</v>
      </c>
      <c r="AJ2556" s="53">
        <v>0</v>
      </c>
      <c r="AK2556" s="53" t="s">
        <v>130</v>
      </c>
      <c r="AL2556" s="55">
        <v>0.4</v>
      </c>
      <c r="AM2556" s="53"/>
      <c r="AN2556" s="53"/>
      <c r="AO2556" s="53"/>
      <c r="AP2556" s="53"/>
      <c r="AQ2556" s="53"/>
      <c r="AR2556" s="53"/>
      <c r="AS2556" s="53"/>
      <c r="AT2556" s="53"/>
      <c r="AU2556" s="53"/>
      <c r="AV2556" s="53"/>
      <c r="AW2556" s="53"/>
      <c r="AX2556" s="53"/>
      <c r="AY2556" s="53"/>
      <c r="AZ2556" s="53"/>
      <c r="BA2556" s="53"/>
      <c r="BB2556" s="53"/>
      <c r="BC2556" s="53"/>
      <c r="BD2556" s="53"/>
      <c r="BE2556" s="53"/>
    </row>
    <row r="2557" spans="1:57" ht="15.75" customHeight="1">
      <c r="A2557" s="1" t="s">
        <v>2697</v>
      </c>
      <c r="B2557" s="1" t="s">
        <v>280</v>
      </c>
      <c r="C2557" s="1" t="s">
        <v>281</v>
      </c>
      <c r="D2557" s="1" t="s">
        <v>275</v>
      </c>
      <c r="E2557" s="1" t="s">
        <v>701</v>
      </c>
      <c r="F2557" s="128"/>
      <c r="G2557" s="129"/>
      <c r="H2557" s="129"/>
      <c r="I2557" s="129"/>
      <c r="J2557" s="129"/>
      <c r="K2557" s="83" t="s">
        <v>2754</v>
      </c>
      <c r="L2557" s="84" t="s">
        <v>2755</v>
      </c>
      <c r="M2557" s="51" t="s">
        <v>127</v>
      </c>
      <c r="N2557" s="51"/>
      <c r="O2557" s="62" t="e">
        <f t="shared" si="1378"/>
        <v>#VALUE!</v>
      </c>
      <c r="P2557" s="53">
        <v>10</v>
      </c>
      <c r="Q2557" s="54" t="s">
        <v>159</v>
      </c>
      <c r="R2557" s="53">
        <v>10000</v>
      </c>
      <c r="S2557" s="53">
        <f t="shared" si="1379"/>
        <v>0</v>
      </c>
      <c r="T2557" s="53"/>
      <c r="U2557" s="53">
        <v>0</v>
      </c>
      <c r="V2557" s="53" t="s">
        <v>129</v>
      </c>
      <c r="W2557" s="55">
        <v>0.01</v>
      </c>
      <c r="X2557" s="53">
        <v>0</v>
      </c>
      <c r="Y2557" s="53" t="s">
        <v>129</v>
      </c>
      <c r="Z2557" s="55">
        <v>0.2</v>
      </c>
      <c r="AA2557" s="53">
        <v>0</v>
      </c>
      <c r="AB2557" s="53" t="s">
        <v>129</v>
      </c>
      <c r="AC2557" s="85">
        <v>0.2</v>
      </c>
      <c r="AD2557" s="53">
        <v>0</v>
      </c>
      <c r="AE2557" s="53" t="s">
        <v>129</v>
      </c>
      <c r="AF2557" s="55">
        <v>0.25</v>
      </c>
      <c r="AG2557" s="53">
        <v>0</v>
      </c>
      <c r="AH2557" s="53" t="s">
        <v>130</v>
      </c>
      <c r="AI2557" s="55">
        <v>0.4</v>
      </c>
      <c r="AJ2557" s="53">
        <v>0</v>
      </c>
      <c r="AK2557" s="53" t="s">
        <v>130</v>
      </c>
      <c r="AL2557" s="55">
        <v>0.4</v>
      </c>
      <c r="AM2557" s="53"/>
      <c r="AN2557" s="53"/>
      <c r="AO2557" s="53"/>
      <c r="AP2557" s="53"/>
      <c r="AQ2557" s="53"/>
      <c r="AR2557" s="53"/>
      <c r="AS2557" s="53"/>
      <c r="AT2557" s="53"/>
      <c r="AU2557" s="53"/>
      <c r="AV2557" s="53"/>
      <c r="AW2557" s="53"/>
      <c r="AX2557" s="53"/>
      <c r="AY2557" s="53"/>
      <c r="AZ2557" s="53"/>
      <c r="BA2557" s="53"/>
      <c r="BB2557" s="53"/>
      <c r="BC2557" s="53"/>
      <c r="BD2557" s="53"/>
      <c r="BE2557" s="53"/>
    </row>
    <row r="2558" spans="1:57" ht="15.75" customHeight="1">
      <c r="A2558" s="1" t="s">
        <v>2697</v>
      </c>
      <c r="B2558" s="1" t="s">
        <v>280</v>
      </c>
      <c r="C2558" s="1" t="s">
        <v>281</v>
      </c>
      <c r="D2558" s="1" t="s">
        <v>899</v>
      </c>
      <c r="E2558" s="1"/>
      <c r="F2558" s="35"/>
      <c r="G2558" s="36"/>
      <c r="H2558" s="36"/>
      <c r="I2558" s="36" t="s">
        <v>899</v>
      </c>
      <c r="J2558" s="36"/>
      <c r="K2558" s="137"/>
      <c r="L2558" s="138"/>
      <c r="M2558" s="122"/>
      <c r="N2558" s="122"/>
      <c r="O2558" s="122"/>
      <c r="P2558" s="39"/>
      <c r="Q2558" s="40"/>
      <c r="R2558" s="39">
        <f t="shared" ref="R2558:S2558" si="1380">R2559</f>
        <v>100000</v>
      </c>
      <c r="S2558" s="39">
        <f t="shared" si="1380"/>
        <v>0</v>
      </c>
      <c r="T2558" s="39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86"/>
      <c r="AE2558" s="86"/>
      <c r="AF2558" s="86"/>
      <c r="AG2558" s="39"/>
      <c r="AH2558" s="39"/>
      <c r="AI2558" s="39"/>
      <c r="AJ2558" s="39"/>
      <c r="AK2558" s="39"/>
      <c r="AL2558" s="39"/>
      <c r="AM2558" s="39"/>
      <c r="AN2558" s="39"/>
      <c r="AO2558" s="39"/>
      <c r="AP2558" s="39"/>
      <c r="AQ2558" s="39"/>
      <c r="AR2558" s="39"/>
      <c r="AS2558" s="39"/>
      <c r="AT2558" s="39"/>
      <c r="AU2558" s="39"/>
      <c r="AV2558" s="39"/>
      <c r="AW2558" s="39"/>
      <c r="AX2558" s="39"/>
      <c r="AY2558" s="39"/>
      <c r="AZ2558" s="39"/>
      <c r="BA2558" s="39"/>
      <c r="BB2558" s="39"/>
      <c r="BC2558" s="39"/>
      <c r="BD2558" s="39"/>
      <c r="BE2558" s="39"/>
    </row>
    <row r="2559" spans="1:57" ht="15.75" customHeight="1">
      <c r="A2559" s="1" t="s">
        <v>2697</v>
      </c>
      <c r="B2559" s="1" t="s">
        <v>280</v>
      </c>
      <c r="C2559" s="1" t="s">
        <v>281</v>
      </c>
      <c r="D2559" s="1"/>
      <c r="E2559" s="1" t="s">
        <v>905</v>
      </c>
      <c r="F2559" s="41"/>
      <c r="G2559" s="42"/>
      <c r="H2559" s="42"/>
      <c r="I2559" s="42"/>
      <c r="J2559" s="42" t="s">
        <v>905</v>
      </c>
      <c r="K2559" s="139"/>
      <c r="L2559" s="140"/>
      <c r="M2559" s="127"/>
      <c r="N2559" s="127"/>
      <c r="O2559" s="127"/>
      <c r="P2559" s="45"/>
      <c r="Q2559" s="46"/>
      <c r="R2559" s="45">
        <f t="shared" ref="R2559:S2559" si="1381">R2560</f>
        <v>100000</v>
      </c>
      <c r="S2559" s="45">
        <f t="shared" si="1381"/>
        <v>0</v>
      </c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82"/>
      <c r="AE2559" s="82"/>
      <c r="AF2559" s="82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  <c r="AT2559" s="45"/>
      <c r="AU2559" s="45"/>
      <c r="AV2559" s="45"/>
      <c r="AW2559" s="45"/>
      <c r="AX2559" s="45"/>
      <c r="AY2559" s="45"/>
      <c r="AZ2559" s="45"/>
      <c r="BA2559" s="45"/>
      <c r="BB2559" s="45"/>
      <c r="BC2559" s="45"/>
      <c r="BD2559" s="45"/>
      <c r="BE2559" s="45"/>
    </row>
    <row r="2560" spans="1:57" ht="15.75" customHeight="1">
      <c r="A2560" s="1" t="s">
        <v>2697</v>
      </c>
      <c r="B2560" s="1" t="s">
        <v>280</v>
      </c>
      <c r="C2560" s="1" t="s">
        <v>281</v>
      </c>
      <c r="D2560" s="1" t="s">
        <v>899</v>
      </c>
      <c r="E2560" s="1" t="s">
        <v>905</v>
      </c>
      <c r="F2560" s="128"/>
      <c r="G2560" s="129"/>
      <c r="H2560" s="129"/>
      <c r="I2560" s="129"/>
      <c r="J2560" s="129"/>
      <c r="K2560" s="83" t="s">
        <v>2756</v>
      </c>
      <c r="L2560" s="84" t="s">
        <v>2757</v>
      </c>
      <c r="M2560" s="51" t="s">
        <v>127</v>
      </c>
      <c r="N2560" s="51"/>
      <c r="O2560" s="62" t="e">
        <f>M2560-R2560</f>
        <v>#VALUE!</v>
      </c>
      <c r="P2560" s="53">
        <v>2</v>
      </c>
      <c r="Q2560" s="54" t="s">
        <v>908</v>
      </c>
      <c r="R2560" s="53">
        <v>100000</v>
      </c>
      <c r="S2560" s="53">
        <f>U2560+X2560+AA2560+AD2560+AG2560+AJ2560+AM2560+AP2560+AS2560+AV2560+AY2560+BB2560</f>
        <v>0</v>
      </c>
      <c r="T2560" s="53"/>
      <c r="U2560" s="53">
        <v>0</v>
      </c>
      <c r="V2560" s="53" t="s">
        <v>129</v>
      </c>
      <c r="W2560" s="55">
        <v>0.01</v>
      </c>
      <c r="X2560" s="53">
        <v>0</v>
      </c>
      <c r="Y2560" s="53" t="s">
        <v>129</v>
      </c>
      <c r="Z2560" s="55">
        <v>0.1</v>
      </c>
      <c r="AA2560" s="53">
        <v>0</v>
      </c>
      <c r="AB2560" s="53" t="s">
        <v>129</v>
      </c>
      <c r="AC2560" s="85">
        <v>0.1</v>
      </c>
      <c r="AD2560" s="53">
        <v>0</v>
      </c>
      <c r="AE2560" s="53" t="s">
        <v>129</v>
      </c>
      <c r="AF2560" s="55">
        <v>0.25</v>
      </c>
      <c r="AG2560" s="53">
        <v>0</v>
      </c>
      <c r="AH2560" s="53" t="s">
        <v>130</v>
      </c>
      <c r="AI2560" s="55">
        <v>0.4</v>
      </c>
      <c r="AJ2560" s="53">
        <v>0</v>
      </c>
      <c r="AK2560" s="53" t="s">
        <v>130</v>
      </c>
      <c r="AL2560" s="55">
        <v>0.4</v>
      </c>
      <c r="AM2560" s="53"/>
      <c r="AN2560" s="53"/>
      <c r="AO2560" s="53"/>
      <c r="AP2560" s="53"/>
      <c r="AQ2560" s="53"/>
      <c r="AR2560" s="53"/>
      <c r="AS2560" s="53"/>
      <c r="AT2560" s="53"/>
      <c r="AU2560" s="53"/>
      <c r="AV2560" s="53"/>
      <c r="AW2560" s="53"/>
      <c r="AX2560" s="53"/>
      <c r="AY2560" s="53"/>
      <c r="AZ2560" s="53"/>
      <c r="BA2560" s="53"/>
      <c r="BB2560" s="53"/>
      <c r="BC2560" s="53"/>
      <c r="BD2560" s="53"/>
      <c r="BE2560" s="53"/>
    </row>
    <row r="2561" spans="1:57" ht="15.75" customHeight="1">
      <c r="A2561" s="1" t="s">
        <v>2758</v>
      </c>
      <c r="B2561" s="1" t="s">
        <v>280</v>
      </c>
      <c r="C2561" s="1"/>
      <c r="D2561" s="1"/>
      <c r="E2561" s="1"/>
      <c r="F2561" s="15" t="s">
        <v>2758</v>
      </c>
      <c r="G2561" s="16"/>
      <c r="H2561" s="16"/>
      <c r="I2561" s="16"/>
      <c r="J2561" s="16"/>
      <c r="K2561" s="151"/>
      <c r="L2561" s="109"/>
      <c r="M2561" s="110"/>
      <c r="N2561" s="110"/>
      <c r="O2561" s="110"/>
      <c r="P2561" s="21"/>
      <c r="Q2561" s="22"/>
      <c r="R2561" s="21">
        <f t="shared" ref="R2561:S2561" si="1382">R2562+R2580</f>
        <v>7540100</v>
      </c>
      <c r="S2561" s="21">
        <f t="shared" si="1382"/>
        <v>1606516</v>
      </c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97"/>
      <c r="AE2561" s="97"/>
      <c r="AF2561" s="97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</row>
    <row r="2562" spans="1:57" ht="15.75" customHeight="1">
      <c r="A2562" s="1" t="s">
        <v>2758</v>
      </c>
      <c r="B2562" s="1" t="s">
        <v>121</v>
      </c>
      <c r="C2562" s="1"/>
      <c r="D2562" s="1"/>
      <c r="E2562" s="1"/>
      <c r="F2562" s="23"/>
      <c r="G2562" s="24" t="s">
        <v>121</v>
      </c>
      <c r="H2562" s="24"/>
      <c r="I2562" s="24"/>
      <c r="J2562" s="24"/>
      <c r="K2562" s="152"/>
      <c r="L2562" s="114"/>
      <c r="M2562" s="134"/>
      <c r="N2562" s="134"/>
      <c r="O2562" s="134"/>
      <c r="P2562" s="27"/>
      <c r="Q2562" s="28"/>
      <c r="R2562" s="27">
        <f t="shared" ref="R2562:S2562" si="1383">R2563</f>
        <v>3536000</v>
      </c>
      <c r="S2562" s="27">
        <f t="shared" si="1383"/>
        <v>1121200</v>
      </c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  <c r="AY2562" s="27"/>
      <c r="AZ2562" s="27"/>
      <c r="BA2562" s="27"/>
      <c r="BB2562" s="27"/>
      <c r="BC2562" s="27"/>
      <c r="BD2562" s="27"/>
      <c r="BE2562" s="27"/>
    </row>
    <row r="2563" spans="1:57" ht="15.75" customHeight="1">
      <c r="A2563" s="1" t="s">
        <v>2758</v>
      </c>
      <c r="B2563" s="1" t="s">
        <v>121</v>
      </c>
      <c r="C2563" s="1" t="s">
        <v>122</v>
      </c>
      <c r="D2563" s="1"/>
      <c r="E2563" s="1"/>
      <c r="F2563" s="29"/>
      <c r="G2563" s="30"/>
      <c r="H2563" s="30" t="s">
        <v>122</v>
      </c>
      <c r="I2563" s="30"/>
      <c r="J2563" s="30"/>
      <c r="K2563" s="117"/>
      <c r="L2563" s="118"/>
      <c r="M2563" s="119"/>
      <c r="N2563" s="119"/>
      <c r="O2563" s="119"/>
      <c r="P2563" s="33"/>
      <c r="Q2563" s="34"/>
      <c r="R2563" s="33">
        <f t="shared" ref="R2563:S2563" si="1384">R2564+R2577</f>
        <v>3536000</v>
      </c>
      <c r="S2563" s="33">
        <f t="shared" si="1384"/>
        <v>1121200</v>
      </c>
      <c r="T2563" s="33"/>
      <c r="U2563" s="33"/>
      <c r="V2563" s="33"/>
      <c r="W2563" s="33"/>
      <c r="X2563" s="33"/>
      <c r="Y2563" s="33"/>
      <c r="Z2563" s="33"/>
      <c r="AA2563" s="33"/>
      <c r="AB2563" s="33"/>
      <c r="AC2563" s="33"/>
      <c r="AD2563" s="33"/>
      <c r="AE2563" s="33"/>
      <c r="AF2563" s="33"/>
      <c r="AG2563" s="33"/>
      <c r="AH2563" s="33"/>
      <c r="AI2563" s="33"/>
      <c r="AJ2563" s="33"/>
      <c r="AK2563" s="33"/>
      <c r="AL2563" s="33"/>
      <c r="AM2563" s="33"/>
      <c r="AN2563" s="33"/>
      <c r="AO2563" s="33"/>
      <c r="AP2563" s="33"/>
      <c r="AQ2563" s="33"/>
      <c r="AR2563" s="33"/>
      <c r="AS2563" s="33"/>
      <c r="AT2563" s="33"/>
      <c r="AU2563" s="33"/>
      <c r="AV2563" s="33"/>
      <c r="AW2563" s="33"/>
      <c r="AX2563" s="33"/>
      <c r="AY2563" s="33"/>
      <c r="AZ2563" s="33"/>
      <c r="BA2563" s="33"/>
      <c r="BB2563" s="33"/>
      <c r="BC2563" s="33"/>
      <c r="BD2563" s="33"/>
      <c r="BE2563" s="33"/>
    </row>
    <row r="2564" spans="1:57" ht="15.75" customHeight="1">
      <c r="A2564" s="1" t="s">
        <v>2758</v>
      </c>
      <c r="B2564" s="1" t="s">
        <v>121</v>
      </c>
      <c r="C2564" s="1" t="s">
        <v>122</v>
      </c>
      <c r="D2564" s="1" t="s">
        <v>123</v>
      </c>
      <c r="E2564" s="1"/>
      <c r="F2564" s="35"/>
      <c r="G2564" s="36"/>
      <c r="H2564" s="36"/>
      <c r="I2564" s="36" t="s">
        <v>123</v>
      </c>
      <c r="J2564" s="36"/>
      <c r="K2564" s="120"/>
      <c r="L2564" s="121"/>
      <c r="M2564" s="122"/>
      <c r="N2564" s="122"/>
      <c r="O2564" s="122"/>
      <c r="P2564" s="39"/>
      <c r="Q2564" s="40"/>
      <c r="R2564" s="39">
        <f t="shared" ref="R2564:S2564" si="1385">R2565+R2570+R2575</f>
        <v>3482800</v>
      </c>
      <c r="S2564" s="39">
        <f t="shared" si="1385"/>
        <v>1121200</v>
      </c>
      <c r="T2564" s="39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F2564" s="39"/>
      <c r="AG2564" s="39"/>
      <c r="AH2564" s="39"/>
      <c r="AI2564" s="39"/>
      <c r="AJ2564" s="39"/>
      <c r="AK2564" s="39"/>
      <c r="AL2564" s="39"/>
      <c r="AM2564" s="39"/>
      <c r="AN2564" s="39"/>
      <c r="AO2564" s="39"/>
      <c r="AP2564" s="39"/>
      <c r="AQ2564" s="39"/>
      <c r="AR2564" s="39"/>
      <c r="AS2564" s="39"/>
      <c r="AT2564" s="39"/>
      <c r="AU2564" s="39"/>
      <c r="AV2564" s="39"/>
      <c r="AW2564" s="39"/>
      <c r="AX2564" s="39"/>
      <c r="AY2564" s="39"/>
      <c r="AZ2564" s="39"/>
      <c r="BA2564" s="39"/>
      <c r="BB2564" s="39"/>
      <c r="BC2564" s="39"/>
      <c r="BD2564" s="39"/>
      <c r="BE2564" s="39"/>
    </row>
    <row r="2565" spans="1:57" ht="15.75" customHeight="1">
      <c r="A2565" s="1" t="s">
        <v>2758</v>
      </c>
      <c r="B2565" s="1" t="s">
        <v>121</v>
      </c>
      <c r="C2565" s="1" t="s">
        <v>122</v>
      </c>
      <c r="D2565" s="1"/>
      <c r="E2565" s="1" t="s">
        <v>632</v>
      </c>
      <c r="F2565" s="41"/>
      <c r="G2565" s="42"/>
      <c r="H2565" s="42"/>
      <c r="I2565" s="42"/>
      <c r="J2565" s="42" t="s">
        <v>632</v>
      </c>
      <c r="K2565" s="130"/>
      <c r="L2565" s="126"/>
      <c r="M2565" s="127"/>
      <c r="N2565" s="127"/>
      <c r="O2565" s="127"/>
      <c r="P2565" s="45"/>
      <c r="Q2565" s="46"/>
      <c r="R2565" s="45">
        <f t="shared" ref="R2565:S2565" si="1386">SUM(R2566:R2569)</f>
        <v>2152800</v>
      </c>
      <c r="S2565" s="45">
        <f t="shared" si="1386"/>
        <v>823800</v>
      </c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82"/>
      <c r="AE2565" s="82"/>
      <c r="AF2565" s="82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  <c r="AT2565" s="45"/>
      <c r="AU2565" s="45"/>
      <c r="AV2565" s="45"/>
      <c r="AW2565" s="45"/>
      <c r="AX2565" s="45"/>
      <c r="AY2565" s="45"/>
      <c r="AZ2565" s="45"/>
      <c r="BA2565" s="45"/>
      <c r="BB2565" s="45"/>
      <c r="BC2565" s="45"/>
      <c r="BD2565" s="45"/>
      <c r="BE2565" s="45"/>
    </row>
    <row r="2566" spans="1:57" ht="15.75" customHeight="1">
      <c r="A2566" s="1" t="s">
        <v>2758</v>
      </c>
      <c r="B2566" s="1" t="s">
        <v>121</v>
      </c>
      <c r="C2566" s="1" t="s">
        <v>122</v>
      </c>
      <c r="D2566" s="1" t="s">
        <v>123</v>
      </c>
      <c r="E2566" s="1" t="s">
        <v>632</v>
      </c>
      <c r="F2566" s="128"/>
      <c r="G2566" s="129"/>
      <c r="H2566" s="129"/>
      <c r="I2566" s="129"/>
      <c r="J2566" s="129"/>
      <c r="K2566" s="49" t="s">
        <v>2759</v>
      </c>
      <c r="L2566" s="50" t="s">
        <v>2760</v>
      </c>
      <c r="M2566" s="51" t="s">
        <v>127</v>
      </c>
      <c r="N2566" s="51">
        <v>2</v>
      </c>
      <c r="O2566" s="105" t="e">
        <f t="shared" ref="O2566:O2569" si="1387">M2566-R2566</f>
        <v>#VALUE!</v>
      </c>
      <c r="P2566" s="53">
        <v>262500</v>
      </c>
      <c r="Q2566" s="54" t="s">
        <v>128</v>
      </c>
      <c r="R2566" s="53">
        <v>777000</v>
      </c>
      <c r="S2566" s="53">
        <f t="shared" ref="S2566:S2569" si="1388">U2566+X2566+AA2566+AD2566+AG2566+AJ2566+AM2566+AP2566+AS2566+AV2566+AY2566+BB2566</f>
        <v>212500</v>
      </c>
      <c r="T2566" s="53"/>
      <c r="U2566" s="53">
        <v>0</v>
      </c>
      <c r="V2566" s="53" t="s">
        <v>129</v>
      </c>
      <c r="W2566" s="55">
        <v>0.01</v>
      </c>
      <c r="X2566" s="53">
        <v>0</v>
      </c>
      <c r="Y2566" s="53" t="s">
        <v>130</v>
      </c>
      <c r="Z2566" s="55">
        <v>0.05</v>
      </c>
      <c r="AA2566" s="53">
        <v>0</v>
      </c>
      <c r="AB2566" s="53" t="s">
        <v>130</v>
      </c>
      <c r="AC2566" s="85">
        <v>0.05</v>
      </c>
      <c r="AD2566" s="53">
        <v>0</v>
      </c>
      <c r="AE2566" s="53" t="s">
        <v>130</v>
      </c>
      <c r="AF2566" s="55">
        <v>0.25</v>
      </c>
      <c r="AG2566" s="88">
        <v>212500</v>
      </c>
      <c r="AH2566" s="53" t="s">
        <v>130</v>
      </c>
      <c r="AI2566" s="55">
        <v>0.27</v>
      </c>
      <c r="AJ2566" s="53"/>
      <c r="AK2566" s="53"/>
      <c r="AL2566" s="53"/>
      <c r="AM2566" s="53"/>
      <c r="AN2566" s="53"/>
      <c r="AO2566" s="53"/>
      <c r="AP2566" s="53"/>
      <c r="AQ2566" s="53"/>
      <c r="AR2566" s="53"/>
      <c r="AS2566" s="53"/>
      <c r="AT2566" s="53"/>
      <c r="AU2566" s="53"/>
      <c r="AV2566" s="53"/>
      <c r="AW2566" s="53"/>
      <c r="AX2566" s="53"/>
      <c r="AY2566" s="53"/>
      <c r="AZ2566" s="53"/>
      <c r="BA2566" s="53"/>
      <c r="BB2566" s="53"/>
      <c r="BC2566" s="53"/>
      <c r="BD2566" s="53"/>
      <c r="BE2566" s="53"/>
    </row>
    <row r="2567" spans="1:57" ht="15.75" customHeight="1">
      <c r="A2567" s="1" t="s">
        <v>2758</v>
      </c>
      <c r="B2567" s="1" t="s">
        <v>121</v>
      </c>
      <c r="C2567" s="1" t="s">
        <v>122</v>
      </c>
      <c r="D2567" s="1" t="s">
        <v>123</v>
      </c>
      <c r="E2567" s="1" t="s">
        <v>632</v>
      </c>
      <c r="F2567" s="128"/>
      <c r="G2567" s="129"/>
      <c r="H2567" s="129"/>
      <c r="I2567" s="129"/>
      <c r="J2567" s="129"/>
      <c r="K2567" s="49" t="s">
        <v>2761</v>
      </c>
      <c r="L2567" s="50" t="s">
        <v>2762</v>
      </c>
      <c r="M2567" s="51" t="s">
        <v>127</v>
      </c>
      <c r="N2567" s="51">
        <v>2</v>
      </c>
      <c r="O2567" s="105" t="e">
        <f t="shared" si="1387"/>
        <v>#VALUE!</v>
      </c>
      <c r="P2567" s="53">
        <v>262500</v>
      </c>
      <c r="Q2567" s="54" t="s">
        <v>128</v>
      </c>
      <c r="R2567" s="53">
        <v>777000</v>
      </c>
      <c r="S2567" s="53">
        <f t="shared" si="1388"/>
        <v>256000</v>
      </c>
      <c r="T2567" s="53"/>
      <c r="U2567" s="53">
        <v>0</v>
      </c>
      <c r="V2567" s="53" t="s">
        <v>129</v>
      </c>
      <c r="W2567" s="55">
        <v>0.01</v>
      </c>
      <c r="X2567" s="53">
        <v>0</v>
      </c>
      <c r="Y2567" s="53" t="s">
        <v>130</v>
      </c>
      <c r="Z2567" s="55">
        <v>0.05</v>
      </c>
      <c r="AA2567" s="53">
        <v>0</v>
      </c>
      <c r="AB2567" s="53" t="s">
        <v>130</v>
      </c>
      <c r="AC2567" s="85">
        <v>0.05</v>
      </c>
      <c r="AD2567" s="53">
        <v>0</v>
      </c>
      <c r="AE2567" s="53" t="s">
        <v>130</v>
      </c>
      <c r="AF2567" s="55">
        <v>0.25</v>
      </c>
      <c r="AG2567" s="88">
        <v>256000</v>
      </c>
      <c r="AH2567" s="53" t="s">
        <v>130</v>
      </c>
      <c r="AI2567" s="55">
        <v>0.27</v>
      </c>
      <c r="AJ2567" s="53"/>
      <c r="AK2567" s="53"/>
      <c r="AL2567" s="53"/>
      <c r="AM2567" s="53"/>
      <c r="AN2567" s="53"/>
      <c r="AO2567" s="53"/>
      <c r="AP2567" s="53"/>
      <c r="AQ2567" s="53"/>
      <c r="AR2567" s="53"/>
      <c r="AS2567" s="53"/>
      <c r="AT2567" s="53"/>
      <c r="AU2567" s="53"/>
      <c r="AV2567" s="53"/>
      <c r="AW2567" s="53"/>
      <c r="AX2567" s="53"/>
      <c r="AY2567" s="53"/>
      <c r="AZ2567" s="53"/>
      <c r="BA2567" s="53"/>
      <c r="BB2567" s="53"/>
      <c r="BC2567" s="53"/>
      <c r="BD2567" s="53"/>
      <c r="BE2567" s="53"/>
    </row>
    <row r="2568" spans="1:57" ht="15.75" customHeight="1">
      <c r="A2568" s="1" t="s">
        <v>2758</v>
      </c>
      <c r="B2568" s="1" t="s">
        <v>121</v>
      </c>
      <c r="C2568" s="1" t="s">
        <v>122</v>
      </c>
      <c r="D2568" s="1" t="s">
        <v>123</v>
      </c>
      <c r="E2568" s="1" t="s">
        <v>632</v>
      </c>
      <c r="F2568" s="128"/>
      <c r="G2568" s="129"/>
      <c r="H2568" s="129"/>
      <c r="I2568" s="129"/>
      <c r="J2568" s="129"/>
      <c r="K2568" s="49" t="s">
        <v>2763</v>
      </c>
      <c r="L2568" s="61" t="s">
        <v>2764</v>
      </c>
      <c r="M2568" s="51" t="s">
        <v>127</v>
      </c>
      <c r="N2568" s="51"/>
      <c r="O2568" s="62" t="e">
        <f t="shared" si="1387"/>
        <v>#VALUE!</v>
      </c>
      <c r="P2568" s="53">
        <v>38000</v>
      </c>
      <c r="Q2568" s="54" t="s">
        <v>128</v>
      </c>
      <c r="R2568" s="53">
        <v>299400</v>
      </c>
      <c r="S2568" s="53">
        <f t="shared" si="1388"/>
        <v>165300</v>
      </c>
      <c r="T2568" s="53"/>
      <c r="U2568" s="53">
        <v>0</v>
      </c>
      <c r="V2568" s="53" t="s">
        <v>129</v>
      </c>
      <c r="W2568" s="55">
        <v>0.01</v>
      </c>
      <c r="X2568" s="53">
        <v>0</v>
      </c>
      <c r="Y2568" s="53" t="s">
        <v>130</v>
      </c>
      <c r="Z2568" s="55">
        <v>0.05</v>
      </c>
      <c r="AA2568" s="53">
        <v>0</v>
      </c>
      <c r="AB2568" s="53" t="s">
        <v>130</v>
      </c>
      <c r="AC2568" s="85">
        <v>0.05</v>
      </c>
      <c r="AD2568" s="53">
        <v>0</v>
      </c>
      <c r="AE2568" s="53" t="s">
        <v>130</v>
      </c>
      <c r="AF2568" s="55">
        <v>0.25</v>
      </c>
      <c r="AG2568" s="88">
        <v>165300</v>
      </c>
      <c r="AH2568" s="53" t="s">
        <v>130</v>
      </c>
      <c r="AI2568" s="55">
        <v>0.55000000000000004</v>
      </c>
      <c r="AJ2568" s="53"/>
      <c r="AK2568" s="53"/>
      <c r="AL2568" s="53"/>
      <c r="AM2568" s="53"/>
      <c r="AN2568" s="53"/>
      <c r="AO2568" s="53"/>
      <c r="AP2568" s="53"/>
      <c r="AQ2568" s="53"/>
      <c r="AR2568" s="53"/>
      <c r="AS2568" s="53"/>
      <c r="AT2568" s="53"/>
      <c r="AU2568" s="53"/>
      <c r="AV2568" s="53"/>
      <c r="AW2568" s="53"/>
      <c r="AX2568" s="53"/>
      <c r="AY2568" s="53"/>
      <c r="AZ2568" s="53"/>
      <c r="BA2568" s="53"/>
      <c r="BB2568" s="53"/>
      <c r="BC2568" s="53"/>
      <c r="BD2568" s="53"/>
      <c r="BE2568" s="53"/>
    </row>
    <row r="2569" spans="1:57" ht="15.75" customHeight="1">
      <c r="A2569" s="1" t="s">
        <v>2758</v>
      </c>
      <c r="B2569" s="1" t="s">
        <v>121</v>
      </c>
      <c r="C2569" s="1" t="s">
        <v>122</v>
      </c>
      <c r="D2569" s="1" t="s">
        <v>123</v>
      </c>
      <c r="E2569" s="1" t="s">
        <v>632</v>
      </c>
      <c r="F2569" s="128"/>
      <c r="G2569" s="129"/>
      <c r="H2569" s="129"/>
      <c r="I2569" s="129"/>
      <c r="J2569" s="129"/>
      <c r="K2569" s="49" t="s">
        <v>2765</v>
      </c>
      <c r="L2569" s="61" t="s">
        <v>2766</v>
      </c>
      <c r="M2569" s="51" t="s">
        <v>127</v>
      </c>
      <c r="N2569" s="51"/>
      <c r="O2569" s="62" t="e">
        <f t="shared" si="1387"/>
        <v>#VALUE!</v>
      </c>
      <c r="P2569" s="53">
        <v>38000</v>
      </c>
      <c r="Q2569" s="54" t="s">
        <v>128</v>
      </c>
      <c r="R2569" s="53">
        <v>299400</v>
      </c>
      <c r="S2569" s="53">
        <f t="shared" si="1388"/>
        <v>190000</v>
      </c>
      <c r="T2569" s="53"/>
      <c r="U2569" s="53">
        <v>0</v>
      </c>
      <c r="V2569" s="53" t="s">
        <v>129</v>
      </c>
      <c r="W2569" s="55">
        <v>0.01</v>
      </c>
      <c r="X2569" s="53">
        <v>0</v>
      </c>
      <c r="Y2569" s="53" t="s">
        <v>130</v>
      </c>
      <c r="Z2569" s="55">
        <v>0.05</v>
      </c>
      <c r="AA2569" s="53">
        <v>0</v>
      </c>
      <c r="AB2569" s="53" t="s">
        <v>130</v>
      </c>
      <c r="AC2569" s="85">
        <v>0.05</v>
      </c>
      <c r="AD2569" s="53">
        <v>0</v>
      </c>
      <c r="AE2569" s="53" t="s">
        <v>130</v>
      </c>
      <c r="AF2569" s="55">
        <v>0.25</v>
      </c>
      <c r="AG2569" s="88">
        <v>190000</v>
      </c>
      <c r="AH2569" s="53" t="s">
        <v>130</v>
      </c>
      <c r="AI2569" s="55">
        <v>0.6</v>
      </c>
      <c r="AJ2569" s="53"/>
      <c r="AK2569" s="53"/>
      <c r="AL2569" s="53"/>
      <c r="AM2569" s="53"/>
      <c r="AN2569" s="53"/>
      <c r="AO2569" s="53"/>
      <c r="AP2569" s="53"/>
      <c r="AQ2569" s="53"/>
      <c r="AR2569" s="53"/>
      <c r="AS2569" s="53"/>
      <c r="AT2569" s="53"/>
      <c r="AU2569" s="53"/>
      <c r="AV2569" s="53"/>
      <c r="AW2569" s="53"/>
      <c r="AX2569" s="53"/>
      <c r="AY2569" s="53"/>
      <c r="AZ2569" s="53"/>
      <c r="BA2569" s="53"/>
      <c r="BB2569" s="53"/>
      <c r="BC2569" s="53"/>
      <c r="BD2569" s="53"/>
      <c r="BE2569" s="53"/>
    </row>
    <row r="2570" spans="1:57" ht="15.75" customHeight="1">
      <c r="A2570" s="1" t="s">
        <v>2758</v>
      </c>
      <c r="B2570" s="1" t="s">
        <v>121</v>
      </c>
      <c r="C2570" s="1" t="s">
        <v>122</v>
      </c>
      <c r="D2570" s="1"/>
      <c r="E2570" s="1" t="s">
        <v>822</v>
      </c>
      <c r="F2570" s="41"/>
      <c r="G2570" s="42"/>
      <c r="H2570" s="42"/>
      <c r="I2570" s="42"/>
      <c r="J2570" s="42" t="s">
        <v>822</v>
      </c>
      <c r="K2570" s="130"/>
      <c r="L2570" s="126"/>
      <c r="M2570" s="127"/>
      <c r="N2570" s="127"/>
      <c r="O2570" s="127"/>
      <c r="P2570" s="45"/>
      <c r="Q2570" s="46"/>
      <c r="R2570" s="45">
        <f t="shared" ref="R2570:S2570" si="1389">SUM(R2571:R2574)</f>
        <v>1232000</v>
      </c>
      <c r="S2570" s="45">
        <f t="shared" si="1389"/>
        <v>280700</v>
      </c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91"/>
      <c r="AE2570" s="91"/>
      <c r="AF2570" s="91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  <c r="AT2570" s="45"/>
      <c r="AU2570" s="45"/>
      <c r="AV2570" s="45"/>
      <c r="AW2570" s="45"/>
      <c r="AX2570" s="45"/>
      <c r="AY2570" s="45"/>
      <c r="AZ2570" s="45"/>
      <c r="BA2570" s="45"/>
      <c r="BB2570" s="45"/>
      <c r="BC2570" s="45"/>
      <c r="BD2570" s="45"/>
      <c r="BE2570" s="45"/>
    </row>
    <row r="2571" spans="1:57" ht="15.75" customHeight="1">
      <c r="A2571" s="1" t="s">
        <v>2758</v>
      </c>
      <c r="B2571" s="1" t="s">
        <v>121</v>
      </c>
      <c r="C2571" s="1" t="s">
        <v>122</v>
      </c>
      <c r="D2571" s="1" t="s">
        <v>123</v>
      </c>
      <c r="E2571" s="1" t="s">
        <v>822</v>
      </c>
      <c r="F2571" s="128"/>
      <c r="G2571" s="129"/>
      <c r="H2571" s="129"/>
      <c r="I2571" s="129"/>
      <c r="J2571" s="129"/>
      <c r="K2571" s="49" t="s">
        <v>2759</v>
      </c>
      <c r="L2571" s="50" t="s">
        <v>2760</v>
      </c>
      <c r="M2571" s="51" t="s">
        <v>127</v>
      </c>
      <c r="N2571" s="51">
        <v>2</v>
      </c>
      <c r="O2571" s="105" t="e">
        <f t="shared" ref="O2571:O2574" si="1390">M2571-R2571</f>
        <v>#VALUE!</v>
      </c>
      <c r="P2571" s="53">
        <v>100000</v>
      </c>
      <c r="Q2571" s="54" t="s">
        <v>128</v>
      </c>
      <c r="R2571" s="53">
        <v>296000</v>
      </c>
      <c r="S2571" s="53">
        <f t="shared" ref="S2571:S2574" si="1391">U2571+X2571+AA2571+AD2571+AG2571+AJ2571+AM2571+AP2571+AS2571+AV2571+AY2571+BB2571</f>
        <v>0</v>
      </c>
      <c r="T2571" s="53"/>
      <c r="U2571" s="53">
        <v>0</v>
      </c>
      <c r="V2571" s="53" t="s">
        <v>129</v>
      </c>
      <c r="W2571" s="55">
        <v>0.01</v>
      </c>
      <c r="X2571" s="53">
        <v>0</v>
      </c>
      <c r="Y2571" s="53" t="s">
        <v>130</v>
      </c>
      <c r="Z2571" s="55">
        <v>0.05</v>
      </c>
      <c r="AA2571" s="53">
        <v>0</v>
      </c>
      <c r="AB2571" s="53" t="s">
        <v>130</v>
      </c>
      <c r="AC2571" s="85">
        <v>0.05</v>
      </c>
      <c r="AD2571" s="53">
        <v>0</v>
      </c>
      <c r="AE2571" s="53" t="s">
        <v>130</v>
      </c>
      <c r="AF2571" s="53" t="s">
        <v>2767</v>
      </c>
      <c r="AG2571" s="88">
        <v>0</v>
      </c>
      <c r="AH2571" s="53" t="s">
        <v>130</v>
      </c>
      <c r="AI2571" s="55">
        <v>0.25</v>
      </c>
      <c r="AJ2571" s="53"/>
      <c r="AK2571" s="53"/>
      <c r="AL2571" s="53"/>
      <c r="AM2571" s="53"/>
      <c r="AN2571" s="53"/>
      <c r="AO2571" s="53"/>
      <c r="AP2571" s="53"/>
      <c r="AQ2571" s="53"/>
      <c r="AR2571" s="53"/>
      <c r="AS2571" s="53"/>
      <c r="AT2571" s="53"/>
      <c r="AU2571" s="53"/>
      <c r="AV2571" s="53"/>
      <c r="AW2571" s="53"/>
      <c r="AX2571" s="53"/>
      <c r="AY2571" s="53"/>
      <c r="AZ2571" s="53"/>
      <c r="BA2571" s="53"/>
      <c r="BB2571" s="53"/>
      <c r="BC2571" s="53"/>
      <c r="BD2571" s="53"/>
      <c r="BE2571" s="53"/>
    </row>
    <row r="2572" spans="1:57" ht="15.75" customHeight="1">
      <c r="A2572" s="1" t="s">
        <v>2758</v>
      </c>
      <c r="B2572" s="1" t="s">
        <v>121</v>
      </c>
      <c r="C2572" s="1" t="s">
        <v>122</v>
      </c>
      <c r="D2572" s="1" t="s">
        <v>123</v>
      </c>
      <c r="E2572" s="1" t="s">
        <v>822</v>
      </c>
      <c r="F2572" s="128"/>
      <c r="G2572" s="129"/>
      <c r="H2572" s="129"/>
      <c r="I2572" s="129"/>
      <c r="J2572" s="129"/>
      <c r="K2572" s="49" t="s">
        <v>2761</v>
      </c>
      <c r="L2572" s="50" t="s">
        <v>2762</v>
      </c>
      <c r="M2572" s="51" t="s">
        <v>127</v>
      </c>
      <c r="N2572" s="51">
        <v>2</v>
      </c>
      <c r="O2572" s="105" t="e">
        <f t="shared" si="1390"/>
        <v>#VALUE!</v>
      </c>
      <c r="P2572" s="53">
        <v>50000</v>
      </c>
      <c r="Q2572" s="54" t="s">
        <v>128</v>
      </c>
      <c r="R2572" s="53">
        <v>148000</v>
      </c>
      <c r="S2572" s="53">
        <f t="shared" si="1391"/>
        <v>20200</v>
      </c>
      <c r="T2572" s="53"/>
      <c r="U2572" s="53">
        <v>0</v>
      </c>
      <c r="V2572" s="53" t="s">
        <v>129</v>
      </c>
      <c r="W2572" s="55">
        <v>0.01</v>
      </c>
      <c r="X2572" s="53">
        <v>0</v>
      </c>
      <c r="Y2572" s="53" t="s">
        <v>130</v>
      </c>
      <c r="Z2572" s="55">
        <v>0.05</v>
      </c>
      <c r="AA2572" s="53">
        <v>0</v>
      </c>
      <c r="AB2572" s="53" t="s">
        <v>130</v>
      </c>
      <c r="AC2572" s="85">
        <v>0.05</v>
      </c>
      <c r="AD2572" s="53">
        <v>0</v>
      </c>
      <c r="AE2572" s="53" t="s">
        <v>130</v>
      </c>
      <c r="AF2572" s="55">
        <v>0.25</v>
      </c>
      <c r="AG2572" s="88">
        <v>20200</v>
      </c>
      <c r="AH2572" s="53" t="s">
        <v>130</v>
      </c>
      <c r="AI2572" s="55">
        <v>0.25</v>
      </c>
      <c r="AJ2572" s="53"/>
      <c r="AK2572" s="53"/>
      <c r="AL2572" s="53"/>
      <c r="AM2572" s="53"/>
      <c r="AN2572" s="53"/>
      <c r="AO2572" s="53"/>
      <c r="AP2572" s="53"/>
      <c r="AQ2572" s="53"/>
      <c r="AR2572" s="53"/>
      <c r="AS2572" s="53"/>
      <c r="AT2572" s="53"/>
      <c r="AU2572" s="53"/>
      <c r="AV2572" s="53"/>
      <c r="AW2572" s="53"/>
      <c r="AX2572" s="53"/>
      <c r="AY2572" s="53"/>
      <c r="AZ2572" s="53"/>
      <c r="BA2572" s="53"/>
      <c r="BB2572" s="53"/>
      <c r="BC2572" s="53"/>
      <c r="BD2572" s="53"/>
      <c r="BE2572" s="53"/>
    </row>
    <row r="2573" spans="1:57" ht="15.75" customHeight="1">
      <c r="A2573" s="1" t="s">
        <v>2758</v>
      </c>
      <c r="B2573" s="1" t="s">
        <v>121</v>
      </c>
      <c r="C2573" s="1" t="s">
        <v>122</v>
      </c>
      <c r="D2573" s="1" t="s">
        <v>123</v>
      </c>
      <c r="E2573" s="1" t="s">
        <v>822</v>
      </c>
      <c r="F2573" s="128"/>
      <c r="G2573" s="129"/>
      <c r="H2573" s="129"/>
      <c r="I2573" s="129"/>
      <c r="J2573" s="129"/>
      <c r="K2573" s="49" t="s">
        <v>2768</v>
      </c>
      <c r="L2573" s="61" t="s">
        <v>2769</v>
      </c>
      <c r="M2573" s="51" t="s">
        <v>127</v>
      </c>
      <c r="N2573" s="51"/>
      <c r="O2573" s="62" t="e">
        <f t="shared" si="1390"/>
        <v>#VALUE!</v>
      </c>
      <c r="P2573" s="53">
        <v>50000</v>
      </c>
      <c r="Q2573" s="54" t="s">
        <v>128</v>
      </c>
      <c r="R2573" s="53">
        <v>394000</v>
      </c>
      <c r="S2573" s="53">
        <f t="shared" si="1391"/>
        <v>43500</v>
      </c>
      <c r="T2573" s="53"/>
      <c r="U2573" s="53">
        <v>0</v>
      </c>
      <c r="V2573" s="53" t="s">
        <v>129</v>
      </c>
      <c r="W2573" s="55">
        <v>0.01</v>
      </c>
      <c r="X2573" s="53">
        <v>0</v>
      </c>
      <c r="Y2573" s="53" t="s">
        <v>130</v>
      </c>
      <c r="Z2573" s="55">
        <v>0.05</v>
      </c>
      <c r="AA2573" s="53">
        <v>0</v>
      </c>
      <c r="AB2573" s="53" t="s">
        <v>130</v>
      </c>
      <c r="AC2573" s="85">
        <v>0.05</v>
      </c>
      <c r="AD2573" s="53">
        <v>0</v>
      </c>
      <c r="AE2573" s="53" t="s">
        <v>130</v>
      </c>
      <c r="AF2573" s="55">
        <v>0.25</v>
      </c>
      <c r="AG2573" s="88">
        <v>43500</v>
      </c>
      <c r="AH2573" s="53" t="s">
        <v>130</v>
      </c>
      <c r="AI2573" s="55">
        <v>0.25</v>
      </c>
      <c r="AJ2573" s="53"/>
      <c r="AK2573" s="53"/>
      <c r="AL2573" s="53"/>
      <c r="AM2573" s="53"/>
      <c r="AN2573" s="53"/>
      <c r="AO2573" s="53"/>
      <c r="AP2573" s="53"/>
      <c r="AQ2573" s="53"/>
      <c r="AR2573" s="53"/>
      <c r="AS2573" s="53"/>
      <c r="AT2573" s="53"/>
      <c r="AU2573" s="53"/>
      <c r="AV2573" s="53"/>
      <c r="AW2573" s="53"/>
      <c r="AX2573" s="53"/>
      <c r="AY2573" s="53"/>
      <c r="AZ2573" s="53"/>
      <c r="BA2573" s="53"/>
      <c r="BB2573" s="53"/>
      <c r="BC2573" s="53"/>
      <c r="BD2573" s="53"/>
      <c r="BE2573" s="53"/>
    </row>
    <row r="2574" spans="1:57" ht="15.75" customHeight="1">
      <c r="A2574" s="1" t="s">
        <v>2758</v>
      </c>
      <c r="B2574" s="1" t="s">
        <v>121</v>
      </c>
      <c r="C2574" s="1" t="s">
        <v>122</v>
      </c>
      <c r="D2574" s="1" t="s">
        <v>123</v>
      </c>
      <c r="E2574" s="1" t="s">
        <v>822</v>
      </c>
      <c r="F2574" s="128"/>
      <c r="G2574" s="129"/>
      <c r="H2574" s="129"/>
      <c r="I2574" s="129"/>
      <c r="J2574" s="129"/>
      <c r="K2574" s="49" t="s">
        <v>2770</v>
      </c>
      <c r="L2574" s="61" t="s">
        <v>2771</v>
      </c>
      <c r="M2574" s="51" t="s">
        <v>127</v>
      </c>
      <c r="N2574" s="51"/>
      <c r="O2574" s="62" t="e">
        <f t="shared" si="1390"/>
        <v>#VALUE!</v>
      </c>
      <c r="P2574" s="53">
        <v>50000</v>
      </c>
      <c r="Q2574" s="54" t="s">
        <v>128</v>
      </c>
      <c r="R2574" s="53">
        <v>394000</v>
      </c>
      <c r="S2574" s="53">
        <f t="shared" si="1391"/>
        <v>217000</v>
      </c>
      <c r="T2574" s="53"/>
      <c r="U2574" s="53">
        <v>0</v>
      </c>
      <c r="V2574" s="53" t="s">
        <v>129</v>
      </c>
      <c r="W2574" s="55">
        <v>0.01</v>
      </c>
      <c r="X2574" s="53">
        <v>0</v>
      </c>
      <c r="Y2574" s="53" t="s">
        <v>130</v>
      </c>
      <c r="Z2574" s="55">
        <v>0.05</v>
      </c>
      <c r="AA2574" s="53">
        <v>0</v>
      </c>
      <c r="AB2574" s="53" t="s">
        <v>130</v>
      </c>
      <c r="AC2574" s="85">
        <v>0.05</v>
      </c>
      <c r="AD2574" s="53">
        <v>0</v>
      </c>
      <c r="AE2574" s="53" t="s">
        <v>130</v>
      </c>
      <c r="AF2574" s="55">
        <v>0.25</v>
      </c>
      <c r="AG2574" s="88">
        <v>217000</v>
      </c>
      <c r="AH2574" s="53" t="s">
        <v>130</v>
      </c>
      <c r="AI2574" s="55">
        <v>0.55000000000000004</v>
      </c>
      <c r="AJ2574" s="53"/>
      <c r="AK2574" s="53"/>
      <c r="AL2574" s="53"/>
      <c r="AM2574" s="53"/>
      <c r="AN2574" s="53"/>
      <c r="AO2574" s="53"/>
      <c r="AP2574" s="53"/>
      <c r="AQ2574" s="53"/>
      <c r="AR2574" s="53"/>
      <c r="AS2574" s="53"/>
      <c r="AT2574" s="53"/>
      <c r="AU2574" s="53"/>
      <c r="AV2574" s="53"/>
      <c r="AW2574" s="53"/>
      <c r="AX2574" s="53"/>
      <c r="AY2574" s="53"/>
      <c r="AZ2574" s="53"/>
      <c r="BA2574" s="53"/>
      <c r="BB2574" s="53"/>
      <c r="BC2574" s="53"/>
      <c r="BD2574" s="53"/>
      <c r="BE2574" s="53"/>
    </row>
    <row r="2575" spans="1:57" ht="15.75" customHeight="1">
      <c r="A2575" s="1" t="s">
        <v>2758</v>
      </c>
      <c r="B2575" s="1" t="s">
        <v>121</v>
      </c>
      <c r="C2575" s="1" t="s">
        <v>122</v>
      </c>
      <c r="D2575" s="1"/>
      <c r="E2575" s="1" t="s">
        <v>831</v>
      </c>
      <c r="F2575" s="41"/>
      <c r="G2575" s="42"/>
      <c r="H2575" s="42"/>
      <c r="I2575" s="42"/>
      <c r="J2575" s="42" t="s">
        <v>831</v>
      </c>
      <c r="K2575" s="130"/>
      <c r="L2575" s="126"/>
      <c r="M2575" s="127"/>
      <c r="N2575" s="127"/>
      <c r="O2575" s="127"/>
      <c r="P2575" s="45"/>
      <c r="Q2575" s="46"/>
      <c r="R2575" s="45">
        <f t="shared" ref="R2575:S2575" si="1392">R2576</f>
        <v>98000</v>
      </c>
      <c r="S2575" s="45">
        <f t="shared" si="1392"/>
        <v>16700</v>
      </c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91"/>
      <c r="AE2575" s="91"/>
      <c r="AF2575" s="91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  <c r="AT2575" s="45"/>
      <c r="AU2575" s="45"/>
      <c r="AV2575" s="45"/>
      <c r="AW2575" s="45"/>
      <c r="AX2575" s="45"/>
      <c r="AY2575" s="45"/>
      <c r="AZ2575" s="45"/>
      <c r="BA2575" s="45"/>
      <c r="BB2575" s="45"/>
      <c r="BC2575" s="45"/>
      <c r="BD2575" s="45"/>
      <c r="BE2575" s="45"/>
    </row>
    <row r="2576" spans="1:57" ht="15.75" customHeight="1">
      <c r="A2576" s="1" t="s">
        <v>2758</v>
      </c>
      <c r="B2576" s="1" t="s">
        <v>121</v>
      </c>
      <c r="C2576" s="1" t="s">
        <v>122</v>
      </c>
      <c r="D2576" s="1" t="s">
        <v>123</v>
      </c>
      <c r="E2576" s="1" t="s">
        <v>831</v>
      </c>
      <c r="F2576" s="128"/>
      <c r="G2576" s="129"/>
      <c r="H2576" s="129"/>
      <c r="I2576" s="129"/>
      <c r="J2576" s="129"/>
      <c r="K2576" s="49" t="s">
        <v>2772</v>
      </c>
      <c r="L2576" s="61" t="s">
        <v>2773</v>
      </c>
      <c r="M2576" s="51" t="s">
        <v>127</v>
      </c>
      <c r="N2576" s="51"/>
      <c r="O2576" s="62" t="e">
        <f>M2576-R2576</f>
        <v>#VALUE!</v>
      </c>
      <c r="P2576" s="53">
        <v>100</v>
      </c>
      <c r="Q2576" s="54" t="s">
        <v>159</v>
      </c>
      <c r="R2576" s="53">
        <v>98000</v>
      </c>
      <c r="S2576" s="53">
        <f>U2576+X2576+AA2576+AD2576+AG2576+AJ2576+AM2576+AP2576+AS2576+AV2576+AY2576+BB2576</f>
        <v>16700</v>
      </c>
      <c r="T2576" s="53"/>
      <c r="U2576" s="53">
        <v>0</v>
      </c>
      <c r="V2576" s="53" t="s">
        <v>129</v>
      </c>
      <c r="W2576" s="55">
        <v>0.01</v>
      </c>
      <c r="X2576" s="53">
        <v>0</v>
      </c>
      <c r="Y2576" s="53" t="s">
        <v>130</v>
      </c>
      <c r="Z2576" s="55">
        <v>0.05</v>
      </c>
      <c r="AA2576" s="53">
        <v>0</v>
      </c>
      <c r="AB2576" s="53" t="s">
        <v>130</v>
      </c>
      <c r="AC2576" s="85">
        <v>0.05</v>
      </c>
      <c r="AD2576" s="53">
        <v>0</v>
      </c>
      <c r="AE2576" s="53" t="s">
        <v>130</v>
      </c>
      <c r="AF2576" s="55">
        <v>0.25</v>
      </c>
      <c r="AG2576" s="88">
        <v>16700</v>
      </c>
      <c r="AH2576" s="53" t="s">
        <v>130</v>
      </c>
      <c r="AI2576" s="55">
        <v>0.25</v>
      </c>
      <c r="AJ2576" s="53"/>
      <c r="AK2576" s="53"/>
      <c r="AL2576" s="53"/>
      <c r="AM2576" s="53"/>
      <c r="AN2576" s="53"/>
      <c r="AO2576" s="53"/>
      <c r="AP2576" s="53"/>
      <c r="AQ2576" s="53"/>
      <c r="AR2576" s="53"/>
      <c r="AS2576" s="53"/>
      <c r="AT2576" s="53"/>
      <c r="AU2576" s="53"/>
      <c r="AV2576" s="53"/>
      <c r="AW2576" s="53"/>
      <c r="AX2576" s="53"/>
      <c r="AY2576" s="53"/>
      <c r="AZ2576" s="53"/>
      <c r="BA2576" s="53"/>
      <c r="BB2576" s="53"/>
      <c r="BC2576" s="53"/>
      <c r="BD2576" s="53"/>
      <c r="BE2576" s="53"/>
    </row>
    <row r="2577" spans="1:57" ht="15.75" customHeight="1">
      <c r="A2577" s="1" t="s">
        <v>2758</v>
      </c>
      <c r="B2577" s="1" t="s">
        <v>121</v>
      </c>
      <c r="C2577" s="1" t="s">
        <v>122</v>
      </c>
      <c r="D2577" s="1" t="s">
        <v>241</v>
      </c>
      <c r="E2577" s="1"/>
      <c r="F2577" s="35"/>
      <c r="G2577" s="36"/>
      <c r="H2577" s="36"/>
      <c r="I2577" s="36" t="s">
        <v>241</v>
      </c>
      <c r="J2577" s="36"/>
      <c r="K2577" s="120"/>
      <c r="L2577" s="121"/>
      <c r="M2577" s="122"/>
      <c r="N2577" s="122"/>
      <c r="O2577" s="122"/>
      <c r="P2577" s="39"/>
      <c r="Q2577" s="40"/>
      <c r="R2577" s="39">
        <f t="shared" ref="R2577:S2577" si="1393">R2578</f>
        <v>53200</v>
      </c>
      <c r="S2577" s="39">
        <f t="shared" si="1393"/>
        <v>0</v>
      </c>
      <c r="T2577" s="39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86"/>
      <c r="AE2577" s="86"/>
      <c r="AF2577" s="86"/>
      <c r="AG2577" s="39"/>
      <c r="AH2577" s="39"/>
      <c r="AI2577" s="39"/>
      <c r="AJ2577" s="39"/>
      <c r="AK2577" s="39"/>
      <c r="AL2577" s="39"/>
      <c r="AM2577" s="39"/>
      <c r="AN2577" s="39"/>
      <c r="AO2577" s="39"/>
      <c r="AP2577" s="39"/>
      <c r="AQ2577" s="39"/>
      <c r="AR2577" s="39"/>
      <c r="AS2577" s="39"/>
      <c r="AT2577" s="39"/>
      <c r="AU2577" s="39"/>
      <c r="AV2577" s="39"/>
      <c r="AW2577" s="39"/>
      <c r="AX2577" s="39"/>
      <c r="AY2577" s="39"/>
      <c r="AZ2577" s="39"/>
      <c r="BA2577" s="39"/>
      <c r="BB2577" s="39"/>
      <c r="BC2577" s="39"/>
      <c r="BD2577" s="39"/>
      <c r="BE2577" s="39"/>
    </row>
    <row r="2578" spans="1:57" ht="15.75" customHeight="1">
      <c r="A2578" s="1" t="s">
        <v>2758</v>
      </c>
      <c r="B2578" s="1" t="s">
        <v>121</v>
      </c>
      <c r="C2578" s="1" t="s">
        <v>122</v>
      </c>
      <c r="D2578" s="1"/>
      <c r="E2578" s="1" t="s">
        <v>847</v>
      </c>
      <c r="F2578" s="41"/>
      <c r="G2578" s="42"/>
      <c r="H2578" s="42"/>
      <c r="I2578" s="42"/>
      <c r="J2578" s="42" t="s">
        <v>847</v>
      </c>
      <c r="K2578" s="130"/>
      <c r="L2578" s="126"/>
      <c r="M2578" s="127"/>
      <c r="N2578" s="127"/>
      <c r="O2578" s="127"/>
      <c r="P2578" s="45"/>
      <c r="Q2578" s="46"/>
      <c r="R2578" s="45">
        <f t="shared" ref="R2578:S2578" si="1394">R2579</f>
        <v>53200</v>
      </c>
      <c r="S2578" s="45">
        <f t="shared" si="1394"/>
        <v>0</v>
      </c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82"/>
      <c r="AE2578" s="82"/>
      <c r="AF2578" s="82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  <c r="AT2578" s="45"/>
      <c r="AU2578" s="45"/>
      <c r="AV2578" s="45"/>
      <c r="AW2578" s="45"/>
      <c r="AX2578" s="45"/>
      <c r="AY2578" s="45"/>
      <c r="AZ2578" s="45"/>
      <c r="BA2578" s="45"/>
      <c r="BB2578" s="45"/>
      <c r="BC2578" s="45"/>
      <c r="BD2578" s="45"/>
      <c r="BE2578" s="45"/>
    </row>
    <row r="2579" spans="1:57" ht="15.75" customHeight="1">
      <c r="A2579" s="1" t="s">
        <v>2758</v>
      </c>
      <c r="B2579" s="1" t="s">
        <v>121</v>
      </c>
      <c r="C2579" s="1" t="s">
        <v>122</v>
      </c>
      <c r="D2579" s="1" t="s">
        <v>241</v>
      </c>
      <c r="E2579" s="1" t="s">
        <v>847</v>
      </c>
      <c r="F2579" s="128"/>
      <c r="G2579" s="129"/>
      <c r="H2579" s="129"/>
      <c r="I2579" s="129"/>
      <c r="J2579" s="129"/>
      <c r="K2579" s="49" t="s">
        <v>2774</v>
      </c>
      <c r="L2579" s="61" t="s">
        <v>2775</v>
      </c>
      <c r="M2579" s="51" t="s">
        <v>127</v>
      </c>
      <c r="N2579" s="51"/>
      <c r="O2579" s="62" t="e">
        <f>M2579-R2579</f>
        <v>#VALUE!</v>
      </c>
      <c r="P2579" s="53">
        <v>10</v>
      </c>
      <c r="Q2579" s="54" t="s">
        <v>400</v>
      </c>
      <c r="R2579" s="53">
        <v>53200</v>
      </c>
      <c r="S2579" s="53">
        <f>U2579+X2579+AA2579+AD2579+AG2579+AJ2579+AM2579+AP2579+AS2579+AV2579+AY2579+BB2579</f>
        <v>0</v>
      </c>
      <c r="T2579" s="53"/>
      <c r="U2579" s="53">
        <v>0</v>
      </c>
      <c r="V2579" s="53" t="s">
        <v>129</v>
      </c>
      <c r="W2579" s="55">
        <v>0.01</v>
      </c>
      <c r="X2579" s="53">
        <v>0</v>
      </c>
      <c r="Y2579" s="53" t="s">
        <v>130</v>
      </c>
      <c r="Z2579" s="55">
        <v>0.05</v>
      </c>
      <c r="AA2579" s="53">
        <v>0</v>
      </c>
      <c r="AB2579" s="53" t="s">
        <v>130</v>
      </c>
      <c r="AC2579" s="85">
        <v>0.05</v>
      </c>
      <c r="AD2579" s="53">
        <v>0</v>
      </c>
      <c r="AE2579" s="53" t="s">
        <v>130</v>
      </c>
      <c r="AF2579" s="55">
        <v>0.25</v>
      </c>
      <c r="AG2579" s="88">
        <v>0</v>
      </c>
      <c r="AH2579" s="53" t="s">
        <v>130</v>
      </c>
      <c r="AI2579" s="55">
        <v>0.25</v>
      </c>
      <c r="AJ2579" s="53"/>
      <c r="AK2579" s="53"/>
      <c r="AL2579" s="53"/>
      <c r="AM2579" s="53"/>
      <c r="AN2579" s="53"/>
      <c r="AO2579" s="53"/>
      <c r="AP2579" s="53"/>
      <c r="AQ2579" s="53"/>
      <c r="AR2579" s="53"/>
      <c r="AS2579" s="53"/>
      <c r="AT2579" s="53"/>
      <c r="AU2579" s="53"/>
      <c r="AV2579" s="53"/>
      <c r="AW2579" s="53"/>
      <c r="AX2579" s="53"/>
      <c r="AY2579" s="53"/>
      <c r="AZ2579" s="53"/>
      <c r="BA2579" s="53"/>
      <c r="BB2579" s="53"/>
      <c r="BC2579" s="53"/>
      <c r="BD2579" s="53"/>
      <c r="BE2579" s="53"/>
    </row>
    <row r="2580" spans="1:57" ht="15.75" customHeight="1">
      <c r="A2580" s="1" t="s">
        <v>2758</v>
      </c>
      <c r="B2580" s="1" t="s">
        <v>280</v>
      </c>
      <c r="C2580" s="1"/>
      <c r="D2580" s="1"/>
      <c r="E2580" s="1"/>
      <c r="F2580" s="23"/>
      <c r="G2580" s="24" t="s">
        <v>280</v>
      </c>
      <c r="H2580" s="24"/>
      <c r="I2580" s="24"/>
      <c r="J2580" s="24"/>
      <c r="K2580" s="132"/>
      <c r="L2580" s="133"/>
      <c r="M2580" s="134"/>
      <c r="N2580" s="134"/>
      <c r="O2580" s="134"/>
      <c r="P2580" s="27"/>
      <c r="Q2580" s="28"/>
      <c r="R2580" s="27">
        <f t="shared" ref="R2580:S2580" si="1395">R2581+R2587</f>
        <v>4004100</v>
      </c>
      <c r="S2580" s="27">
        <f t="shared" si="1395"/>
        <v>485316</v>
      </c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106"/>
      <c r="AE2580" s="106"/>
      <c r="AF2580" s="106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7"/>
      <c r="BC2580" s="27"/>
      <c r="BD2580" s="27"/>
      <c r="BE2580" s="27"/>
    </row>
    <row r="2581" spans="1:57" ht="15.75" customHeight="1">
      <c r="A2581" s="1" t="s">
        <v>2758</v>
      </c>
      <c r="B2581" s="1" t="s">
        <v>280</v>
      </c>
      <c r="C2581" s="1" t="s">
        <v>713</v>
      </c>
      <c r="D2581" s="1"/>
      <c r="E2581" s="1"/>
      <c r="F2581" s="29"/>
      <c r="G2581" s="30"/>
      <c r="H2581" s="30" t="s">
        <v>713</v>
      </c>
      <c r="I2581" s="30"/>
      <c r="J2581" s="30"/>
      <c r="K2581" s="135"/>
      <c r="L2581" s="136"/>
      <c r="M2581" s="119"/>
      <c r="N2581" s="119"/>
      <c r="O2581" s="119"/>
      <c r="P2581" s="33"/>
      <c r="Q2581" s="34"/>
      <c r="R2581" s="33">
        <f t="shared" ref="R2581:S2581" si="1396">R2582</f>
        <v>2598000</v>
      </c>
      <c r="S2581" s="33">
        <f t="shared" si="1396"/>
        <v>319520</v>
      </c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3"/>
      <c r="BC2581" s="33"/>
      <c r="BD2581" s="33"/>
      <c r="BE2581" s="33"/>
    </row>
    <row r="2582" spans="1:57" ht="15.75" customHeight="1">
      <c r="A2582" s="1" t="s">
        <v>2758</v>
      </c>
      <c r="B2582" s="1" t="s">
        <v>280</v>
      </c>
      <c r="C2582" s="1" t="s">
        <v>713</v>
      </c>
      <c r="D2582" s="1" t="s">
        <v>714</v>
      </c>
      <c r="E2582" s="1"/>
      <c r="F2582" s="35"/>
      <c r="G2582" s="36"/>
      <c r="H2582" s="36"/>
      <c r="I2582" s="36" t="s">
        <v>714</v>
      </c>
      <c r="J2582" s="36"/>
      <c r="K2582" s="137"/>
      <c r="L2582" s="138"/>
      <c r="M2582" s="122"/>
      <c r="N2582" s="122"/>
      <c r="O2582" s="122"/>
      <c r="P2582" s="39"/>
      <c r="Q2582" s="40"/>
      <c r="R2582" s="39">
        <f t="shared" ref="R2582:S2582" si="1397">R2583+R2585</f>
        <v>2598000</v>
      </c>
      <c r="S2582" s="39">
        <f t="shared" si="1397"/>
        <v>319520</v>
      </c>
      <c r="T2582" s="39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F2582" s="39"/>
      <c r="AG2582" s="39"/>
      <c r="AH2582" s="39"/>
      <c r="AI2582" s="39"/>
      <c r="AJ2582" s="39"/>
      <c r="AK2582" s="39"/>
      <c r="AL2582" s="39"/>
      <c r="AM2582" s="39"/>
      <c r="AN2582" s="39"/>
      <c r="AO2582" s="39"/>
      <c r="AP2582" s="39"/>
      <c r="AQ2582" s="39"/>
      <c r="AR2582" s="39"/>
      <c r="AS2582" s="39"/>
      <c r="AT2582" s="39"/>
      <c r="AU2582" s="39"/>
      <c r="AV2582" s="39"/>
      <c r="AW2582" s="39"/>
      <c r="AX2582" s="39"/>
      <c r="AY2582" s="39"/>
      <c r="AZ2582" s="39"/>
      <c r="BA2582" s="39"/>
      <c r="BB2582" s="39"/>
      <c r="BC2582" s="39"/>
      <c r="BD2582" s="39"/>
      <c r="BE2582" s="39"/>
    </row>
    <row r="2583" spans="1:57" ht="15.75" customHeight="1">
      <c r="A2583" s="1" t="s">
        <v>2758</v>
      </c>
      <c r="B2583" s="1" t="s">
        <v>280</v>
      </c>
      <c r="C2583" s="1" t="s">
        <v>713</v>
      </c>
      <c r="D2583" s="1"/>
      <c r="E2583" s="1" t="s">
        <v>715</v>
      </c>
      <c r="F2583" s="41"/>
      <c r="G2583" s="42"/>
      <c r="H2583" s="42"/>
      <c r="I2583" s="42"/>
      <c r="J2583" s="42" t="s">
        <v>715</v>
      </c>
      <c r="K2583" s="139"/>
      <c r="L2583" s="140"/>
      <c r="M2583" s="127"/>
      <c r="N2583" s="127"/>
      <c r="O2583" s="127"/>
      <c r="P2583" s="45"/>
      <c r="Q2583" s="46"/>
      <c r="R2583" s="45">
        <f t="shared" ref="R2583:S2583" si="1398">R2584</f>
        <v>2217200</v>
      </c>
      <c r="S2583" s="45">
        <f t="shared" si="1398"/>
        <v>319520</v>
      </c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82"/>
      <c r="AE2583" s="82"/>
      <c r="AF2583" s="82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  <c r="AT2583" s="45"/>
      <c r="AU2583" s="45"/>
      <c r="AV2583" s="45"/>
      <c r="AW2583" s="45"/>
      <c r="AX2583" s="45"/>
      <c r="AY2583" s="45"/>
      <c r="AZ2583" s="45"/>
      <c r="BA2583" s="45"/>
      <c r="BB2583" s="45"/>
      <c r="BC2583" s="45"/>
      <c r="BD2583" s="45"/>
      <c r="BE2583" s="45"/>
    </row>
    <row r="2584" spans="1:57" ht="15.75" customHeight="1">
      <c r="A2584" s="1" t="s">
        <v>2758</v>
      </c>
      <c r="B2584" s="1" t="s">
        <v>280</v>
      </c>
      <c r="C2584" s="1" t="s">
        <v>713</v>
      </c>
      <c r="D2584" s="1" t="s">
        <v>714</v>
      </c>
      <c r="E2584" s="1" t="s">
        <v>715</v>
      </c>
      <c r="F2584" s="128"/>
      <c r="G2584" s="129"/>
      <c r="H2584" s="129"/>
      <c r="I2584" s="129"/>
      <c r="J2584" s="129"/>
      <c r="K2584" s="83" t="s">
        <v>743</v>
      </c>
      <c r="L2584" s="84" t="s">
        <v>744</v>
      </c>
      <c r="M2584" s="51" t="s">
        <v>127</v>
      </c>
      <c r="N2584" s="51">
        <v>2</v>
      </c>
      <c r="O2584" s="56" t="e">
        <f>M2584-R2584</f>
        <v>#VALUE!</v>
      </c>
      <c r="P2584" s="53">
        <v>59</v>
      </c>
      <c r="Q2584" s="54" t="s">
        <v>718</v>
      </c>
      <c r="R2584" s="53">
        <v>2217200</v>
      </c>
      <c r="S2584" s="53">
        <f>U2584+X2584+AA2584+AD2584+AG2584+AJ2584+AM2584+AP2584+AS2584+AV2584+AY2584+BB2584</f>
        <v>319520</v>
      </c>
      <c r="T2584" s="53"/>
      <c r="U2584" s="53">
        <v>0</v>
      </c>
      <c r="V2584" s="53" t="s">
        <v>129</v>
      </c>
      <c r="W2584" s="55">
        <v>0.01</v>
      </c>
      <c r="X2584" s="53">
        <v>0</v>
      </c>
      <c r="Y2584" s="53" t="s">
        <v>130</v>
      </c>
      <c r="Z2584" s="55">
        <v>0.05</v>
      </c>
      <c r="AA2584" s="53">
        <v>0</v>
      </c>
      <c r="AB2584" s="53" t="s">
        <v>130</v>
      </c>
      <c r="AC2584" s="85">
        <v>0.05</v>
      </c>
      <c r="AD2584" s="53">
        <v>0</v>
      </c>
      <c r="AE2584" s="53" t="s">
        <v>130</v>
      </c>
      <c r="AF2584" s="55">
        <v>0.25</v>
      </c>
      <c r="AG2584" s="88">
        <v>319520</v>
      </c>
      <c r="AH2584" s="53" t="s">
        <v>130</v>
      </c>
      <c r="AI2584" s="55">
        <v>0.3</v>
      </c>
      <c r="AJ2584" s="53"/>
      <c r="AK2584" s="53"/>
      <c r="AL2584" s="53"/>
      <c r="AM2584" s="53"/>
      <c r="AN2584" s="53"/>
      <c r="AO2584" s="53"/>
      <c r="AP2584" s="53"/>
      <c r="AQ2584" s="53"/>
      <c r="AR2584" s="53"/>
      <c r="AS2584" s="53"/>
      <c r="AT2584" s="53"/>
      <c r="AU2584" s="53"/>
      <c r="AV2584" s="53"/>
      <c r="AW2584" s="53"/>
      <c r="AX2584" s="53"/>
      <c r="AY2584" s="53"/>
      <c r="AZ2584" s="53"/>
      <c r="BA2584" s="53"/>
      <c r="BB2584" s="53"/>
      <c r="BC2584" s="53"/>
      <c r="BD2584" s="53"/>
      <c r="BE2584" s="53"/>
    </row>
    <row r="2585" spans="1:57" ht="15.75" customHeight="1">
      <c r="A2585" s="1" t="s">
        <v>2758</v>
      </c>
      <c r="B2585" s="1" t="s">
        <v>280</v>
      </c>
      <c r="C2585" s="1" t="s">
        <v>713</v>
      </c>
      <c r="D2585" s="1"/>
      <c r="E2585" s="1" t="s">
        <v>778</v>
      </c>
      <c r="F2585" s="41"/>
      <c r="G2585" s="42"/>
      <c r="H2585" s="42"/>
      <c r="I2585" s="42"/>
      <c r="J2585" s="42" t="s">
        <v>778</v>
      </c>
      <c r="K2585" s="139"/>
      <c r="L2585" s="140"/>
      <c r="M2585" s="127"/>
      <c r="N2585" s="127"/>
      <c r="O2585" s="127"/>
      <c r="P2585" s="45"/>
      <c r="Q2585" s="46"/>
      <c r="R2585" s="45">
        <f t="shared" ref="R2585:S2585" si="1399">R2586</f>
        <v>380800</v>
      </c>
      <c r="S2585" s="45">
        <f t="shared" si="1399"/>
        <v>0</v>
      </c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91"/>
      <c r="AE2585" s="91"/>
      <c r="AF2585" s="91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  <c r="AT2585" s="45"/>
      <c r="AU2585" s="45"/>
      <c r="AV2585" s="45"/>
      <c r="AW2585" s="45"/>
      <c r="AX2585" s="45"/>
      <c r="AY2585" s="45"/>
      <c r="AZ2585" s="45"/>
      <c r="BA2585" s="45"/>
      <c r="BB2585" s="45"/>
      <c r="BC2585" s="45"/>
      <c r="BD2585" s="45"/>
      <c r="BE2585" s="45"/>
    </row>
    <row r="2586" spans="1:57" ht="15.75" customHeight="1">
      <c r="A2586" s="1" t="s">
        <v>2758</v>
      </c>
      <c r="B2586" s="1" t="s">
        <v>280</v>
      </c>
      <c r="C2586" s="1" t="s">
        <v>713</v>
      </c>
      <c r="D2586" s="1" t="s">
        <v>714</v>
      </c>
      <c r="E2586" s="1" t="s">
        <v>778</v>
      </c>
      <c r="F2586" s="128"/>
      <c r="G2586" s="129"/>
      <c r="H2586" s="129"/>
      <c r="I2586" s="129"/>
      <c r="J2586" s="129"/>
      <c r="K2586" s="83" t="s">
        <v>793</v>
      </c>
      <c r="L2586" s="84" t="s">
        <v>794</v>
      </c>
      <c r="M2586" s="51" t="s">
        <v>127</v>
      </c>
      <c r="N2586" s="51">
        <v>2</v>
      </c>
      <c r="O2586" s="56" t="e">
        <f>M2586-R2586</f>
        <v>#VALUE!</v>
      </c>
      <c r="P2586" s="53">
        <v>3200</v>
      </c>
      <c r="Q2586" s="54" t="s">
        <v>159</v>
      </c>
      <c r="R2586" s="53">
        <v>380800</v>
      </c>
      <c r="S2586" s="53">
        <f>U2586+X2586+AA2586+AD2586+AG2586+AJ2586+AM2586+AP2586+AS2586+AV2586+AY2586+BB2586</f>
        <v>0</v>
      </c>
      <c r="T2586" s="53"/>
      <c r="U2586" s="53">
        <v>0</v>
      </c>
      <c r="V2586" s="53" t="s">
        <v>129</v>
      </c>
      <c r="W2586" s="55">
        <v>0.01</v>
      </c>
      <c r="X2586" s="53">
        <v>0</v>
      </c>
      <c r="Y2586" s="53" t="s">
        <v>130</v>
      </c>
      <c r="Z2586" s="55">
        <v>0.05</v>
      </c>
      <c r="AA2586" s="53">
        <v>0</v>
      </c>
      <c r="AB2586" s="53" t="s">
        <v>130</v>
      </c>
      <c r="AC2586" s="85">
        <v>0.05</v>
      </c>
      <c r="AD2586" s="53">
        <v>0</v>
      </c>
      <c r="AE2586" s="53" t="s">
        <v>130</v>
      </c>
      <c r="AF2586" s="55">
        <v>0.25</v>
      </c>
      <c r="AG2586" s="88">
        <v>0</v>
      </c>
      <c r="AH2586" s="53" t="s">
        <v>130</v>
      </c>
      <c r="AI2586" s="53">
        <v>25</v>
      </c>
      <c r="AJ2586" s="53"/>
      <c r="AK2586" s="53"/>
      <c r="AL2586" s="53"/>
      <c r="AM2586" s="53"/>
      <c r="AN2586" s="53"/>
      <c r="AO2586" s="53"/>
      <c r="AP2586" s="53"/>
      <c r="AQ2586" s="53"/>
      <c r="AR2586" s="53"/>
      <c r="AS2586" s="53"/>
      <c r="AT2586" s="53"/>
      <c r="AU2586" s="53"/>
      <c r="AV2586" s="53"/>
      <c r="AW2586" s="53"/>
      <c r="AX2586" s="53"/>
      <c r="AY2586" s="53"/>
      <c r="AZ2586" s="53"/>
      <c r="BA2586" s="53"/>
      <c r="BB2586" s="53"/>
      <c r="BC2586" s="53"/>
      <c r="BD2586" s="53"/>
      <c r="BE2586" s="53"/>
    </row>
    <row r="2587" spans="1:57" ht="15.75" customHeight="1">
      <c r="A2587" s="1" t="s">
        <v>2758</v>
      </c>
      <c r="B2587" s="1" t="s">
        <v>280</v>
      </c>
      <c r="C2587" s="1" t="s">
        <v>281</v>
      </c>
      <c r="D2587" s="1"/>
      <c r="E2587" s="1"/>
      <c r="F2587" s="29"/>
      <c r="G2587" s="30"/>
      <c r="H2587" s="30" t="s">
        <v>281</v>
      </c>
      <c r="I2587" s="30"/>
      <c r="J2587" s="30"/>
      <c r="K2587" s="135"/>
      <c r="L2587" s="136"/>
      <c r="M2587" s="119"/>
      <c r="N2587" s="119"/>
      <c r="O2587" s="119"/>
      <c r="P2587" s="33"/>
      <c r="Q2587" s="34"/>
      <c r="R2587" s="33">
        <f t="shared" ref="R2587:S2587" si="1400">R2588+R2594+R2602+R2608</f>
        <v>1406100</v>
      </c>
      <c r="S2587" s="33">
        <f t="shared" si="1400"/>
        <v>165796</v>
      </c>
      <c r="T2587" s="33"/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149"/>
      <c r="AE2587" s="149"/>
      <c r="AF2587" s="149"/>
      <c r="AG2587" s="33"/>
      <c r="AH2587" s="33"/>
      <c r="AI2587" s="33"/>
      <c r="AJ2587" s="33"/>
      <c r="AK2587" s="33"/>
      <c r="AL2587" s="33"/>
      <c r="AM2587" s="33"/>
      <c r="AN2587" s="33"/>
      <c r="AO2587" s="33"/>
      <c r="AP2587" s="33"/>
      <c r="AQ2587" s="33"/>
      <c r="AR2587" s="33"/>
      <c r="AS2587" s="33"/>
      <c r="AT2587" s="33"/>
      <c r="AU2587" s="33"/>
      <c r="AV2587" s="33"/>
      <c r="AW2587" s="33"/>
      <c r="AX2587" s="33"/>
      <c r="AY2587" s="33"/>
      <c r="AZ2587" s="33"/>
      <c r="BA2587" s="33"/>
      <c r="BB2587" s="33"/>
      <c r="BC2587" s="33"/>
      <c r="BD2587" s="33"/>
      <c r="BE2587" s="33"/>
    </row>
    <row r="2588" spans="1:57" ht="15.75" customHeight="1">
      <c r="A2588" s="1" t="s">
        <v>2758</v>
      </c>
      <c r="B2588" s="1" t="s">
        <v>280</v>
      </c>
      <c r="C2588" s="1" t="s">
        <v>281</v>
      </c>
      <c r="D2588" s="1" t="s">
        <v>658</v>
      </c>
      <c r="E2588" s="1"/>
      <c r="F2588" s="35"/>
      <c r="G2588" s="36"/>
      <c r="H2588" s="36"/>
      <c r="I2588" s="36" t="s">
        <v>658</v>
      </c>
      <c r="J2588" s="36"/>
      <c r="K2588" s="137"/>
      <c r="L2588" s="138"/>
      <c r="M2588" s="122"/>
      <c r="N2588" s="122"/>
      <c r="O2588" s="122"/>
      <c r="P2588" s="39"/>
      <c r="Q2588" s="40"/>
      <c r="R2588" s="39">
        <f t="shared" ref="R2588:S2588" si="1401">R2589+R2592</f>
        <v>429200</v>
      </c>
      <c r="S2588" s="39">
        <f t="shared" si="1401"/>
        <v>113700</v>
      </c>
      <c r="T2588" s="39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F2588" s="39"/>
      <c r="AG2588" s="39"/>
      <c r="AH2588" s="39"/>
      <c r="AI2588" s="39"/>
      <c r="AJ2588" s="39"/>
      <c r="AK2588" s="39"/>
      <c r="AL2588" s="39"/>
      <c r="AM2588" s="39"/>
      <c r="AN2588" s="39"/>
      <c r="AO2588" s="39"/>
      <c r="AP2588" s="39"/>
      <c r="AQ2588" s="39"/>
      <c r="AR2588" s="39"/>
      <c r="AS2588" s="39"/>
      <c r="AT2588" s="39"/>
      <c r="AU2588" s="39"/>
      <c r="AV2588" s="39"/>
      <c r="AW2588" s="39"/>
      <c r="AX2588" s="39"/>
      <c r="AY2588" s="39"/>
      <c r="AZ2588" s="39"/>
      <c r="BA2588" s="39"/>
      <c r="BB2588" s="39"/>
      <c r="BC2588" s="39"/>
      <c r="BD2588" s="39"/>
      <c r="BE2588" s="39"/>
    </row>
    <row r="2589" spans="1:57" ht="15.75" customHeight="1">
      <c r="A2589" s="1" t="s">
        <v>2758</v>
      </c>
      <c r="B2589" s="1" t="s">
        <v>280</v>
      </c>
      <c r="C2589" s="1" t="s">
        <v>281</v>
      </c>
      <c r="D2589" s="1"/>
      <c r="E2589" s="1" t="s">
        <v>659</v>
      </c>
      <c r="F2589" s="41"/>
      <c r="G2589" s="42"/>
      <c r="H2589" s="42"/>
      <c r="I2589" s="42"/>
      <c r="J2589" s="42" t="s">
        <v>659</v>
      </c>
      <c r="K2589" s="139"/>
      <c r="L2589" s="140"/>
      <c r="M2589" s="127"/>
      <c r="N2589" s="127"/>
      <c r="O2589" s="127"/>
      <c r="P2589" s="45"/>
      <c r="Q2589" s="46"/>
      <c r="R2589" s="45">
        <f t="shared" ref="R2589:S2589" si="1402">R2590+R2591</f>
        <v>236800</v>
      </c>
      <c r="S2589" s="45">
        <f t="shared" si="1402"/>
        <v>80000</v>
      </c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82"/>
      <c r="AE2589" s="82"/>
      <c r="AF2589" s="82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  <c r="AT2589" s="45"/>
      <c r="AU2589" s="45"/>
      <c r="AV2589" s="45"/>
      <c r="AW2589" s="45"/>
      <c r="AX2589" s="45"/>
      <c r="AY2589" s="45"/>
      <c r="AZ2589" s="45"/>
      <c r="BA2589" s="45"/>
      <c r="BB2589" s="45"/>
      <c r="BC2589" s="45"/>
      <c r="BD2589" s="45"/>
      <c r="BE2589" s="45"/>
    </row>
    <row r="2590" spans="1:57" ht="15.75" customHeight="1">
      <c r="A2590" s="1" t="s">
        <v>2758</v>
      </c>
      <c r="B2590" s="1" t="s">
        <v>280</v>
      </c>
      <c r="C2590" s="1" t="s">
        <v>281</v>
      </c>
      <c r="D2590" s="1" t="s">
        <v>658</v>
      </c>
      <c r="E2590" s="1" t="s">
        <v>659</v>
      </c>
      <c r="F2590" s="128"/>
      <c r="G2590" s="129"/>
      <c r="H2590" s="129"/>
      <c r="I2590" s="129"/>
      <c r="J2590" s="129"/>
      <c r="K2590" s="83" t="s">
        <v>2759</v>
      </c>
      <c r="L2590" s="84" t="s">
        <v>2776</v>
      </c>
      <c r="M2590" s="51" t="s">
        <v>127</v>
      </c>
      <c r="N2590" s="51">
        <v>2</v>
      </c>
      <c r="O2590" s="56" t="e">
        <f t="shared" ref="O2590:O2591" si="1403">M2590-R2590</f>
        <v>#VALUE!</v>
      </c>
      <c r="P2590" s="53">
        <v>30000</v>
      </c>
      <c r="Q2590" s="54" t="s">
        <v>128</v>
      </c>
      <c r="R2590" s="53">
        <v>88800</v>
      </c>
      <c r="S2590" s="53">
        <f t="shared" ref="S2590:S2591" si="1404">U2590+X2590+AA2590+AD2590+AG2590+AJ2590+AM2590+AP2590+AS2590+AV2590+AY2590+BB2590</f>
        <v>30000</v>
      </c>
      <c r="T2590" s="53"/>
      <c r="U2590" s="53">
        <v>0</v>
      </c>
      <c r="V2590" s="53" t="s">
        <v>129</v>
      </c>
      <c r="W2590" s="55">
        <v>0.01</v>
      </c>
      <c r="X2590" s="53">
        <v>0</v>
      </c>
      <c r="Y2590" s="53" t="s">
        <v>130</v>
      </c>
      <c r="Z2590" s="55">
        <v>0.05</v>
      </c>
      <c r="AA2590" s="53">
        <v>0</v>
      </c>
      <c r="AB2590" s="53" t="s">
        <v>130</v>
      </c>
      <c r="AC2590" s="85">
        <v>0.05</v>
      </c>
      <c r="AD2590" s="53">
        <v>0</v>
      </c>
      <c r="AE2590" s="53" t="s">
        <v>130</v>
      </c>
      <c r="AF2590" s="55">
        <v>0.25</v>
      </c>
      <c r="AG2590" s="88">
        <v>30000</v>
      </c>
      <c r="AH2590" s="53" t="s">
        <v>130</v>
      </c>
      <c r="AI2590" s="55">
        <v>0.3</v>
      </c>
      <c r="AJ2590" s="53"/>
      <c r="AK2590" s="53"/>
      <c r="AL2590" s="53"/>
      <c r="AM2590" s="53"/>
      <c r="AN2590" s="53"/>
      <c r="AO2590" s="53"/>
      <c r="AP2590" s="53"/>
      <c r="AQ2590" s="53"/>
      <c r="AR2590" s="53"/>
      <c r="AS2590" s="53"/>
      <c r="AT2590" s="53"/>
      <c r="AU2590" s="53"/>
      <c r="AV2590" s="53"/>
      <c r="AW2590" s="53"/>
      <c r="AX2590" s="53"/>
      <c r="AY2590" s="53"/>
      <c r="AZ2590" s="53"/>
      <c r="BA2590" s="53"/>
      <c r="BB2590" s="53"/>
      <c r="BC2590" s="53"/>
      <c r="BD2590" s="53"/>
      <c r="BE2590" s="53"/>
    </row>
    <row r="2591" spans="1:57" ht="15.75" customHeight="1">
      <c r="A2591" s="1" t="s">
        <v>2758</v>
      </c>
      <c r="B2591" s="1" t="s">
        <v>280</v>
      </c>
      <c r="C2591" s="1" t="s">
        <v>281</v>
      </c>
      <c r="D2591" s="1" t="s">
        <v>658</v>
      </c>
      <c r="E2591" s="1" t="s">
        <v>659</v>
      </c>
      <c r="F2591" s="128"/>
      <c r="G2591" s="129"/>
      <c r="H2591" s="129"/>
      <c r="I2591" s="129"/>
      <c r="J2591" s="129"/>
      <c r="K2591" s="83" t="s">
        <v>2761</v>
      </c>
      <c r="L2591" s="84" t="s">
        <v>2777</v>
      </c>
      <c r="M2591" s="51" t="s">
        <v>127</v>
      </c>
      <c r="N2591" s="51"/>
      <c r="O2591" s="62" t="e">
        <f t="shared" si="1403"/>
        <v>#VALUE!</v>
      </c>
      <c r="P2591" s="53">
        <v>50000</v>
      </c>
      <c r="Q2591" s="54" t="s">
        <v>128</v>
      </c>
      <c r="R2591" s="53">
        <v>148000</v>
      </c>
      <c r="S2591" s="53">
        <f t="shared" si="1404"/>
        <v>50000</v>
      </c>
      <c r="T2591" s="53"/>
      <c r="U2591" s="53">
        <v>0</v>
      </c>
      <c r="V2591" s="53" t="s">
        <v>129</v>
      </c>
      <c r="W2591" s="55">
        <v>0.01</v>
      </c>
      <c r="X2591" s="53">
        <v>0</v>
      </c>
      <c r="Y2591" s="53" t="s">
        <v>130</v>
      </c>
      <c r="Z2591" s="55">
        <v>0.05</v>
      </c>
      <c r="AA2591" s="53">
        <v>0</v>
      </c>
      <c r="AB2591" s="53" t="s">
        <v>130</v>
      </c>
      <c r="AC2591" s="85">
        <v>0.05</v>
      </c>
      <c r="AD2591" s="53">
        <v>0</v>
      </c>
      <c r="AE2591" s="53" t="s">
        <v>130</v>
      </c>
      <c r="AF2591" s="55">
        <v>0.25</v>
      </c>
      <c r="AG2591" s="88">
        <v>50000</v>
      </c>
      <c r="AH2591" s="53" t="s">
        <v>130</v>
      </c>
      <c r="AI2591" s="55">
        <v>0.3</v>
      </c>
      <c r="AJ2591" s="53"/>
      <c r="AK2591" s="53"/>
      <c r="AL2591" s="53"/>
      <c r="AM2591" s="53"/>
      <c r="AN2591" s="53"/>
      <c r="AO2591" s="53"/>
      <c r="AP2591" s="53"/>
      <c r="AQ2591" s="53"/>
      <c r="AR2591" s="53"/>
      <c r="AS2591" s="53"/>
      <c r="AT2591" s="53"/>
      <c r="AU2591" s="53"/>
      <c r="AV2591" s="53"/>
      <c r="AW2591" s="53"/>
      <c r="AX2591" s="53"/>
      <c r="AY2591" s="53"/>
      <c r="AZ2591" s="53"/>
      <c r="BA2591" s="53"/>
      <c r="BB2591" s="53"/>
      <c r="BC2591" s="53"/>
      <c r="BD2591" s="53"/>
      <c r="BE2591" s="53"/>
    </row>
    <row r="2592" spans="1:57" ht="15.75" customHeight="1">
      <c r="A2592" s="1" t="s">
        <v>2758</v>
      </c>
      <c r="B2592" s="1" t="s">
        <v>280</v>
      </c>
      <c r="C2592" s="1" t="s">
        <v>281</v>
      </c>
      <c r="D2592" s="1"/>
      <c r="E2592" s="1" t="s">
        <v>873</v>
      </c>
      <c r="F2592" s="41"/>
      <c r="G2592" s="42"/>
      <c r="H2592" s="42"/>
      <c r="I2592" s="42"/>
      <c r="J2592" s="42" t="s">
        <v>873</v>
      </c>
      <c r="K2592" s="139"/>
      <c r="L2592" s="140"/>
      <c r="M2592" s="127"/>
      <c r="N2592" s="127"/>
      <c r="O2592" s="127"/>
      <c r="P2592" s="45"/>
      <c r="Q2592" s="46"/>
      <c r="R2592" s="45">
        <f t="shared" ref="R2592:S2592" si="1405">R2593</f>
        <v>192400</v>
      </c>
      <c r="S2592" s="45">
        <f t="shared" si="1405"/>
        <v>33700</v>
      </c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91"/>
      <c r="AE2592" s="91"/>
      <c r="AF2592" s="91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  <c r="AT2592" s="45"/>
      <c r="AU2592" s="45"/>
      <c r="AV2592" s="45"/>
      <c r="AW2592" s="45"/>
      <c r="AX2592" s="45"/>
      <c r="AY2592" s="45"/>
      <c r="AZ2592" s="45"/>
      <c r="BA2592" s="45"/>
      <c r="BB2592" s="45"/>
      <c r="BC2592" s="45"/>
      <c r="BD2592" s="45"/>
      <c r="BE2592" s="45"/>
    </row>
    <row r="2593" spans="1:57" ht="15.75" customHeight="1">
      <c r="A2593" s="1" t="s">
        <v>2758</v>
      </c>
      <c r="B2593" s="1" t="s">
        <v>280</v>
      </c>
      <c r="C2593" s="1" t="s">
        <v>281</v>
      </c>
      <c r="D2593" s="1" t="s">
        <v>658</v>
      </c>
      <c r="E2593" s="1" t="s">
        <v>873</v>
      </c>
      <c r="F2593" s="128"/>
      <c r="G2593" s="129"/>
      <c r="H2593" s="129"/>
      <c r="I2593" s="129"/>
      <c r="J2593" s="129"/>
      <c r="K2593" s="83" t="s">
        <v>2759</v>
      </c>
      <c r="L2593" s="84" t="s">
        <v>2776</v>
      </c>
      <c r="M2593" s="51" t="s">
        <v>127</v>
      </c>
      <c r="N2593" s="51">
        <v>2</v>
      </c>
      <c r="O2593" s="56" t="e">
        <f>M2593-R2593</f>
        <v>#VALUE!</v>
      </c>
      <c r="P2593" s="53">
        <v>65000</v>
      </c>
      <c r="Q2593" s="54" t="s">
        <v>128</v>
      </c>
      <c r="R2593" s="53">
        <v>192400</v>
      </c>
      <c r="S2593" s="53">
        <f>U2593+X2593+AA2593+AD2593+AG2593+AJ2593+AM2593+AP2593+AS2593+AV2593+AY2593+BB2593</f>
        <v>33700</v>
      </c>
      <c r="T2593" s="53"/>
      <c r="U2593" s="53">
        <v>0</v>
      </c>
      <c r="V2593" s="53" t="s">
        <v>129</v>
      </c>
      <c r="W2593" s="55">
        <v>0.01</v>
      </c>
      <c r="X2593" s="53">
        <v>0</v>
      </c>
      <c r="Y2593" s="53" t="s">
        <v>130</v>
      </c>
      <c r="Z2593" s="55">
        <v>0.05</v>
      </c>
      <c r="AA2593" s="53">
        <v>0</v>
      </c>
      <c r="AB2593" s="53" t="s">
        <v>130</v>
      </c>
      <c r="AC2593" s="85">
        <v>0.05</v>
      </c>
      <c r="AD2593" s="53">
        <v>0</v>
      </c>
      <c r="AE2593" s="53" t="s">
        <v>130</v>
      </c>
      <c r="AF2593" s="55">
        <v>0.25</v>
      </c>
      <c r="AG2593" s="88">
        <v>33700</v>
      </c>
      <c r="AH2593" s="53" t="s">
        <v>130</v>
      </c>
      <c r="AI2593" s="55">
        <v>0.25</v>
      </c>
      <c r="AJ2593" s="53"/>
      <c r="AK2593" s="53"/>
      <c r="AL2593" s="53"/>
      <c r="AM2593" s="53"/>
      <c r="AN2593" s="53"/>
      <c r="AO2593" s="53"/>
      <c r="AP2593" s="53"/>
      <c r="AQ2593" s="53"/>
      <c r="AR2593" s="53"/>
      <c r="AS2593" s="53"/>
      <c r="AT2593" s="53"/>
      <c r="AU2593" s="53"/>
      <c r="AV2593" s="53"/>
      <c r="AW2593" s="53"/>
      <c r="AX2593" s="53"/>
      <c r="AY2593" s="53"/>
      <c r="AZ2593" s="53"/>
      <c r="BA2593" s="53"/>
      <c r="BB2593" s="53"/>
      <c r="BC2593" s="53"/>
      <c r="BD2593" s="53"/>
      <c r="BE2593" s="53"/>
    </row>
    <row r="2594" spans="1:57" ht="15.75" customHeight="1">
      <c r="A2594" s="1" t="s">
        <v>2758</v>
      </c>
      <c r="B2594" s="1" t="s">
        <v>280</v>
      </c>
      <c r="C2594" s="1" t="s">
        <v>281</v>
      </c>
      <c r="D2594" s="1" t="s">
        <v>286</v>
      </c>
      <c r="E2594" s="1"/>
      <c r="F2594" s="35"/>
      <c r="G2594" s="36"/>
      <c r="H2594" s="36"/>
      <c r="I2594" s="36" t="s">
        <v>286</v>
      </c>
      <c r="J2594" s="36"/>
      <c r="K2594" s="137"/>
      <c r="L2594" s="138"/>
      <c r="M2594" s="122"/>
      <c r="N2594" s="122"/>
      <c r="O2594" s="122"/>
      <c r="P2594" s="39"/>
      <c r="Q2594" s="40"/>
      <c r="R2594" s="39">
        <f t="shared" ref="R2594:S2594" si="1406">R2595+R2597</f>
        <v>237700</v>
      </c>
      <c r="S2594" s="39">
        <f t="shared" si="1406"/>
        <v>52096</v>
      </c>
      <c r="T2594" s="39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86"/>
      <c r="AE2594" s="86"/>
      <c r="AF2594" s="86"/>
      <c r="AG2594" s="39"/>
      <c r="AH2594" s="39"/>
      <c r="AI2594" s="39"/>
      <c r="AJ2594" s="39"/>
      <c r="AK2594" s="39"/>
      <c r="AL2594" s="39"/>
      <c r="AM2594" s="39"/>
      <c r="AN2594" s="39"/>
      <c r="AO2594" s="39"/>
      <c r="AP2594" s="39"/>
      <c r="AQ2594" s="39"/>
      <c r="AR2594" s="39"/>
      <c r="AS2594" s="39"/>
      <c r="AT2594" s="39"/>
      <c r="AU2594" s="39"/>
      <c r="AV2594" s="39"/>
      <c r="AW2594" s="39"/>
      <c r="AX2594" s="39"/>
      <c r="AY2594" s="39"/>
      <c r="AZ2594" s="39"/>
      <c r="BA2594" s="39"/>
      <c r="BB2594" s="39"/>
      <c r="BC2594" s="39"/>
      <c r="BD2594" s="39"/>
      <c r="BE2594" s="39"/>
    </row>
    <row r="2595" spans="1:57" ht="15.75" customHeight="1">
      <c r="A2595" s="1" t="s">
        <v>2758</v>
      </c>
      <c r="B2595" s="1" t="s">
        <v>280</v>
      </c>
      <c r="C2595" s="1" t="s">
        <v>281</v>
      </c>
      <c r="D2595" s="1"/>
      <c r="E2595" s="1" t="s">
        <v>874</v>
      </c>
      <c r="F2595" s="41"/>
      <c r="G2595" s="42"/>
      <c r="H2595" s="42"/>
      <c r="I2595" s="42"/>
      <c r="J2595" s="42" t="s">
        <v>874</v>
      </c>
      <c r="K2595" s="139"/>
      <c r="L2595" s="140"/>
      <c r="M2595" s="127"/>
      <c r="N2595" s="127"/>
      <c r="O2595" s="127"/>
      <c r="P2595" s="45"/>
      <c r="Q2595" s="46"/>
      <c r="R2595" s="45">
        <f t="shared" ref="R2595:S2595" si="1407">R2596</f>
        <v>70000</v>
      </c>
      <c r="S2595" s="45">
        <f t="shared" si="1407"/>
        <v>0</v>
      </c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82"/>
      <c r="AE2595" s="82"/>
      <c r="AF2595" s="82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  <c r="AT2595" s="45"/>
      <c r="AU2595" s="45"/>
      <c r="AV2595" s="45"/>
      <c r="AW2595" s="45"/>
      <c r="AX2595" s="45"/>
      <c r="AY2595" s="45"/>
      <c r="AZ2595" s="45"/>
      <c r="BA2595" s="45"/>
      <c r="BB2595" s="45"/>
      <c r="BC2595" s="45"/>
      <c r="BD2595" s="45"/>
      <c r="BE2595" s="45"/>
    </row>
    <row r="2596" spans="1:57" ht="15.75" customHeight="1">
      <c r="A2596" s="1" t="s">
        <v>2758</v>
      </c>
      <c r="B2596" s="1" t="s">
        <v>280</v>
      </c>
      <c r="C2596" s="1" t="s">
        <v>281</v>
      </c>
      <c r="D2596" s="1" t="s">
        <v>286</v>
      </c>
      <c r="E2596" s="1" t="s">
        <v>874</v>
      </c>
      <c r="F2596" s="128"/>
      <c r="G2596" s="129"/>
      <c r="H2596" s="129"/>
      <c r="I2596" s="129"/>
      <c r="J2596" s="129"/>
      <c r="K2596" s="83" t="s">
        <v>2778</v>
      </c>
      <c r="L2596" s="84" t="s">
        <v>2779</v>
      </c>
      <c r="M2596" s="51" t="s">
        <v>127</v>
      </c>
      <c r="N2596" s="51"/>
      <c r="O2596" s="62" t="e">
        <f>M2596-R2596</f>
        <v>#VALUE!</v>
      </c>
      <c r="P2596" s="53">
        <v>1</v>
      </c>
      <c r="Q2596" s="54" t="s">
        <v>299</v>
      </c>
      <c r="R2596" s="53">
        <v>70000</v>
      </c>
      <c r="S2596" s="53">
        <f>U2596+X2596+AA2596+AD2596+AG2596+AJ2596+AM2596+AP2596+AS2596+AV2596+AY2596+BB2596</f>
        <v>0</v>
      </c>
      <c r="T2596" s="53"/>
      <c r="U2596" s="53">
        <v>0</v>
      </c>
      <c r="V2596" s="53" t="s">
        <v>129</v>
      </c>
      <c r="W2596" s="55">
        <v>0.01</v>
      </c>
      <c r="X2596" s="53">
        <v>0</v>
      </c>
      <c r="Y2596" s="53" t="s">
        <v>130</v>
      </c>
      <c r="Z2596" s="55">
        <v>0.05</v>
      </c>
      <c r="AA2596" s="53">
        <v>0</v>
      </c>
      <c r="AB2596" s="53" t="s">
        <v>130</v>
      </c>
      <c r="AC2596" s="85">
        <v>0.05</v>
      </c>
      <c r="AD2596" s="53">
        <v>0</v>
      </c>
      <c r="AE2596" s="53" t="s">
        <v>130</v>
      </c>
      <c r="AF2596" s="55">
        <v>0.25</v>
      </c>
      <c r="AG2596" s="88">
        <v>0</v>
      </c>
      <c r="AH2596" s="53" t="s">
        <v>130</v>
      </c>
      <c r="AI2596" s="53"/>
      <c r="AJ2596" s="53"/>
      <c r="AK2596" s="53"/>
      <c r="AL2596" s="53"/>
      <c r="AM2596" s="53"/>
      <c r="AN2596" s="53"/>
      <c r="AO2596" s="53"/>
      <c r="AP2596" s="53"/>
      <c r="AQ2596" s="53"/>
      <c r="AR2596" s="53"/>
      <c r="AS2596" s="53"/>
      <c r="AT2596" s="53"/>
      <c r="AU2596" s="53"/>
      <c r="AV2596" s="53"/>
      <c r="AW2596" s="53"/>
      <c r="AX2596" s="53"/>
      <c r="AY2596" s="53"/>
      <c r="AZ2596" s="53"/>
      <c r="BA2596" s="53"/>
      <c r="BB2596" s="53"/>
      <c r="BC2596" s="53"/>
      <c r="BD2596" s="53"/>
      <c r="BE2596" s="53"/>
    </row>
    <row r="2597" spans="1:57" ht="15.75" customHeight="1">
      <c r="A2597" s="1" t="s">
        <v>2758</v>
      </c>
      <c r="B2597" s="1" t="s">
        <v>280</v>
      </c>
      <c r="C2597" s="1" t="s">
        <v>281</v>
      </c>
      <c r="D2597" s="1"/>
      <c r="E2597" s="1" t="s">
        <v>296</v>
      </c>
      <c r="F2597" s="41"/>
      <c r="G2597" s="42"/>
      <c r="H2597" s="42"/>
      <c r="I2597" s="42"/>
      <c r="J2597" s="42" t="s">
        <v>296</v>
      </c>
      <c r="K2597" s="139"/>
      <c r="L2597" s="140"/>
      <c r="M2597" s="127"/>
      <c r="N2597" s="127"/>
      <c r="O2597" s="127"/>
      <c r="P2597" s="45"/>
      <c r="Q2597" s="46"/>
      <c r="R2597" s="45">
        <f t="shared" ref="R2597:S2597" si="1408">R2598+R2599+R2600+R2601</f>
        <v>167700</v>
      </c>
      <c r="S2597" s="45">
        <f t="shared" si="1408"/>
        <v>52096</v>
      </c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91"/>
      <c r="AE2597" s="91"/>
      <c r="AF2597" s="91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  <c r="AT2597" s="45"/>
      <c r="AU2597" s="45"/>
      <c r="AV2597" s="45"/>
      <c r="AW2597" s="45"/>
      <c r="AX2597" s="45"/>
      <c r="AY2597" s="45"/>
      <c r="AZ2597" s="45"/>
      <c r="BA2597" s="45"/>
      <c r="BB2597" s="45"/>
      <c r="BC2597" s="45"/>
      <c r="BD2597" s="45"/>
      <c r="BE2597" s="45"/>
    </row>
    <row r="2598" spans="1:57" ht="15.75" customHeight="1">
      <c r="A2598" s="1" t="s">
        <v>2758</v>
      </c>
      <c r="B2598" s="1" t="s">
        <v>280</v>
      </c>
      <c r="C2598" s="1" t="s">
        <v>281</v>
      </c>
      <c r="D2598" s="1" t="s">
        <v>286</v>
      </c>
      <c r="E2598" s="1" t="s">
        <v>296</v>
      </c>
      <c r="F2598" s="128"/>
      <c r="G2598" s="129"/>
      <c r="H2598" s="129"/>
      <c r="I2598" s="129"/>
      <c r="J2598" s="129"/>
      <c r="K2598" s="83" t="s">
        <v>358</v>
      </c>
      <c r="L2598" s="84" t="s">
        <v>359</v>
      </c>
      <c r="M2598" s="51" t="s">
        <v>127</v>
      </c>
      <c r="N2598" s="51">
        <v>2</v>
      </c>
      <c r="O2598" s="56" t="e">
        <f t="shared" ref="O2598:O2601" si="1409">M2598-R2598</f>
        <v>#VALUE!</v>
      </c>
      <c r="P2598" s="53">
        <v>1</v>
      </c>
      <c r="Q2598" s="54" t="s">
        <v>299</v>
      </c>
      <c r="R2598" s="53">
        <v>15500</v>
      </c>
      <c r="S2598" s="53">
        <f t="shared" ref="S2598:S2601" si="1410">U2598+X2598+AA2598+AD2598+AG2598+AJ2598+AM2598+AP2598+AS2598+AV2598+AY2598+BB2598</f>
        <v>15416</v>
      </c>
      <c r="T2598" s="53"/>
      <c r="U2598" s="53">
        <v>0</v>
      </c>
      <c r="V2598" s="53" t="s">
        <v>129</v>
      </c>
      <c r="W2598" s="55">
        <v>0.01</v>
      </c>
      <c r="X2598" s="53">
        <v>0</v>
      </c>
      <c r="Y2598" s="53" t="s">
        <v>130</v>
      </c>
      <c r="Z2598" s="55">
        <v>0.05</v>
      </c>
      <c r="AA2598" s="53">
        <v>0</v>
      </c>
      <c r="AB2598" s="53" t="s">
        <v>130</v>
      </c>
      <c r="AC2598" s="85">
        <v>0.05</v>
      </c>
      <c r="AD2598" s="53">
        <v>0</v>
      </c>
      <c r="AE2598" s="53" t="s">
        <v>130</v>
      </c>
      <c r="AF2598" s="55">
        <v>0.25</v>
      </c>
      <c r="AG2598" s="88">
        <v>15416</v>
      </c>
      <c r="AH2598" s="53" t="s">
        <v>130</v>
      </c>
      <c r="AI2598" s="55">
        <v>0.6</v>
      </c>
      <c r="AJ2598" s="53"/>
      <c r="AK2598" s="53"/>
      <c r="AL2598" s="53"/>
      <c r="AM2598" s="53"/>
      <c r="AN2598" s="53"/>
      <c r="AO2598" s="53"/>
      <c r="AP2598" s="53"/>
      <c r="AQ2598" s="53"/>
      <c r="AR2598" s="53"/>
      <c r="AS2598" s="53"/>
      <c r="AT2598" s="53"/>
      <c r="AU2598" s="53"/>
      <c r="AV2598" s="53"/>
      <c r="AW2598" s="53"/>
      <c r="AX2598" s="53"/>
      <c r="AY2598" s="53"/>
      <c r="AZ2598" s="53"/>
      <c r="BA2598" s="53"/>
      <c r="BB2598" s="53"/>
      <c r="BC2598" s="53"/>
      <c r="BD2598" s="53"/>
      <c r="BE2598" s="53"/>
    </row>
    <row r="2599" spans="1:57" ht="15.75" customHeight="1">
      <c r="A2599" s="1" t="s">
        <v>2758</v>
      </c>
      <c r="B2599" s="1" t="s">
        <v>280</v>
      </c>
      <c r="C2599" s="1" t="s">
        <v>281</v>
      </c>
      <c r="D2599" s="1" t="s">
        <v>286</v>
      </c>
      <c r="E2599" s="1" t="s">
        <v>296</v>
      </c>
      <c r="F2599" s="128"/>
      <c r="G2599" s="129"/>
      <c r="H2599" s="129"/>
      <c r="I2599" s="129"/>
      <c r="J2599" s="129"/>
      <c r="K2599" s="83" t="s">
        <v>459</v>
      </c>
      <c r="L2599" s="84" t="s">
        <v>460</v>
      </c>
      <c r="M2599" s="51" t="s">
        <v>127</v>
      </c>
      <c r="N2599" s="51">
        <v>2</v>
      </c>
      <c r="O2599" s="56" t="e">
        <f t="shared" si="1409"/>
        <v>#VALUE!</v>
      </c>
      <c r="P2599" s="53">
        <v>2</v>
      </c>
      <c r="Q2599" s="54" t="s">
        <v>400</v>
      </c>
      <c r="R2599" s="53">
        <v>13200</v>
      </c>
      <c r="S2599" s="53">
        <f t="shared" si="1410"/>
        <v>0</v>
      </c>
      <c r="T2599" s="53"/>
      <c r="U2599" s="53">
        <v>0</v>
      </c>
      <c r="V2599" s="53" t="s">
        <v>129</v>
      </c>
      <c r="W2599" s="55">
        <v>0.01</v>
      </c>
      <c r="X2599" s="53">
        <v>0</v>
      </c>
      <c r="Y2599" s="53" t="s">
        <v>130</v>
      </c>
      <c r="Z2599" s="55">
        <v>0.05</v>
      </c>
      <c r="AA2599" s="53">
        <v>0</v>
      </c>
      <c r="AB2599" s="53" t="s">
        <v>130</v>
      </c>
      <c r="AC2599" s="85">
        <v>0.05</v>
      </c>
      <c r="AD2599" s="53">
        <v>0</v>
      </c>
      <c r="AE2599" s="53" t="s">
        <v>130</v>
      </c>
      <c r="AF2599" s="55">
        <v>0.25</v>
      </c>
      <c r="AG2599" s="88">
        <v>0</v>
      </c>
      <c r="AH2599" s="53" t="s">
        <v>130</v>
      </c>
      <c r="AI2599" s="55">
        <v>0.25</v>
      </c>
      <c r="AJ2599" s="53"/>
      <c r="AK2599" s="53"/>
      <c r="AL2599" s="53"/>
      <c r="AM2599" s="53"/>
      <c r="AN2599" s="53"/>
      <c r="AO2599" s="53"/>
      <c r="AP2599" s="53"/>
      <c r="AQ2599" s="53"/>
      <c r="AR2599" s="53"/>
      <c r="AS2599" s="53"/>
      <c r="AT2599" s="53"/>
      <c r="AU2599" s="53"/>
      <c r="AV2599" s="53"/>
      <c r="AW2599" s="53"/>
      <c r="AX2599" s="53"/>
      <c r="AY2599" s="53"/>
      <c r="AZ2599" s="53"/>
      <c r="BA2599" s="53"/>
      <c r="BB2599" s="53"/>
      <c r="BC2599" s="53"/>
      <c r="BD2599" s="53"/>
      <c r="BE2599" s="53"/>
    </row>
    <row r="2600" spans="1:57" ht="15.75" customHeight="1">
      <c r="A2600" s="1" t="s">
        <v>2758</v>
      </c>
      <c r="B2600" s="1" t="s">
        <v>280</v>
      </c>
      <c r="C2600" s="1" t="s">
        <v>281</v>
      </c>
      <c r="D2600" s="1" t="s">
        <v>286</v>
      </c>
      <c r="E2600" s="1" t="s">
        <v>296</v>
      </c>
      <c r="F2600" s="128"/>
      <c r="G2600" s="129"/>
      <c r="H2600" s="129"/>
      <c r="I2600" s="129"/>
      <c r="J2600" s="129"/>
      <c r="K2600" s="83" t="s">
        <v>551</v>
      </c>
      <c r="L2600" s="84" t="s">
        <v>552</v>
      </c>
      <c r="M2600" s="51" t="s">
        <v>127</v>
      </c>
      <c r="N2600" s="51">
        <v>2</v>
      </c>
      <c r="O2600" s="56" t="e">
        <f t="shared" si="1409"/>
        <v>#VALUE!</v>
      </c>
      <c r="P2600" s="53">
        <v>5</v>
      </c>
      <c r="Q2600" s="54" t="s">
        <v>400</v>
      </c>
      <c r="R2600" s="53">
        <v>69500</v>
      </c>
      <c r="S2600" s="53">
        <f t="shared" si="1410"/>
        <v>36680</v>
      </c>
      <c r="T2600" s="53"/>
      <c r="U2600" s="53">
        <v>0</v>
      </c>
      <c r="V2600" s="53" t="s">
        <v>129</v>
      </c>
      <c r="W2600" s="55">
        <v>0.01</v>
      </c>
      <c r="X2600" s="53">
        <v>0</v>
      </c>
      <c r="Y2600" s="53" t="s">
        <v>130</v>
      </c>
      <c r="Z2600" s="55">
        <v>0.05</v>
      </c>
      <c r="AA2600" s="53">
        <v>0</v>
      </c>
      <c r="AB2600" s="53" t="s">
        <v>130</v>
      </c>
      <c r="AC2600" s="85">
        <v>0.05</v>
      </c>
      <c r="AD2600" s="53">
        <v>0</v>
      </c>
      <c r="AE2600" s="53" t="s">
        <v>130</v>
      </c>
      <c r="AF2600" s="55">
        <v>0.25</v>
      </c>
      <c r="AG2600" s="88">
        <v>36680</v>
      </c>
      <c r="AH2600" s="53" t="s">
        <v>130</v>
      </c>
      <c r="AI2600" s="55">
        <v>0.5</v>
      </c>
      <c r="AJ2600" s="53"/>
      <c r="AK2600" s="53"/>
      <c r="AL2600" s="53"/>
      <c r="AM2600" s="53"/>
      <c r="AN2600" s="53"/>
      <c r="AO2600" s="53"/>
      <c r="AP2600" s="53"/>
      <c r="AQ2600" s="53"/>
      <c r="AR2600" s="53"/>
      <c r="AS2600" s="53"/>
      <c r="AT2600" s="53"/>
      <c r="AU2600" s="53"/>
      <c r="AV2600" s="53"/>
      <c r="AW2600" s="53"/>
      <c r="AX2600" s="53"/>
      <c r="AY2600" s="53"/>
      <c r="AZ2600" s="53"/>
      <c r="BA2600" s="53"/>
      <c r="BB2600" s="53"/>
      <c r="BC2600" s="53"/>
      <c r="BD2600" s="53"/>
      <c r="BE2600" s="53"/>
    </row>
    <row r="2601" spans="1:57" ht="15.75" customHeight="1">
      <c r="A2601" s="1" t="s">
        <v>2758</v>
      </c>
      <c r="B2601" s="1" t="s">
        <v>280</v>
      </c>
      <c r="C2601" s="1" t="s">
        <v>281</v>
      </c>
      <c r="D2601" s="1" t="s">
        <v>286</v>
      </c>
      <c r="E2601" s="1" t="s">
        <v>296</v>
      </c>
      <c r="F2601" s="128"/>
      <c r="G2601" s="129"/>
      <c r="H2601" s="129"/>
      <c r="I2601" s="129"/>
      <c r="J2601" s="129"/>
      <c r="K2601" s="83" t="s">
        <v>581</v>
      </c>
      <c r="L2601" s="84" t="s">
        <v>582</v>
      </c>
      <c r="M2601" s="51" t="s">
        <v>127</v>
      </c>
      <c r="N2601" s="51">
        <v>2</v>
      </c>
      <c r="O2601" s="56" t="e">
        <f t="shared" si="1409"/>
        <v>#VALUE!</v>
      </c>
      <c r="P2601" s="53">
        <v>5</v>
      </c>
      <c r="Q2601" s="54" t="s">
        <v>400</v>
      </c>
      <c r="R2601" s="53">
        <v>69500</v>
      </c>
      <c r="S2601" s="53">
        <f t="shared" si="1410"/>
        <v>0</v>
      </c>
      <c r="T2601" s="53"/>
      <c r="U2601" s="53">
        <v>0</v>
      </c>
      <c r="V2601" s="53" t="s">
        <v>129</v>
      </c>
      <c r="W2601" s="55">
        <v>0.01</v>
      </c>
      <c r="X2601" s="53">
        <v>0</v>
      </c>
      <c r="Y2601" s="53" t="s">
        <v>130</v>
      </c>
      <c r="Z2601" s="55">
        <v>0.05</v>
      </c>
      <c r="AA2601" s="53">
        <v>0</v>
      </c>
      <c r="AB2601" s="53" t="s">
        <v>130</v>
      </c>
      <c r="AC2601" s="85">
        <v>0.05</v>
      </c>
      <c r="AD2601" s="53">
        <v>0</v>
      </c>
      <c r="AE2601" s="53" t="s">
        <v>130</v>
      </c>
      <c r="AF2601" s="55">
        <v>0.25</v>
      </c>
      <c r="AG2601" s="88">
        <v>0</v>
      </c>
      <c r="AH2601" s="53" t="s">
        <v>130</v>
      </c>
      <c r="AI2601" s="55">
        <v>0.25</v>
      </c>
      <c r="AJ2601" s="53"/>
      <c r="AK2601" s="53"/>
      <c r="AL2601" s="53"/>
      <c r="AM2601" s="53"/>
      <c r="AN2601" s="53"/>
      <c r="AO2601" s="53"/>
      <c r="AP2601" s="53"/>
      <c r="AQ2601" s="53"/>
      <c r="AR2601" s="53"/>
      <c r="AS2601" s="53"/>
      <c r="AT2601" s="53"/>
      <c r="AU2601" s="53"/>
      <c r="AV2601" s="53"/>
      <c r="AW2601" s="53"/>
      <c r="AX2601" s="53"/>
      <c r="AY2601" s="53"/>
      <c r="AZ2601" s="53"/>
      <c r="BA2601" s="53"/>
      <c r="BB2601" s="53"/>
      <c r="BC2601" s="53"/>
      <c r="BD2601" s="53"/>
      <c r="BE2601" s="53"/>
    </row>
    <row r="2602" spans="1:57" ht="15.75" customHeight="1">
      <c r="A2602" s="1" t="s">
        <v>2758</v>
      </c>
      <c r="B2602" s="1" t="s">
        <v>280</v>
      </c>
      <c r="C2602" s="1" t="s">
        <v>281</v>
      </c>
      <c r="D2602" s="1" t="s">
        <v>697</v>
      </c>
      <c r="E2602" s="1"/>
      <c r="F2602" s="35"/>
      <c r="G2602" s="36"/>
      <c r="H2602" s="36"/>
      <c r="I2602" s="36" t="s">
        <v>697</v>
      </c>
      <c r="J2602" s="36"/>
      <c r="K2602" s="137"/>
      <c r="L2602" s="138"/>
      <c r="M2602" s="122"/>
      <c r="N2602" s="122"/>
      <c r="O2602" s="122"/>
      <c r="P2602" s="39"/>
      <c r="Q2602" s="40"/>
      <c r="R2602" s="39">
        <f t="shared" ref="R2602:S2602" si="1411">R2603</f>
        <v>639200</v>
      </c>
      <c r="S2602" s="39">
        <f t="shared" si="1411"/>
        <v>0</v>
      </c>
      <c r="T2602" s="39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86"/>
      <c r="AE2602" s="86"/>
      <c r="AF2602" s="86"/>
      <c r="AG2602" s="39"/>
      <c r="AH2602" s="39"/>
      <c r="AI2602" s="39"/>
      <c r="AJ2602" s="39"/>
      <c r="AK2602" s="39"/>
      <c r="AL2602" s="39"/>
      <c r="AM2602" s="39"/>
      <c r="AN2602" s="39"/>
      <c r="AO2602" s="39"/>
      <c r="AP2602" s="39"/>
      <c r="AQ2602" s="39"/>
      <c r="AR2602" s="39"/>
      <c r="AS2602" s="39"/>
      <c r="AT2602" s="39"/>
      <c r="AU2602" s="39"/>
      <c r="AV2602" s="39"/>
      <c r="AW2602" s="39"/>
      <c r="AX2602" s="39"/>
      <c r="AY2602" s="39"/>
      <c r="AZ2602" s="39"/>
      <c r="BA2602" s="39"/>
      <c r="BB2602" s="39"/>
      <c r="BC2602" s="39"/>
      <c r="BD2602" s="39"/>
      <c r="BE2602" s="39"/>
    </row>
    <row r="2603" spans="1:57" ht="15.75" customHeight="1">
      <c r="A2603" s="1" t="s">
        <v>2758</v>
      </c>
      <c r="B2603" s="1" t="s">
        <v>280</v>
      </c>
      <c r="C2603" s="1" t="s">
        <v>281</v>
      </c>
      <c r="D2603" s="1"/>
      <c r="E2603" s="1" t="s">
        <v>701</v>
      </c>
      <c r="F2603" s="41"/>
      <c r="G2603" s="42"/>
      <c r="H2603" s="42"/>
      <c r="I2603" s="42"/>
      <c r="J2603" s="42" t="s">
        <v>701</v>
      </c>
      <c r="K2603" s="139"/>
      <c r="L2603" s="140"/>
      <c r="M2603" s="127"/>
      <c r="N2603" s="127"/>
      <c r="O2603" s="127"/>
      <c r="P2603" s="45"/>
      <c r="Q2603" s="46"/>
      <c r="R2603" s="45">
        <f t="shared" ref="R2603:S2603" si="1412">SUM(R2604:R2607)</f>
        <v>639200</v>
      </c>
      <c r="S2603" s="45">
        <f t="shared" si="1412"/>
        <v>0</v>
      </c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82"/>
      <c r="AE2603" s="82"/>
      <c r="AF2603" s="82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  <c r="AT2603" s="45"/>
      <c r="AU2603" s="45"/>
      <c r="AV2603" s="45"/>
      <c r="AW2603" s="45"/>
      <c r="AX2603" s="45"/>
      <c r="AY2603" s="45"/>
      <c r="AZ2603" s="45"/>
      <c r="BA2603" s="45"/>
      <c r="BB2603" s="45"/>
      <c r="BC2603" s="45"/>
      <c r="BD2603" s="45"/>
      <c r="BE2603" s="45"/>
    </row>
    <row r="2604" spans="1:57" ht="15.75" customHeight="1">
      <c r="A2604" s="1" t="s">
        <v>2758</v>
      </c>
      <c r="B2604" s="1" t="s">
        <v>280</v>
      </c>
      <c r="C2604" s="1" t="s">
        <v>281</v>
      </c>
      <c r="D2604" s="1" t="s">
        <v>275</v>
      </c>
      <c r="E2604" s="1" t="s">
        <v>701</v>
      </c>
      <c r="F2604" s="128"/>
      <c r="G2604" s="129"/>
      <c r="H2604" s="129"/>
      <c r="I2604" s="129"/>
      <c r="J2604" s="129"/>
      <c r="K2604" s="83" t="s">
        <v>2780</v>
      </c>
      <c r="L2604" s="84" t="s">
        <v>2781</v>
      </c>
      <c r="M2604" s="51" t="s">
        <v>127</v>
      </c>
      <c r="N2604" s="51"/>
      <c r="O2604" s="62" t="e">
        <f t="shared" ref="O2604:O2607" si="1413">M2604-R2604</f>
        <v>#VALUE!</v>
      </c>
      <c r="P2604" s="53">
        <v>400</v>
      </c>
      <c r="Q2604" s="54" t="s">
        <v>159</v>
      </c>
      <c r="R2604" s="53">
        <v>400000</v>
      </c>
      <c r="S2604" s="53">
        <f t="shared" ref="S2604:S2607" si="1414">U2604+X2604+AA2604+AD2604+AG2604+AJ2604+AM2604+AP2604+AS2604+AV2604+AY2604+BB2604</f>
        <v>0</v>
      </c>
      <c r="T2604" s="53"/>
      <c r="U2604" s="53">
        <v>0</v>
      </c>
      <c r="V2604" s="53" t="s">
        <v>129</v>
      </c>
      <c r="W2604" s="55">
        <v>0.01</v>
      </c>
      <c r="X2604" s="53">
        <v>0</v>
      </c>
      <c r="Y2604" s="53" t="s">
        <v>130</v>
      </c>
      <c r="Z2604" s="55">
        <v>0.05</v>
      </c>
      <c r="AA2604" s="53">
        <v>0</v>
      </c>
      <c r="AB2604" s="53" t="s">
        <v>130</v>
      </c>
      <c r="AC2604" s="85">
        <v>0.05</v>
      </c>
      <c r="AD2604" s="53">
        <v>0</v>
      </c>
      <c r="AE2604" s="53" t="s">
        <v>130</v>
      </c>
      <c r="AF2604" s="55">
        <v>0.25</v>
      </c>
      <c r="AG2604" s="88">
        <v>0</v>
      </c>
      <c r="AH2604" s="53" t="s">
        <v>130</v>
      </c>
      <c r="AI2604" s="55">
        <v>0.25</v>
      </c>
      <c r="AJ2604" s="53"/>
      <c r="AK2604" s="53"/>
      <c r="AL2604" s="53"/>
      <c r="AM2604" s="53"/>
      <c r="AN2604" s="53"/>
      <c r="AO2604" s="53"/>
      <c r="AP2604" s="53"/>
      <c r="AQ2604" s="53"/>
      <c r="AR2604" s="53"/>
      <c r="AS2604" s="53"/>
      <c r="AT2604" s="53"/>
      <c r="AU2604" s="53"/>
      <c r="AV2604" s="53"/>
      <c r="AW2604" s="53"/>
      <c r="AX2604" s="53"/>
      <c r="AY2604" s="53"/>
      <c r="AZ2604" s="53"/>
      <c r="BA2604" s="53"/>
      <c r="BB2604" s="53"/>
      <c r="BC2604" s="53"/>
      <c r="BD2604" s="53"/>
      <c r="BE2604" s="53"/>
    </row>
    <row r="2605" spans="1:57" ht="15.75" customHeight="1">
      <c r="A2605" s="1" t="s">
        <v>2758</v>
      </c>
      <c r="B2605" s="1" t="s">
        <v>280</v>
      </c>
      <c r="C2605" s="1" t="s">
        <v>281</v>
      </c>
      <c r="D2605" s="1" t="s">
        <v>275</v>
      </c>
      <c r="E2605" s="1" t="s">
        <v>701</v>
      </c>
      <c r="F2605" s="128"/>
      <c r="G2605" s="129"/>
      <c r="H2605" s="129"/>
      <c r="I2605" s="129"/>
      <c r="J2605" s="129"/>
      <c r="K2605" s="83" t="s">
        <v>2782</v>
      </c>
      <c r="L2605" s="84" t="s">
        <v>2783</v>
      </c>
      <c r="M2605" s="51" t="s">
        <v>127</v>
      </c>
      <c r="N2605" s="51"/>
      <c r="O2605" s="62" t="e">
        <f t="shared" si="1413"/>
        <v>#VALUE!</v>
      </c>
      <c r="P2605" s="53">
        <v>70</v>
      </c>
      <c r="Q2605" s="54" t="s">
        <v>159</v>
      </c>
      <c r="R2605" s="53">
        <v>63000</v>
      </c>
      <c r="S2605" s="53">
        <f t="shared" si="1414"/>
        <v>0</v>
      </c>
      <c r="T2605" s="53"/>
      <c r="U2605" s="53">
        <v>0</v>
      </c>
      <c r="V2605" s="53" t="s">
        <v>129</v>
      </c>
      <c r="W2605" s="55">
        <v>0.01</v>
      </c>
      <c r="X2605" s="53">
        <v>0</v>
      </c>
      <c r="Y2605" s="53" t="s">
        <v>130</v>
      </c>
      <c r="Z2605" s="55">
        <v>0.05</v>
      </c>
      <c r="AA2605" s="53">
        <v>0</v>
      </c>
      <c r="AB2605" s="53" t="s">
        <v>130</v>
      </c>
      <c r="AC2605" s="85">
        <v>0.05</v>
      </c>
      <c r="AD2605" s="53">
        <v>0</v>
      </c>
      <c r="AE2605" s="53" t="s">
        <v>130</v>
      </c>
      <c r="AF2605" s="55">
        <v>0.25</v>
      </c>
      <c r="AG2605" s="88">
        <v>0</v>
      </c>
      <c r="AH2605" s="53" t="s">
        <v>130</v>
      </c>
      <c r="AI2605" s="55">
        <v>0.25</v>
      </c>
      <c r="AJ2605" s="53"/>
      <c r="AK2605" s="53"/>
      <c r="AL2605" s="53"/>
      <c r="AM2605" s="53"/>
      <c r="AN2605" s="53"/>
      <c r="AO2605" s="53"/>
      <c r="AP2605" s="53"/>
      <c r="AQ2605" s="53"/>
      <c r="AR2605" s="53"/>
      <c r="AS2605" s="53"/>
      <c r="AT2605" s="53"/>
      <c r="AU2605" s="53"/>
      <c r="AV2605" s="53"/>
      <c r="AW2605" s="53"/>
      <c r="AX2605" s="53"/>
      <c r="AY2605" s="53"/>
      <c r="AZ2605" s="53"/>
      <c r="BA2605" s="53"/>
      <c r="BB2605" s="53"/>
      <c r="BC2605" s="53"/>
      <c r="BD2605" s="53"/>
      <c r="BE2605" s="53"/>
    </row>
    <row r="2606" spans="1:57" ht="15.75" customHeight="1">
      <c r="A2606" s="1" t="s">
        <v>2758</v>
      </c>
      <c r="B2606" s="1" t="s">
        <v>280</v>
      </c>
      <c r="C2606" s="1" t="s">
        <v>281</v>
      </c>
      <c r="D2606" s="1" t="s">
        <v>275</v>
      </c>
      <c r="E2606" s="1" t="s">
        <v>701</v>
      </c>
      <c r="F2606" s="128"/>
      <c r="G2606" s="129"/>
      <c r="H2606" s="129"/>
      <c r="I2606" s="129"/>
      <c r="J2606" s="129"/>
      <c r="K2606" s="83" t="s">
        <v>2784</v>
      </c>
      <c r="L2606" s="84" t="s">
        <v>2785</v>
      </c>
      <c r="M2606" s="51" t="s">
        <v>127</v>
      </c>
      <c r="N2606" s="51"/>
      <c r="O2606" s="62" t="e">
        <f t="shared" si="1413"/>
        <v>#VALUE!</v>
      </c>
      <c r="P2606" s="53">
        <v>18</v>
      </c>
      <c r="Q2606" s="54" t="s">
        <v>159</v>
      </c>
      <c r="R2606" s="53">
        <v>16200</v>
      </c>
      <c r="S2606" s="53">
        <f t="shared" si="1414"/>
        <v>0</v>
      </c>
      <c r="T2606" s="53"/>
      <c r="U2606" s="53">
        <v>0</v>
      </c>
      <c r="V2606" s="53" t="s">
        <v>129</v>
      </c>
      <c r="W2606" s="55">
        <v>0.01</v>
      </c>
      <c r="X2606" s="53">
        <v>0</v>
      </c>
      <c r="Y2606" s="53" t="s">
        <v>130</v>
      </c>
      <c r="Z2606" s="55">
        <v>0.05</v>
      </c>
      <c r="AA2606" s="53">
        <v>0</v>
      </c>
      <c r="AB2606" s="53" t="s">
        <v>130</v>
      </c>
      <c r="AC2606" s="85">
        <v>0.05</v>
      </c>
      <c r="AD2606" s="53">
        <v>0</v>
      </c>
      <c r="AE2606" s="53" t="s">
        <v>130</v>
      </c>
      <c r="AF2606" s="55">
        <v>0.25</v>
      </c>
      <c r="AG2606" s="88">
        <v>0</v>
      </c>
      <c r="AH2606" s="53" t="s">
        <v>130</v>
      </c>
      <c r="AI2606" s="55">
        <v>0.25</v>
      </c>
      <c r="AJ2606" s="53"/>
      <c r="AK2606" s="53"/>
      <c r="AL2606" s="53"/>
      <c r="AM2606" s="53"/>
      <c r="AN2606" s="53"/>
      <c r="AO2606" s="53"/>
      <c r="AP2606" s="53"/>
      <c r="AQ2606" s="53"/>
      <c r="AR2606" s="53"/>
      <c r="AS2606" s="53"/>
      <c r="AT2606" s="53"/>
      <c r="AU2606" s="53"/>
      <c r="AV2606" s="53"/>
      <c r="AW2606" s="53"/>
      <c r="AX2606" s="53"/>
      <c r="AY2606" s="53"/>
      <c r="AZ2606" s="53"/>
      <c r="BA2606" s="53"/>
      <c r="BB2606" s="53"/>
      <c r="BC2606" s="53"/>
      <c r="BD2606" s="53"/>
      <c r="BE2606" s="53"/>
    </row>
    <row r="2607" spans="1:57" ht="15.75" customHeight="1">
      <c r="A2607" s="1" t="s">
        <v>2758</v>
      </c>
      <c r="B2607" s="1" t="s">
        <v>280</v>
      </c>
      <c r="C2607" s="1" t="s">
        <v>281</v>
      </c>
      <c r="D2607" s="1" t="s">
        <v>275</v>
      </c>
      <c r="E2607" s="1" t="s">
        <v>701</v>
      </c>
      <c r="F2607" s="128"/>
      <c r="G2607" s="129"/>
      <c r="H2607" s="129"/>
      <c r="I2607" s="129"/>
      <c r="J2607" s="129"/>
      <c r="K2607" s="83" t="s">
        <v>2786</v>
      </c>
      <c r="L2607" s="84" t="s">
        <v>2787</v>
      </c>
      <c r="M2607" s="51" t="s">
        <v>127</v>
      </c>
      <c r="N2607" s="51"/>
      <c r="O2607" s="62" t="e">
        <f t="shared" si="1413"/>
        <v>#VALUE!</v>
      </c>
      <c r="P2607" s="53">
        <v>100</v>
      </c>
      <c r="Q2607" s="54" t="s">
        <v>159</v>
      </c>
      <c r="R2607" s="53">
        <v>160000</v>
      </c>
      <c r="S2607" s="53">
        <f t="shared" si="1414"/>
        <v>0</v>
      </c>
      <c r="T2607" s="53"/>
      <c r="U2607" s="53">
        <v>0</v>
      </c>
      <c r="V2607" s="53" t="s">
        <v>129</v>
      </c>
      <c r="W2607" s="55">
        <v>0.01</v>
      </c>
      <c r="X2607" s="53">
        <v>0</v>
      </c>
      <c r="Y2607" s="53" t="s">
        <v>130</v>
      </c>
      <c r="Z2607" s="55">
        <v>0.05</v>
      </c>
      <c r="AA2607" s="53">
        <v>0</v>
      </c>
      <c r="AB2607" s="53" t="s">
        <v>130</v>
      </c>
      <c r="AC2607" s="85">
        <v>0.05</v>
      </c>
      <c r="AD2607" s="53">
        <v>0</v>
      </c>
      <c r="AE2607" s="53" t="s">
        <v>130</v>
      </c>
      <c r="AF2607" s="55">
        <v>0.25</v>
      </c>
      <c r="AG2607" s="88">
        <v>0</v>
      </c>
      <c r="AH2607" s="53" t="s">
        <v>130</v>
      </c>
      <c r="AI2607" s="55">
        <v>0.25</v>
      </c>
      <c r="AJ2607" s="53"/>
      <c r="AK2607" s="53"/>
      <c r="AL2607" s="53"/>
      <c r="AM2607" s="53"/>
      <c r="AN2607" s="53"/>
      <c r="AO2607" s="53"/>
      <c r="AP2607" s="53"/>
      <c r="AQ2607" s="53"/>
      <c r="AR2607" s="53"/>
      <c r="AS2607" s="53"/>
      <c r="AT2607" s="53"/>
      <c r="AU2607" s="53"/>
      <c r="AV2607" s="53"/>
      <c r="AW2607" s="53"/>
      <c r="AX2607" s="53"/>
      <c r="AY2607" s="53"/>
      <c r="AZ2607" s="53"/>
      <c r="BA2607" s="53"/>
      <c r="BB2607" s="53"/>
      <c r="BC2607" s="53"/>
      <c r="BD2607" s="53"/>
      <c r="BE2607" s="53"/>
    </row>
    <row r="2608" spans="1:57" ht="15.75" customHeight="1">
      <c r="A2608" s="1" t="s">
        <v>2758</v>
      </c>
      <c r="B2608" s="1" t="s">
        <v>280</v>
      </c>
      <c r="C2608" s="1" t="s">
        <v>281</v>
      </c>
      <c r="D2608" s="1" t="s">
        <v>899</v>
      </c>
      <c r="E2608" s="1"/>
      <c r="F2608" s="35"/>
      <c r="G2608" s="36"/>
      <c r="H2608" s="36"/>
      <c r="I2608" s="36" t="s">
        <v>899</v>
      </c>
      <c r="J2608" s="36"/>
      <c r="K2608" s="137"/>
      <c r="L2608" s="138"/>
      <c r="M2608" s="122"/>
      <c r="N2608" s="122"/>
      <c r="O2608" s="122"/>
      <c r="P2608" s="39"/>
      <c r="Q2608" s="40"/>
      <c r="R2608" s="39">
        <f t="shared" ref="R2608:S2608" si="1415">R2609</f>
        <v>100000</v>
      </c>
      <c r="S2608" s="39">
        <f t="shared" si="1415"/>
        <v>0</v>
      </c>
      <c r="T2608" s="39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86"/>
      <c r="AE2608" s="86"/>
      <c r="AF2608" s="86"/>
      <c r="AG2608" s="39"/>
      <c r="AH2608" s="39"/>
      <c r="AI2608" s="39"/>
      <c r="AJ2608" s="39"/>
      <c r="AK2608" s="39"/>
      <c r="AL2608" s="39"/>
      <c r="AM2608" s="39"/>
      <c r="AN2608" s="39"/>
      <c r="AO2608" s="39"/>
      <c r="AP2608" s="39"/>
      <c r="AQ2608" s="39"/>
      <c r="AR2608" s="39"/>
      <c r="AS2608" s="39"/>
      <c r="AT2608" s="39"/>
      <c r="AU2608" s="39"/>
      <c r="AV2608" s="39"/>
      <c r="AW2608" s="39"/>
      <c r="AX2608" s="39"/>
      <c r="AY2608" s="39"/>
      <c r="AZ2608" s="39"/>
      <c r="BA2608" s="39"/>
      <c r="BB2608" s="39"/>
      <c r="BC2608" s="39"/>
      <c r="BD2608" s="39"/>
      <c r="BE2608" s="39"/>
    </row>
    <row r="2609" spans="1:57" ht="15.75" customHeight="1">
      <c r="A2609" s="1" t="s">
        <v>2758</v>
      </c>
      <c r="B2609" s="1" t="s">
        <v>280</v>
      </c>
      <c r="C2609" s="1" t="s">
        <v>281</v>
      </c>
      <c r="D2609" s="1"/>
      <c r="E2609" s="1" t="s">
        <v>905</v>
      </c>
      <c r="F2609" s="41"/>
      <c r="G2609" s="42"/>
      <c r="H2609" s="42"/>
      <c r="I2609" s="42"/>
      <c r="J2609" s="42" t="s">
        <v>905</v>
      </c>
      <c r="K2609" s="139"/>
      <c r="L2609" s="140"/>
      <c r="M2609" s="127"/>
      <c r="N2609" s="127"/>
      <c r="O2609" s="127"/>
      <c r="P2609" s="45"/>
      <c r="Q2609" s="46"/>
      <c r="R2609" s="45">
        <f t="shared" ref="R2609:S2609" si="1416">R2610</f>
        <v>100000</v>
      </c>
      <c r="S2609" s="45">
        <f t="shared" si="1416"/>
        <v>0</v>
      </c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82"/>
      <c r="AE2609" s="82"/>
      <c r="AF2609" s="82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  <c r="AT2609" s="45"/>
      <c r="AU2609" s="45"/>
      <c r="AV2609" s="45"/>
      <c r="AW2609" s="45"/>
      <c r="AX2609" s="45"/>
      <c r="AY2609" s="45"/>
      <c r="AZ2609" s="45"/>
      <c r="BA2609" s="45"/>
      <c r="BB2609" s="45"/>
      <c r="BC2609" s="45"/>
      <c r="BD2609" s="45"/>
      <c r="BE2609" s="45"/>
    </row>
    <row r="2610" spans="1:57" ht="15.75" customHeight="1">
      <c r="A2610" s="1" t="s">
        <v>2758</v>
      </c>
      <c r="B2610" s="1" t="s">
        <v>280</v>
      </c>
      <c r="C2610" s="1" t="s">
        <v>281</v>
      </c>
      <c r="D2610" s="1" t="s">
        <v>899</v>
      </c>
      <c r="E2610" s="1" t="s">
        <v>905</v>
      </c>
      <c r="F2610" s="128"/>
      <c r="G2610" s="129"/>
      <c r="H2610" s="129"/>
      <c r="I2610" s="129"/>
      <c r="J2610" s="129"/>
      <c r="K2610" s="83" t="s">
        <v>2788</v>
      </c>
      <c r="L2610" s="206" t="s">
        <v>2789</v>
      </c>
      <c r="M2610" s="51" t="s">
        <v>127</v>
      </c>
      <c r="N2610" s="51"/>
      <c r="O2610" s="62" t="e">
        <f>M2610-R2610</f>
        <v>#VALUE!</v>
      </c>
      <c r="P2610" s="53">
        <v>2</v>
      </c>
      <c r="Q2610" s="54" t="s">
        <v>908</v>
      </c>
      <c r="R2610" s="53">
        <v>100000</v>
      </c>
      <c r="S2610" s="53">
        <f>U2610+X2610+AA2610+AD2610+AG2610+AJ2610+AM2610+AP2610+AS2610+AV2610+AY2610+BB2610</f>
        <v>0</v>
      </c>
      <c r="T2610" s="53"/>
      <c r="U2610" s="53">
        <v>0</v>
      </c>
      <c r="V2610" s="53" t="s">
        <v>129</v>
      </c>
      <c r="W2610" s="55">
        <v>0.01</v>
      </c>
      <c r="X2610" s="53">
        <v>0</v>
      </c>
      <c r="Y2610" s="53" t="s">
        <v>130</v>
      </c>
      <c r="Z2610" s="55">
        <v>0.05</v>
      </c>
      <c r="AA2610" s="53">
        <v>0</v>
      </c>
      <c r="AB2610" s="53" t="s">
        <v>130</v>
      </c>
      <c r="AC2610" s="85">
        <v>0.05</v>
      </c>
      <c r="AD2610" s="53">
        <v>0</v>
      </c>
      <c r="AE2610" s="53" t="s">
        <v>130</v>
      </c>
      <c r="AF2610" s="55">
        <v>0.25</v>
      </c>
      <c r="AG2610" s="88">
        <v>0</v>
      </c>
      <c r="AH2610" s="53" t="s">
        <v>130</v>
      </c>
      <c r="AI2610" s="55">
        <v>0.25</v>
      </c>
      <c r="AJ2610" s="53"/>
      <c r="AK2610" s="53"/>
      <c r="AL2610" s="53"/>
      <c r="AM2610" s="53"/>
      <c r="AN2610" s="53"/>
      <c r="AO2610" s="53"/>
      <c r="AP2610" s="53"/>
      <c r="AQ2610" s="53"/>
      <c r="AR2610" s="53"/>
      <c r="AS2610" s="53"/>
      <c r="AT2610" s="53"/>
      <c r="AU2610" s="53"/>
      <c r="AV2610" s="53"/>
      <c r="AW2610" s="53"/>
      <c r="AX2610" s="53"/>
      <c r="AY2610" s="53"/>
      <c r="AZ2610" s="53"/>
      <c r="BA2610" s="53"/>
      <c r="BB2610" s="53"/>
      <c r="BC2610" s="53"/>
      <c r="BD2610" s="53"/>
      <c r="BE2610" s="53"/>
    </row>
    <row r="2611" spans="1:57" ht="15.75" customHeight="1">
      <c r="A2611" s="1"/>
      <c r="B2611" s="1"/>
      <c r="C2611" s="1"/>
      <c r="D2611" s="1"/>
      <c r="E2611" s="1"/>
      <c r="F2611" s="207"/>
      <c r="G2611" s="207"/>
      <c r="H2611" s="207"/>
      <c r="I2611" s="207"/>
      <c r="J2611" s="207"/>
      <c r="K2611" s="1"/>
      <c r="L2611" s="208"/>
      <c r="M2611" s="1"/>
      <c r="N2611" s="1"/>
      <c r="O2611" s="1"/>
      <c r="P2611" s="209"/>
      <c r="Q2611" s="210"/>
      <c r="R2611" s="211"/>
      <c r="S2611" s="21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</row>
    <row r="2612" spans="1:57" ht="15.75" customHeight="1">
      <c r="A2612" s="1"/>
      <c r="B2612" s="1"/>
      <c r="C2612" s="1"/>
      <c r="D2612" s="1"/>
      <c r="E2612" s="1"/>
      <c r="F2612" s="212" t="s">
        <v>2790</v>
      </c>
      <c r="G2612" s="207"/>
      <c r="H2612" s="207"/>
      <c r="I2612" s="341" t="s">
        <v>2791</v>
      </c>
      <c r="J2612" s="321"/>
      <c r="K2612" s="321"/>
      <c r="L2612" s="321"/>
      <c r="M2612" s="213"/>
      <c r="N2612" s="1"/>
      <c r="O2612" s="1"/>
      <c r="P2612" s="209"/>
      <c r="Q2612" s="210"/>
      <c r="R2612" s="211"/>
      <c r="S2612" s="21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</row>
    <row r="2613" spans="1:57" ht="15.75" customHeight="1">
      <c r="A2613" s="1"/>
      <c r="B2613" s="1"/>
      <c r="C2613" s="1"/>
      <c r="D2613" s="1"/>
      <c r="E2613" s="1"/>
      <c r="F2613" s="207"/>
      <c r="G2613" s="207"/>
      <c r="H2613" s="207"/>
      <c r="I2613" s="214"/>
      <c r="J2613" s="214"/>
      <c r="K2613" s="339" t="s">
        <v>2792</v>
      </c>
      <c r="L2613" s="321"/>
      <c r="M2613" s="214"/>
      <c r="N2613" s="1"/>
      <c r="O2613" s="1"/>
      <c r="P2613" s="209"/>
      <c r="Q2613" s="210"/>
      <c r="R2613" s="211"/>
      <c r="S2613" s="21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</row>
    <row r="2614" spans="1:57" ht="15.75" customHeight="1">
      <c r="A2614" s="1"/>
      <c r="B2614" s="1"/>
      <c r="C2614" s="1"/>
      <c r="D2614" s="1"/>
      <c r="E2614" s="1"/>
      <c r="F2614" s="207"/>
      <c r="G2614" s="207"/>
      <c r="H2614" s="207"/>
      <c r="I2614" s="214"/>
      <c r="J2614" s="214"/>
      <c r="K2614" s="339" t="s">
        <v>2793</v>
      </c>
      <c r="L2614" s="321"/>
      <c r="M2614" s="214"/>
      <c r="N2614" s="1"/>
      <c r="O2614" s="1"/>
      <c r="P2614" s="209"/>
      <c r="Q2614" s="210"/>
      <c r="R2614" s="211"/>
      <c r="S2614" s="21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</row>
    <row r="2615" spans="1:57" ht="15.75" customHeight="1">
      <c r="A2615" s="1"/>
      <c r="B2615" s="1"/>
      <c r="C2615" s="1"/>
      <c r="D2615" s="1"/>
      <c r="E2615" s="1"/>
      <c r="F2615" s="207"/>
      <c r="G2615" s="207"/>
      <c r="H2615" s="207"/>
      <c r="I2615" s="214"/>
      <c r="J2615" s="214"/>
      <c r="K2615" s="339" t="s">
        <v>2794</v>
      </c>
      <c r="L2615" s="321"/>
      <c r="M2615" s="214"/>
      <c r="N2615" s="1"/>
      <c r="O2615" s="1"/>
      <c r="P2615" s="209"/>
      <c r="Q2615" s="210"/>
      <c r="R2615" s="211"/>
      <c r="S2615" s="21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</row>
    <row r="2616" spans="1:57" ht="15.75" customHeight="1">
      <c r="A2616" s="1"/>
      <c r="B2616" s="1"/>
      <c r="C2616" s="1"/>
      <c r="D2616" s="1"/>
      <c r="E2616" s="1"/>
      <c r="F2616" s="207"/>
      <c r="G2616" s="207"/>
      <c r="H2616" s="207"/>
      <c r="I2616" s="342" t="s">
        <v>2795</v>
      </c>
      <c r="J2616" s="321"/>
      <c r="K2616" s="321"/>
      <c r="L2616" s="321"/>
      <c r="M2616" s="215"/>
      <c r="N2616" s="1"/>
      <c r="O2616" s="1"/>
      <c r="P2616" s="209"/>
      <c r="Q2616" s="210"/>
      <c r="R2616" s="211"/>
      <c r="S2616" s="21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</row>
    <row r="2617" spans="1:57" ht="15.75" customHeight="1">
      <c r="A2617" s="1"/>
      <c r="B2617" s="1"/>
      <c r="C2617" s="1"/>
      <c r="D2617" s="1"/>
      <c r="E2617" s="1"/>
      <c r="F2617" s="207"/>
      <c r="G2617" s="207"/>
      <c r="H2617" s="207"/>
      <c r="I2617" s="214"/>
      <c r="J2617" s="214"/>
      <c r="K2617" s="339" t="s">
        <v>2796</v>
      </c>
      <c r="L2617" s="321"/>
      <c r="M2617" s="214"/>
      <c r="N2617" s="1"/>
      <c r="O2617" s="1"/>
      <c r="P2617" s="209"/>
      <c r="Q2617" s="210"/>
      <c r="R2617" s="211"/>
      <c r="S2617" s="21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</row>
    <row r="2618" spans="1:57" ht="15.75" customHeight="1">
      <c r="A2618" s="1"/>
      <c r="B2618" s="1"/>
      <c r="C2618" s="1"/>
      <c r="D2618" s="1"/>
      <c r="E2618" s="1"/>
      <c r="F2618" s="207"/>
      <c r="G2618" s="207"/>
      <c r="H2618" s="207"/>
      <c r="I2618" s="214"/>
      <c r="J2618" s="214"/>
      <c r="K2618" s="339" t="s">
        <v>2797</v>
      </c>
      <c r="L2618" s="321"/>
      <c r="M2618" s="214"/>
      <c r="N2618" s="1"/>
      <c r="O2618" s="1"/>
      <c r="P2618" s="209"/>
      <c r="Q2618" s="210"/>
      <c r="R2618" s="211"/>
      <c r="S2618" s="21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</row>
    <row r="2619" spans="1:57" ht="15.75" customHeight="1">
      <c r="A2619" s="1"/>
      <c r="B2619" s="1"/>
      <c r="C2619" s="1"/>
      <c r="D2619" s="1"/>
      <c r="E2619" s="1"/>
      <c r="F2619" s="207"/>
      <c r="G2619" s="207"/>
      <c r="H2619" s="207"/>
      <c r="I2619" s="214"/>
      <c r="J2619" s="214"/>
      <c r="K2619" s="339" t="s">
        <v>2798</v>
      </c>
      <c r="L2619" s="321"/>
      <c r="M2619" s="214"/>
      <c r="N2619" s="1"/>
      <c r="O2619" s="1"/>
      <c r="P2619" s="209"/>
      <c r="Q2619" s="210"/>
      <c r="R2619" s="211"/>
      <c r="S2619" s="21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</row>
    <row r="2620" spans="1:57" ht="15.75" customHeight="1">
      <c r="A2620" s="1"/>
      <c r="B2620" s="1"/>
      <c r="C2620" s="1"/>
      <c r="D2620" s="1"/>
      <c r="E2620" s="1"/>
      <c r="F2620" s="207"/>
      <c r="G2620" s="207"/>
      <c r="H2620" s="207"/>
      <c r="I2620" s="214"/>
      <c r="J2620" s="214"/>
      <c r="K2620" s="339" t="s">
        <v>2799</v>
      </c>
      <c r="L2620" s="321"/>
      <c r="M2620" s="214"/>
      <c r="N2620" s="1"/>
      <c r="O2620" s="1"/>
      <c r="P2620" s="209"/>
      <c r="Q2620" s="210"/>
      <c r="R2620" s="211"/>
      <c r="S2620" s="21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</row>
    <row r="2621" spans="1:57" ht="15.75" customHeight="1">
      <c r="A2621" s="1"/>
      <c r="B2621" s="1"/>
      <c r="C2621" s="1"/>
      <c r="D2621" s="1"/>
      <c r="E2621" s="1"/>
      <c r="F2621" s="207"/>
      <c r="G2621" s="207"/>
      <c r="H2621" s="207"/>
      <c r="I2621" s="214"/>
      <c r="J2621" s="214"/>
      <c r="K2621" s="339" t="s">
        <v>2800</v>
      </c>
      <c r="L2621" s="321"/>
      <c r="M2621" s="214"/>
      <c r="N2621" s="1"/>
      <c r="O2621" s="1"/>
      <c r="P2621" s="209"/>
      <c r="Q2621" s="210"/>
      <c r="R2621" s="211"/>
      <c r="S2621" s="21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</row>
    <row r="2622" spans="1:57" ht="15.75" customHeight="1">
      <c r="A2622" s="1"/>
      <c r="B2622" s="1"/>
      <c r="C2622" s="1"/>
      <c r="D2622" s="1"/>
      <c r="E2622" s="1"/>
      <c r="F2622" s="207"/>
      <c r="G2622" s="207"/>
      <c r="H2622" s="207"/>
      <c r="I2622" s="207"/>
      <c r="J2622" s="207"/>
      <c r="K2622" s="1"/>
      <c r="L2622" s="208"/>
      <c r="M2622" s="1"/>
      <c r="N2622" s="1"/>
      <c r="O2622" s="1"/>
      <c r="P2622" s="209"/>
      <c r="Q2622" s="210"/>
      <c r="R2622" s="211"/>
      <c r="S2622" s="21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</row>
    <row r="2623" spans="1:57" ht="15.75" customHeight="1">
      <c r="A2623" s="1"/>
      <c r="B2623" s="1"/>
      <c r="C2623" s="1"/>
      <c r="D2623" s="1"/>
      <c r="E2623" s="1"/>
      <c r="F2623" s="207"/>
      <c r="G2623" s="207"/>
      <c r="H2623" s="207"/>
      <c r="I2623" s="207"/>
      <c r="J2623" s="207"/>
      <c r="K2623" s="1"/>
      <c r="L2623" s="208"/>
      <c r="M2623" s="1"/>
      <c r="N2623" s="1"/>
      <c r="O2623" s="1"/>
      <c r="P2623" s="209"/>
      <c r="Q2623" s="210"/>
      <c r="R2623" s="211"/>
      <c r="S2623" s="21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</row>
    <row r="2624" spans="1:57" ht="15.75" customHeight="1">
      <c r="A2624" s="1"/>
      <c r="B2624" s="1"/>
      <c r="C2624" s="1"/>
      <c r="D2624" s="1"/>
      <c r="E2624" s="1"/>
      <c r="F2624" s="207"/>
      <c r="G2624" s="207"/>
      <c r="H2624" s="207"/>
      <c r="I2624" s="207"/>
      <c r="J2624" s="207"/>
      <c r="K2624" s="1"/>
      <c r="L2624" s="208"/>
      <c r="M2624" s="1"/>
      <c r="N2624" s="1"/>
      <c r="O2624" s="1"/>
      <c r="P2624" s="209"/>
      <c r="Q2624" s="210"/>
      <c r="R2624" s="211"/>
      <c r="S2624" s="21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</row>
    <row r="2625" spans="1:57" ht="15.75" customHeight="1">
      <c r="A2625" s="1"/>
      <c r="B2625" s="1"/>
      <c r="C2625" s="1"/>
      <c r="D2625" s="1"/>
      <c r="E2625" s="1"/>
      <c r="F2625" s="207"/>
      <c r="G2625" s="207"/>
      <c r="H2625" s="207"/>
      <c r="I2625" s="207"/>
      <c r="J2625" s="207"/>
      <c r="K2625" s="1"/>
      <c r="L2625" s="208"/>
      <c r="M2625" s="1"/>
      <c r="N2625" s="1"/>
      <c r="O2625" s="1"/>
      <c r="P2625" s="209"/>
      <c r="Q2625" s="210"/>
      <c r="R2625" s="211"/>
      <c r="S2625" s="21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</row>
    <row r="2626" spans="1:57" ht="15.75" customHeight="1">
      <c r="A2626" s="1"/>
      <c r="B2626" s="1"/>
      <c r="C2626" s="1"/>
      <c r="D2626" s="1"/>
      <c r="E2626" s="1"/>
      <c r="F2626" s="207"/>
      <c r="G2626" s="207"/>
      <c r="H2626" s="207"/>
      <c r="I2626" s="207"/>
      <c r="J2626" s="207"/>
      <c r="K2626" s="1"/>
      <c r="L2626" s="208"/>
      <c r="M2626" s="1"/>
      <c r="N2626" s="1"/>
      <c r="O2626" s="1"/>
      <c r="P2626" s="209"/>
      <c r="Q2626" s="210"/>
      <c r="R2626" s="211"/>
      <c r="S2626" s="21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</row>
    <row r="2627" spans="1:57" ht="15.75" customHeight="1">
      <c r="A2627" s="1"/>
      <c r="B2627" s="1"/>
      <c r="C2627" s="1"/>
      <c r="D2627" s="1"/>
      <c r="E2627" s="1"/>
      <c r="F2627" s="207"/>
      <c r="G2627" s="207"/>
      <c r="H2627" s="207"/>
      <c r="I2627" s="207"/>
      <c r="J2627" s="207"/>
      <c r="K2627" s="1"/>
      <c r="L2627" s="208"/>
      <c r="M2627" s="1"/>
      <c r="N2627" s="1"/>
      <c r="O2627" s="1"/>
      <c r="P2627" s="209"/>
      <c r="Q2627" s="210"/>
      <c r="R2627" s="211"/>
      <c r="S2627" s="21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</row>
    <row r="2628" spans="1:57" ht="15.75" customHeight="1">
      <c r="A2628" s="1"/>
      <c r="B2628" s="1"/>
      <c r="C2628" s="1"/>
      <c r="D2628" s="1"/>
      <c r="E2628" s="1"/>
      <c r="F2628" s="207"/>
      <c r="G2628" s="207"/>
      <c r="H2628" s="207"/>
      <c r="I2628" s="207"/>
      <c r="J2628" s="207"/>
      <c r="K2628" s="1"/>
      <c r="L2628" s="208"/>
      <c r="M2628" s="1"/>
      <c r="N2628" s="1"/>
      <c r="O2628" s="1"/>
      <c r="P2628" s="209"/>
      <c r="Q2628" s="210"/>
      <c r="R2628" s="211"/>
      <c r="S2628" s="21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</row>
    <row r="2629" spans="1:57" ht="15.75" customHeight="1">
      <c r="A2629" s="1"/>
      <c r="B2629" s="1"/>
      <c r="C2629" s="1"/>
      <c r="D2629" s="1"/>
      <c r="E2629" s="1"/>
      <c r="F2629" s="207"/>
      <c r="G2629" s="207"/>
      <c r="H2629" s="207"/>
      <c r="I2629" s="207"/>
      <c r="J2629" s="207"/>
      <c r="K2629" s="1"/>
      <c r="L2629" s="208"/>
      <c r="M2629" s="1"/>
      <c r="N2629" s="1"/>
      <c r="O2629" s="1"/>
      <c r="P2629" s="209"/>
      <c r="Q2629" s="210"/>
      <c r="R2629" s="211"/>
      <c r="S2629" s="21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</row>
    <row r="2630" spans="1:57" ht="15.75" customHeight="1">
      <c r="A2630" s="1"/>
      <c r="B2630" s="1"/>
      <c r="C2630" s="1"/>
      <c r="D2630" s="1"/>
      <c r="E2630" s="1"/>
      <c r="F2630" s="207"/>
      <c r="G2630" s="207"/>
      <c r="H2630" s="207"/>
      <c r="I2630" s="207"/>
      <c r="J2630" s="207"/>
      <c r="K2630" s="1"/>
      <c r="L2630" s="208"/>
      <c r="M2630" s="1"/>
      <c r="N2630" s="1"/>
      <c r="O2630" s="1"/>
      <c r="P2630" s="209"/>
      <c r="Q2630" s="210"/>
      <c r="R2630" s="211"/>
      <c r="S2630" s="21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</row>
    <row r="2631" spans="1:57" ht="15.75" customHeight="1">
      <c r="A2631" s="1"/>
      <c r="B2631" s="1"/>
      <c r="C2631" s="1"/>
      <c r="D2631" s="1"/>
      <c r="E2631" s="1"/>
      <c r="F2631" s="207"/>
      <c r="G2631" s="207"/>
      <c r="H2631" s="207"/>
      <c r="I2631" s="207"/>
      <c r="J2631" s="207"/>
      <c r="K2631" s="1"/>
      <c r="L2631" s="208"/>
      <c r="M2631" s="1"/>
      <c r="N2631" s="1"/>
      <c r="O2631" s="1"/>
      <c r="P2631" s="209"/>
      <c r="Q2631" s="210"/>
      <c r="R2631" s="211"/>
      <c r="S2631" s="21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</row>
    <row r="2632" spans="1:57" ht="15.75" customHeight="1">
      <c r="A2632" s="1"/>
      <c r="B2632" s="1"/>
      <c r="C2632" s="1"/>
      <c r="D2632" s="1"/>
      <c r="E2632" s="1"/>
      <c r="F2632" s="207"/>
      <c r="G2632" s="207"/>
      <c r="H2632" s="207"/>
      <c r="I2632" s="207"/>
      <c r="J2632" s="207"/>
      <c r="K2632" s="1"/>
      <c r="L2632" s="208"/>
      <c r="M2632" s="1"/>
      <c r="N2632" s="1"/>
      <c r="O2632" s="1"/>
      <c r="P2632" s="209"/>
      <c r="Q2632" s="210"/>
      <c r="R2632" s="211"/>
      <c r="S2632" s="21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</row>
    <row r="2633" spans="1:57" ht="15.75" customHeight="1">
      <c r="A2633" s="1"/>
      <c r="B2633" s="1"/>
      <c r="C2633" s="1"/>
      <c r="D2633" s="1"/>
      <c r="E2633" s="1"/>
      <c r="F2633" s="207"/>
      <c r="G2633" s="207"/>
      <c r="H2633" s="207"/>
      <c r="I2633" s="207"/>
      <c r="J2633" s="207"/>
      <c r="K2633" s="1"/>
      <c r="L2633" s="208"/>
      <c r="M2633" s="1"/>
      <c r="N2633" s="1"/>
      <c r="O2633" s="1"/>
      <c r="P2633" s="209"/>
      <c r="Q2633" s="210"/>
      <c r="R2633" s="211"/>
      <c r="S2633" s="21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</row>
    <row r="2634" spans="1:57" ht="15.75" customHeight="1">
      <c r="A2634" s="1"/>
      <c r="B2634" s="1"/>
      <c r="C2634" s="1"/>
      <c r="D2634" s="1"/>
      <c r="E2634" s="1"/>
      <c r="F2634" s="207"/>
      <c r="G2634" s="207"/>
      <c r="H2634" s="207"/>
      <c r="I2634" s="207"/>
      <c r="J2634" s="207"/>
      <c r="K2634" s="1"/>
      <c r="L2634" s="208"/>
      <c r="M2634" s="1"/>
      <c r="N2634" s="1"/>
      <c r="O2634" s="1"/>
      <c r="P2634" s="209"/>
      <c r="Q2634" s="210"/>
      <c r="R2634" s="211"/>
      <c r="S2634" s="21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</row>
    <row r="2635" spans="1:57" ht="15.75" customHeight="1">
      <c r="A2635" s="1"/>
      <c r="B2635" s="1"/>
      <c r="C2635" s="1"/>
      <c r="D2635" s="1"/>
      <c r="E2635" s="1"/>
      <c r="F2635" s="207"/>
      <c r="G2635" s="207"/>
      <c r="H2635" s="207"/>
      <c r="I2635" s="207"/>
      <c r="J2635" s="207"/>
      <c r="K2635" s="1"/>
      <c r="L2635" s="208"/>
      <c r="M2635" s="1"/>
      <c r="N2635" s="1"/>
      <c r="O2635" s="1"/>
      <c r="P2635" s="209"/>
      <c r="Q2635" s="210"/>
      <c r="R2635" s="211"/>
      <c r="S2635" s="21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</row>
    <row r="2636" spans="1:57" ht="15.75" customHeight="1">
      <c r="A2636" s="1"/>
      <c r="B2636" s="1"/>
      <c r="C2636" s="1"/>
      <c r="D2636" s="1"/>
      <c r="E2636" s="1"/>
      <c r="F2636" s="207"/>
      <c r="G2636" s="207"/>
      <c r="H2636" s="207"/>
      <c r="I2636" s="207"/>
      <c r="J2636" s="207"/>
      <c r="K2636" s="1"/>
      <c r="L2636" s="208"/>
      <c r="M2636" s="1"/>
      <c r="N2636" s="1"/>
      <c r="O2636" s="1"/>
      <c r="P2636" s="209"/>
      <c r="Q2636" s="210"/>
      <c r="R2636" s="211"/>
      <c r="S2636" s="21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</row>
    <row r="2637" spans="1:57" ht="15.75" customHeight="1">
      <c r="A2637" s="1"/>
      <c r="B2637" s="1"/>
      <c r="C2637" s="1"/>
      <c r="D2637" s="1"/>
      <c r="E2637" s="1"/>
      <c r="F2637" s="207"/>
      <c r="G2637" s="207"/>
      <c r="H2637" s="207"/>
      <c r="I2637" s="207"/>
      <c r="J2637" s="207"/>
      <c r="K2637" s="1"/>
      <c r="L2637" s="208"/>
      <c r="M2637" s="1"/>
      <c r="N2637" s="1"/>
      <c r="O2637" s="1"/>
      <c r="P2637" s="209"/>
      <c r="Q2637" s="210"/>
      <c r="R2637" s="211"/>
      <c r="S2637" s="21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</row>
    <row r="2638" spans="1:57" ht="15.75" customHeight="1">
      <c r="A2638" s="1"/>
      <c r="B2638" s="1"/>
      <c r="C2638" s="1"/>
      <c r="D2638" s="1"/>
      <c r="E2638" s="1"/>
      <c r="F2638" s="207"/>
      <c r="G2638" s="207"/>
      <c r="H2638" s="207"/>
      <c r="I2638" s="207"/>
      <c r="J2638" s="207"/>
      <c r="K2638" s="1"/>
      <c r="L2638" s="208"/>
      <c r="M2638" s="1"/>
      <c r="N2638" s="1"/>
      <c r="O2638" s="1"/>
      <c r="P2638" s="209"/>
      <c r="Q2638" s="210"/>
      <c r="R2638" s="211"/>
      <c r="S2638" s="21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</row>
    <row r="2639" spans="1:57" ht="15.75" customHeight="1">
      <c r="A2639" s="1"/>
      <c r="B2639" s="1"/>
      <c r="C2639" s="1"/>
      <c r="D2639" s="1"/>
      <c r="E2639" s="1"/>
      <c r="F2639" s="207"/>
      <c r="G2639" s="207"/>
      <c r="H2639" s="207"/>
      <c r="I2639" s="207"/>
      <c r="J2639" s="207"/>
      <c r="K2639" s="1"/>
      <c r="L2639" s="208"/>
      <c r="M2639" s="1"/>
      <c r="N2639" s="1"/>
      <c r="O2639" s="1"/>
      <c r="P2639" s="209"/>
      <c r="Q2639" s="210"/>
      <c r="R2639" s="211"/>
      <c r="S2639" s="21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</row>
    <row r="2640" spans="1:57" ht="15.75" customHeight="1">
      <c r="A2640" s="1"/>
      <c r="B2640" s="1"/>
      <c r="C2640" s="1"/>
      <c r="D2640" s="1"/>
      <c r="E2640" s="1"/>
      <c r="F2640" s="207"/>
      <c r="G2640" s="207"/>
      <c r="H2640" s="207"/>
      <c r="I2640" s="207"/>
      <c r="J2640" s="207"/>
      <c r="K2640" s="1"/>
      <c r="L2640" s="208"/>
      <c r="M2640" s="1"/>
      <c r="N2640" s="1"/>
      <c r="O2640" s="1"/>
      <c r="P2640" s="209"/>
      <c r="Q2640" s="210"/>
      <c r="R2640" s="211"/>
      <c r="S2640" s="21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</row>
    <row r="2641" spans="1:57" ht="15.75" customHeight="1">
      <c r="A2641" s="1"/>
      <c r="B2641" s="1"/>
      <c r="C2641" s="1"/>
      <c r="D2641" s="1"/>
      <c r="E2641" s="1"/>
      <c r="F2641" s="207"/>
      <c r="G2641" s="207"/>
      <c r="H2641" s="207"/>
      <c r="I2641" s="207"/>
      <c r="J2641" s="207"/>
      <c r="K2641" s="1"/>
      <c r="L2641" s="208"/>
      <c r="M2641" s="1"/>
      <c r="N2641" s="1"/>
      <c r="O2641" s="1"/>
      <c r="P2641" s="209"/>
      <c r="Q2641" s="210"/>
      <c r="R2641" s="211"/>
      <c r="S2641" s="21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</row>
    <row r="2642" spans="1:57" ht="15.75" customHeight="1">
      <c r="A2642" s="1"/>
      <c r="B2642" s="1"/>
      <c r="C2642" s="1"/>
      <c r="D2642" s="1"/>
      <c r="E2642" s="1"/>
      <c r="F2642" s="207"/>
      <c r="G2642" s="207"/>
      <c r="H2642" s="207"/>
      <c r="I2642" s="207"/>
      <c r="J2642" s="207"/>
      <c r="K2642" s="1"/>
      <c r="L2642" s="208"/>
      <c r="M2642" s="1"/>
      <c r="N2642" s="1"/>
      <c r="O2642" s="1"/>
      <c r="P2642" s="209"/>
      <c r="Q2642" s="210"/>
      <c r="R2642" s="211"/>
      <c r="S2642" s="21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</row>
    <row r="2643" spans="1:57" ht="15.75" customHeight="1">
      <c r="A2643" s="1"/>
      <c r="B2643" s="1"/>
      <c r="C2643" s="1"/>
      <c r="D2643" s="1"/>
      <c r="E2643" s="1"/>
      <c r="F2643" s="207"/>
      <c r="G2643" s="207"/>
      <c r="H2643" s="207"/>
      <c r="I2643" s="207"/>
      <c r="J2643" s="207"/>
      <c r="K2643" s="1"/>
      <c r="L2643" s="208"/>
      <c r="M2643" s="1"/>
      <c r="N2643" s="1"/>
      <c r="O2643" s="1"/>
      <c r="P2643" s="209"/>
      <c r="Q2643" s="210"/>
      <c r="R2643" s="211"/>
      <c r="S2643" s="21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</row>
    <row r="2644" spans="1:57" ht="15.75" customHeight="1">
      <c r="A2644" s="1"/>
      <c r="B2644" s="1"/>
      <c r="C2644" s="1"/>
      <c r="D2644" s="1"/>
      <c r="E2644" s="1"/>
      <c r="F2644" s="207"/>
      <c r="G2644" s="207"/>
      <c r="H2644" s="207"/>
      <c r="I2644" s="207"/>
      <c r="J2644" s="207"/>
      <c r="K2644" s="1"/>
      <c r="L2644" s="208"/>
      <c r="M2644" s="1"/>
      <c r="N2644" s="1"/>
      <c r="O2644" s="1"/>
      <c r="P2644" s="209"/>
      <c r="Q2644" s="210"/>
      <c r="R2644" s="211"/>
      <c r="S2644" s="21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</row>
    <row r="2645" spans="1:57" ht="15.75" customHeight="1">
      <c r="A2645" s="1"/>
      <c r="B2645" s="1"/>
      <c r="C2645" s="1"/>
      <c r="D2645" s="1"/>
      <c r="E2645" s="1"/>
      <c r="F2645" s="207"/>
      <c r="G2645" s="207"/>
      <c r="H2645" s="207"/>
      <c r="I2645" s="207"/>
      <c r="J2645" s="207"/>
      <c r="K2645" s="1"/>
      <c r="L2645" s="208"/>
      <c r="M2645" s="1"/>
      <c r="N2645" s="1"/>
      <c r="O2645" s="1"/>
      <c r="P2645" s="209"/>
      <c r="Q2645" s="210"/>
      <c r="R2645" s="211"/>
      <c r="S2645" s="21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</row>
    <row r="2646" spans="1:57" ht="15.75" customHeight="1">
      <c r="A2646" s="1"/>
      <c r="B2646" s="1"/>
      <c r="C2646" s="1"/>
      <c r="D2646" s="1"/>
      <c r="E2646" s="1"/>
      <c r="F2646" s="207"/>
      <c r="G2646" s="207"/>
      <c r="H2646" s="207"/>
      <c r="I2646" s="207"/>
      <c r="J2646" s="207"/>
      <c r="K2646" s="1"/>
      <c r="L2646" s="208"/>
      <c r="M2646" s="1"/>
      <c r="N2646" s="1"/>
      <c r="O2646" s="1"/>
      <c r="P2646" s="209"/>
      <c r="Q2646" s="210"/>
      <c r="R2646" s="211"/>
      <c r="S2646" s="21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</row>
    <row r="2647" spans="1:57" ht="15.75" customHeight="1">
      <c r="A2647" s="1"/>
      <c r="B2647" s="1"/>
      <c r="C2647" s="1"/>
      <c r="D2647" s="1"/>
      <c r="E2647" s="1"/>
      <c r="F2647" s="207"/>
      <c r="G2647" s="207"/>
      <c r="H2647" s="207"/>
      <c r="I2647" s="207"/>
      <c r="J2647" s="207"/>
      <c r="K2647" s="1"/>
      <c r="L2647" s="208"/>
      <c r="M2647" s="1"/>
      <c r="N2647" s="1"/>
      <c r="O2647" s="1"/>
      <c r="P2647" s="209"/>
      <c r="Q2647" s="210"/>
      <c r="R2647" s="211"/>
      <c r="S2647" s="21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</row>
    <row r="2648" spans="1:57" ht="15.75" customHeight="1">
      <c r="A2648" s="1"/>
      <c r="B2648" s="1"/>
      <c r="C2648" s="1"/>
      <c r="D2648" s="1"/>
      <c r="E2648" s="1"/>
      <c r="F2648" s="207"/>
      <c r="G2648" s="207"/>
      <c r="H2648" s="207"/>
      <c r="I2648" s="207"/>
      <c r="J2648" s="207"/>
      <c r="K2648" s="1"/>
      <c r="L2648" s="208"/>
      <c r="M2648" s="1"/>
      <c r="N2648" s="1"/>
      <c r="O2648" s="1"/>
      <c r="P2648" s="209"/>
      <c r="Q2648" s="210"/>
      <c r="R2648" s="211"/>
      <c r="S2648" s="21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</row>
    <row r="2649" spans="1:57" ht="15.75" customHeight="1">
      <c r="A2649" s="1"/>
      <c r="B2649" s="1"/>
      <c r="C2649" s="1"/>
      <c r="D2649" s="1"/>
      <c r="E2649" s="1"/>
      <c r="F2649" s="207"/>
      <c r="G2649" s="207"/>
      <c r="H2649" s="207"/>
      <c r="I2649" s="207"/>
      <c r="J2649" s="207"/>
      <c r="K2649" s="1"/>
      <c r="L2649" s="208"/>
      <c r="M2649" s="1"/>
      <c r="N2649" s="1"/>
      <c r="O2649" s="1"/>
      <c r="P2649" s="209"/>
      <c r="Q2649" s="210"/>
      <c r="R2649" s="211"/>
      <c r="S2649" s="21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</row>
    <row r="2650" spans="1:57" ht="15.75" customHeight="1">
      <c r="A2650" s="1"/>
      <c r="B2650" s="1"/>
      <c r="C2650" s="1"/>
      <c r="D2650" s="1"/>
      <c r="E2650" s="1"/>
      <c r="F2650" s="207"/>
      <c r="G2650" s="207"/>
      <c r="H2650" s="207"/>
      <c r="I2650" s="207"/>
      <c r="J2650" s="207"/>
      <c r="K2650" s="1"/>
      <c r="L2650" s="208"/>
      <c r="M2650" s="1"/>
      <c r="N2650" s="1"/>
      <c r="O2650" s="1"/>
      <c r="P2650" s="209"/>
      <c r="Q2650" s="210"/>
      <c r="R2650" s="211"/>
      <c r="S2650" s="21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</row>
    <row r="2651" spans="1:57" ht="15.75" customHeight="1">
      <c r="A2651" s="1"/>
      <c r="B2651" s="1"/>
      <c r="C2651" s="1"/>
      <c r="D2651" s="1"/>
      <c r="E2651" s="1"/>
      <c r="F2651" s="207"/>
      <c r="G2651" s="207"/>
      <c r="H2651" s="207"/>
      <c r="I2651" s="207"/>
      <c r="J2651" s="207"/>
      <c r="K2651" s="1"/>
      <c r="L2651" s="208"/>
      <c r="M2651" s="1"/>
      <c r="N2651" s="1"/>
      <c r="O2651" s="1"/>
      <c r="P2651" s="209"/>
      <c r="Q2651" s="210"/>
      <c r="R2651" s="211"/>
      <c r="S2651" s="21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</row>
    <row r="2652" spans="1:57" ht="15.75" customHeight="1">
      <c r="A2652" s="1"/>
      <c r="B2652" s="1"/>
      <c r="C2652" s="1"/>
      <c r="D2652" s="1"/>
      <c r="E2652" s="1"/>
      <c r="F2652" s="207"/>
      <c r="G2652" s="207"/>
      <c r="H2652" s="207"/>
      <c r="I2652" s="207"/>
      <c r="J2652" s="207"/>
      <c r="K2652" s="1"/>
      <c r="L2652" s="208"/>
      <c r="M2652" s="1"/>
      <c r="N2652" s="1"/>
      <c r="O2652" s="1"/>
      <c r="P2652" s="209"/>
      <c r="Q2652" s="210"/>
      <c r="R2652" s="211"/>
      <c r="S2652" s="21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</row>
    <row r="2653" spans="1:57" ht="15.75" customHeight="1">
      <c r="A2653" s="1"/>
      <c r="B2653" s="1"/>
      <c r="C2653" s="1"/>
      <c r="D2653" s="1"/>
      <c r="E2653" s="1"/>
      <c r="F2653" s="207"/>
      <c r="G2653" s="207"/>
      <c r="H2653" s="207"/>
      <c r="I2653" s="207"/>
      <c r="J2653" s="207"/>
      <c r="K2653" s="1"/>
      <c r="L2653" s="208"/>
      <c r="M2653" s="1"/>
      <c r="N2653" s="1"/>
      <c r="O2653" s="1"/>
      <c r="P2653" s="209"/>
      <c r="Q2653" s="210"/>
      <c r="R2653" s="211"/>
      <c r="S2653" s="21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</row>
    <row r="2654" spans="1:57" ht="15.75" customHeight="1">
      <c r="A2654" s="1"/>
      <c r="B2654" s="1"/>
      <c r="C2654" s="1"/>
      <c r="D2654" s="1"/>
      <c r="E2654" s="1"/>
      <c r="F2654" s="207"/>
      <c r="G2654" s="207"/>
      <c r="H2654" s="207"/>
      <c r="I2654" s="207"/>
      <c r="J2654" s="207"/>
      <c r="K2654" s="1"/>
      <c r="L2654" s="208"/>
      <c r="M2654" s="1"/>
      <c r="N2654" s="1"/>
      <c r="O2654" s="1"/>
      <c r="P2654" s="209"/>
      <c r="Q2654" s="210"/>
      <c r="R2654" s="211"/>
      <c r="S2654" s="21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</row>
    <row r="2655" spans="1:57" ht="15.75" customHeight="1">
      <c r="A2655" s="1"/>
      <c r="B2655" s="1"/>
      <c r="C2655" s="1"/>
      <c r="D2655" s="1"/>
      <c r="E2655" s="1"/>
      <c r="F2655" s="207"/>
      <c r="G2655" s="207"/>
      <c r="H2655" s="207"/>
      <c r="I2655" s="207"/>
      <c r="J2655" s="207"/>
      <c r="K2655" s="1"/>
      <c r="L2655" s="208"/>
      <c r="M2655" s="1"/>
      <c r="N2655" s="1"/>
      <c r="O2655" s="1"/>
      <c r="P2655" s="209"/>
      <c r="Q2655" s="210"/>
      <c r="R2655" s="211"/>
      <c r="S2655" s="21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</row>
    <row r="2656" spans="1:57" ht="15.75" customHeight="1">
      <c r="A2656" s="1"/>
      <c r="B2656" s="1"/>
      <c r="C2656" s="1"/>
      <c r="D2656" s="1"/>
      <c r="E2656" s="1"/>
      <c r="F2656" s="207"/>
      <c r="G2656" s="207"/>
      <c r="H2656" s="207"/>
      <c r="I2656" s="207"/>
      <c r="J2656" s="207"/>
      <c r="K2656" s="1"/>
      <c r="L2656" s="208"/>
      <c r="M2656" s="1"/>
      <c r="N2656" s="1"/>
      <c r="O2656" s="1"/>
      <c r="P2656" s="209"/>
      <c r="Q2656" s="210"/>
      <c r="R2656" s="211"/>
      <c r="S2656" s="21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</row>
    <row r="2657" spans="1:57" ht="15.75" customHeight="1">
      <c r="A2657" s="1"/>
      <c r="B2657" s="1"/>
      <c r="C2657" s="1"/>
      <c r="D2657" s="1"/>
      <c r="E2657" s="1"/>
      <c r="F2657" s="207"/>
      <c r="G2657" s="207"/>
      <c r="H2657" s="207"/>
      <c r="I2657" s="207"/>
      <c r="J2657" s="207"/>
      <c r="K2657" s="1"/>
      <c r="L2657" s="208"/>
      <c r="M2657" s="1"/>
      <c r="N2657" s="1"/>
      <c r="O2657" s="1"/>
      <c r="P2657" s="209"/>
      <c r="Q2657" s="210"/>
      <c r="R2657" s="211"/>
      <c r="S2657" s="21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</row>
    <row r="2658" spans="1:57" ht="15.75" customHeight="1">
      <c r="A2658" s="1"/>
      <c r="B2658" s="1"/>
      <c r="C2658" s="1"/>
      <c r="D2658" s="1"/>
      <c r="E2658" s="1"/>
      <c r="F2658" s="207"/>
      <c r="G2658" s="207"/>
      <c r="H2658" s="207"/>
      <c r="I2658" s="207"/>
      <c r="J2658" s="207"/>
      <c r="K2658" s="1"/>
      <c r="L2658" s="208"/>
      <c r="M2658" s="1"/>
      <c r="N2658" s="1"/>
      <c r="O2658" s="1"/>
      <c r="P2658" s="209"/>
      <c r="Q2658" s="210"/>
      <c r="R2658" s="211"/>
      <c r="S2658" s="21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</row>
    <row r="2659" spans="1:57" ht="15.75" customHeight="1">
      <c r="A2659" s="1"/>
      <c r="B2659" s="1"/>
      <c r="C2659" s="1"/>
      <c r="D2659" s="1"/>
      <c r="E2659" s="1"/>
      <c r="F2659" s="207"/>
      <c r="G2659" s="207"/>
      <c r="H2659" s="207"/>
      <c r="I2659" s="207"/>
      <c r="J2659" s="207"/>
      <c r="K2659" s="1"/>
      <c r="L2659" s="208"/>
      <c r="M2659" s="1"/>
      <c r="N2659" s="1"/>
      <c r="O2659" s="1"/>
      <c r="P2659" s="209"/>
      <c r="Q2659" s="210"/>
      <c r="R2659" s="211"/>
      <c r="S2659" s="21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</row>
    <row r="2660" spans="1:57" ht="15.75" customHeight="1">
      <c r="A2660" s="1"/>
      <c r="B2660" s="1"/>
      <c r="C2660" s="1"/>
      <c r="D2660" s="1"/>
      <c r="E2660" s="1"/>
      <c r="F2660" s="207"/>
      <c r="G2660" s="207"/>
      <c r="H2660" s="207"/>
      <c r="I2660" s="207"/>
      <c r="J2660" s="207"/>
      <c r="K2660" s="1"/>
      <c r="L2660" s="208"/>
      <c r="M2660" s="1"/>
      <c r="N2660" s="1"/>
      <c r="O2660" s="1"/>
      <c r="P2660" s="209"/>
      <c r="Q2660" s="210"/>
      <c r="R2660" s="211"/>
      <c r="S2660" s="21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</row>
    <row r="2661" spans="1:57" ht="15.75" customHeight="1">
      <c r="A2661" s="1"/>
      <c r="B2661" s="1"/>
      <c r="C2661" s="1"/>
      <c r="D2661" s="1"/>
      <c r="E2661" s="1"/>
      <c r="F2661" s="207"/>
      <c r="G2661" s="207"/>
      <c r="H2661" s="207"/>
      <c r="I2661" s="207"/>
      <c r="J2661" s="207"/>
      <c r="K2661" s="1"/>
      <c r="L2661" s="208"/>
      <c r="M2661" s="1"/>
      <c r="N2661" s="1"/>
      <c r="O2661" s="1"/>
      <c r="P2661" s="209"/>
      <c r="Q2661" s="210"/>
      <c r="R2661" s="211"/>
      <c r="S2661" s="21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</row>
    <row r="2662" spans="1:57" ht="15.75" customHeight="1">
      <c r="A2662" s="1"/>
      <c r="B2662" s="1"/>
      <c r="C2662" s="1"/>
      <c r="D2662" s="1"/>
      <c r="E2662" s="1"/>
      <c r="F2662" s="207"/>
      <c r="G2662" s="207"/>
      <c r="H2662" s="207"/>
      <c r="I2662" s="207"/>
      <c r="J2662" s="207"/>
      <c r="K2662" s="1"/>
      <c r="L2662" s="208"/>
      <c r="M2662" s="1"/>
      <c r="N2662" s="1"/>
      <c r="O2662" s="1"/>
      <c r="P2662" s="209"/>
      <c r="Q2662" s="210"/>
      <c r="R2662" s="211"/>
      <c r="S2662" s="21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</row>
    <row r="2663" spans="1:57" ht="15.75" customHeight="1">
      <c r="A2663" s="1"/>
      <c r="B2663" s="1"/>
      <c r="C2663" s="1"/>
      <c r="D2663" s="1"/>
      <c r="E2663" s="1"/>
      <c r="F2663" s="207"/>
      <c r="G2663" s="207"/>
      <c r="H2663" s="207"/>
      <c r="I2663" s="207"/>
      <c r="J2663" s="207"/>
      <c r="K2663" s="1"/>
      <c r="L2663" s="208"/>
      <c r="M2663" s="1"/>
      <c r="N2663" s="1"/>
      <c r="O2663" s="1"/>
      <c r="P2663" s="209"/>
      <c r="Q2663" s="210"/>
      <c r="R2663" s="211"/>
      <c r="S2663" s="21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</row>
    <row r="2664" spans="1:57" ht="15.75" customHeight="1">
      <c r="A2664" s="1"/>
      <c r="B2664" s="1"/>
      <c r="C2664" s="1"/>
      <c r="D2664" s="1"/>
      <c r="E2664" s="1"/>
      <c r="F2664" s="207"/>
      <c r="G2664" s="207"/>
      <c r="H2664" s="207"/>
      <c r="I2664" s="207"/>
      <c r="J2664" s="207"/>
      <c r="K2664" s="1"/>
      <c r="L2664" s="208"/>
      <c r="M2664" s="1"/>
      <c r="N2664" s="1"/>
      <c r="O2664" s="1"/>
      <c r="P2664" s="209"/>
      <c r="Q2664" s="210"/>
      <c r="R2664" s="211"/>
      <c r="S2664" s="21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</row>
    <row r="2665" spans="1:57" ht="15.75" customHeight="1">
      <c r="A2665" s="1"/>
      <c r="B2665" s="1"/>
      <c r="C2665" s="1"/>
      <c r="D2665" s="1"/>
      <c r="E2665" s="1"/>
      <c r="F2665" s="207"/>
      <c r="G2665" s="207"/>
      <c r="H2665" s="207"/>
      <c r="I2665" s="207"/>
      <c r="J2665" s="207"/>
      <c r="K2665" s="1"/>
      <c r="L2665" s="208"/>
      <c r="M2665" s="1"/>
      <c r="N2665" s="1"/>
      <c r="O2665" s="1"/>
      <c r="P2665" s="209"/>
      <c r="Q2665" s="210"/>
      <c r="R2665" s="211"/>
      <c r="S2665" s="21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</row>
    <row r="2666" spans="1:57" ht="15.75" customHeight="1">
      <c r="A2666" s="1"/>
      <c r="B2666" s="1"/>
      <c r="C2666" s="1"/>
      <c r="D2666" s="1"/>
      <c r="E2666" s="1"/>
      <c r="F2666" s="207"/>
      <c r="G2666" s="207"/>
      <c r="H2666" s="207"/>
      <c r="I2666" s="207"/>
      <c r="J2666" s="207"/>
      <c r="K2666" s="1"/>
      <c r="L2666" s="208"/>
      <c r="M2666" s="1"/>
      <c r="N2666" s="1"/>
      <c r="O2666" s="1"/>
      <c r="P2666" s="209"/>
      <c r="Q2666" s="210"/>
      <c r="R2666" s="211"/>
      <c r="S2666" s="21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</row>
    <row r="2667" spans="1:57" ht="15.75" customHeight="1">
      <c r="A2667" s="1"/>
      <c r="B2667" s="1"/>
      <c r="C2667" s="1"/>
      <c r="D2667" s="1"/>
      <c r="E2667" s="1"/>
      <c r="F2667" s="207"/>
      <c r="G2667" s="207"/>
      <c r="H2667" s="207"/>
      <c r="I2667" s="207"/>
      <c r="J2667" s="207"/>
      <c r="K2667" s="1"/>
      <c r="L2667" s="208"/>
      <c r="M2667" s="1"/>
      <c r="N2667" s="1"/>
      <c r="O2667" s="1"/>
      <c r="P2667" s="209"/>
      <c r="Q2667" s="210"/>
      <c r="R2667" s="211"/>
      <c r="S2667" s="21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</row>
    <row r="2668" spans="1:57" ht="15.75" customHeight="1">
      <c r="A2668" s="1"/>
      <c r="B2668" s="1"/>
      <c r="C2668" s="1"/>
      <c r="D2668" s="1"/>
      <c r="E2668" s="1"/>
      <c r="F2668" s="207"/>
      <c r="G2668" s="207"/>
      <c r="H2668" s="207"/>
      <c r="I2668" s="207"/>
      <c r="J2668" s="207"/>
      <c r="K2668" s="1"/>
      <c r="L2668" s="208"/>
      <c r="M2668" s="1"/>
      <c r="N2668" s="1"/>
      <c r="O2668" s="1"/>
      <c r="P2668" s="209"/>
      <c r="Q2668" s="210"/>
      <c r="R2668" s="211"/>
      <c r="S2668" s="21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</row>
    <row r="2669" spans="1:57" ht="15.75" customHeight="1">
      <c r="A2669" s="1"/>
      <c r="B2669" s="1"/>
      <c r="C2669" s="1"/>
      <c r="D2669" s="1"/>
      <c r="E2669" s="1"/>
      <c r="F2669" s="207"/>
      <c r="G2669" s="207"/>
      <c r="H2669" s="207"/>
      <c r="I2669" s="207"/>
      <c r="J2669" s="207"/>
      <c r="K2669" s="1"/>
      <c r="L2669" s="208"/>
      <c r="M2669" s="1"/>
      <c r="N2669" s="1"/>
      <c r="O2669" s="1"/>
      <c r="P2669" s="209"/>
      <c r="Q2669" s="210"/>
      <c r="R2669" s="211"/>
      <c r="S2669" s="21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</row>
    <row r="2670" spans="1:57" ht="15.75" customHeight="1">
      <c r="A2670" s="1"/>
      <c r="B2670" s="1"/>
      <c r="C2670" s="1"/>
      <c r="D2670" s="1"/>
      <c r="E2670" s="1"/>
      <c r="F2670" s="207"/>
      <c r="G2670" s="207"/>
      <c r="H2670" s="207"/>
      <c r="I2670" s="207"/>
      <c r="J2670" s="207"/>
      <c r="K2670" s="1"/>
      <c r="L2670" s="208"/>
      <c r="M2670" s="1"/>
      <c r="N2670" s="1"/>
      <c r="O2670" s="1"/>
      <c r="P2670" s="209"/>
      <c r="Q2670" s="210"/>
      <c r="R2670" s="211"/>
      <c r="S2670" s="21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</row>
    <row r="2671" spans="1:57" ht="15.75" customHeight="1">
      <c r="A2671" s="1"/>
      <c r="B2671" s="1"/>
      <c r="C2671" s="1"/>
      <c r="D2671" s="1"/>
      <c r="E2671" s="1"/>
      <c r="F2671" s="207"/>
      <c r="G2671" s="207"/>
      <c r="H2671" s="207"/>
      <c r="I2671" s="207"/>
      <c r="J2671" s="207"/>
      <c r="K2671" s="1"/>
      <c r="L2671" s="208"/>
      <c r="M2671" s="1"/>
      <c r="N2671" s="1"/>
      <c r="O2671" s="1"/>
      <c r="P2671" s="209"/>
      <c r="Q2671" s="210"/>
      <c r="R2671" s="211"/>
      <c r="S2671" s="21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</row>
    <row r="2672" spans="1:57" ht="15.75" customHeight="1">
      <c r="A2672" s="1"/>
      <c r="B2672" s="1"/>
      <c r="C2672" s="1"/>
      <c r="D2672" s="1"/>
      <c r="E2672" s="1"/>
      <c r="F2672" s="207"/>
      <c r="G2672" s="207"/>
      <c r="H2672" s="207"/>
      <c r="I2672" s="207"/>
      <c r="J2672" s="207"/>
      <c r="K2672" s="1"/>
      <c r="L2672" s="208"/>
      <c r="M2672" s="1"/>
      <c r="N2672" s="1"/>
      <c r="O2672" s="1"/>
      <c r="P2672" s="209"/>
      <c r="Q2672" s="210"/>
      <c r="R2672" s="211"/>
      <c r="S2672" s="21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</row>
    <row r="2673" spans="1:57" ht="15.75" customHeight="1">
      <c r="A2673" s="1"/>
      <c r="B2673" s="1"/>
      <c r="C2673" s="1"/>
      <c r="D2673" s="1"/>
      <c r="E2673" s="1"/>
      <c r="F2673" s="207"/>
      <c r="G2673" s="207"/>
      <c r="H2673" s="207"/>
      <c r="I2673" s="207"/>
      <c r="J2673" s="207"/>
      <c r="K2673" s="1"/>
      <c r="L2673" s="208"/>
      <c r="M2673" s="1"/>
      <c r="N2673" s="1"/>
      <c r="O2673" s="1"/>
      <c r="P2673" s="209"/>
      <c r="Q2673" s="210"/>
      <c r="R2673" s="211"/>
      <c r="S2673" s="21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</row>
    <row r="2674" spans="1:57" ht="15.75" customHeight="1">
      <c r="A2674" s="1"/>
      <c r="B2674" s="1"/>
      <c r="C2674" s="1"/>
      <c r="D2674" s="1"/>
      <c r="E2674" s="1"/>
      <c r="F2674" s="207"/>
      <c r="G2674" s="207"/>
      <c r="H2674" s="207"/>
      <c r="I2674" s="207"/>
      <c r="J2674" s="207"/>
      <c r="K2674" s="1"/>
      <c r="L2674" s="208"/>
      <c r="M2674" s="1"/>
      <c r="N2674" s="1"/>
      <c r="O2674" s="1"/>
      <c r="P2674" s="209"/>
      <c r="Q2674" s="210"/>
      <c r="R2674" s="211"/>
      <c r="S2674" s="21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</row>
    <row r="2675" spans="1:57" ht="15.75" customHeight="1">
      <c r="A2675" s="1"/>
      <c r="B2675" s="1"/>
      <c r="C2675" s="1"/>
      <c r="D2675" s="1"/>
      <c r="E2675" s="1"/>
      <c r="F2675" s="207"/>
      <c r="G2675" s="207"/>
      <c r="H2675" s="207"/>
      <c r="I2675" s="207"/>
      <c r="J2675" s="207"/>
      <c r="K2675" s="1"/>
      <c r="L2675" s="208"/>
      <c r="M2675" s="1"/>
      <c r="N2675" s="1"/>
      <c r="O2675" s="1"/>
      <c r="P2675" s="209"/>
      <c r="Q2675" s="210"/>
      <c r="R2675" s="211"/>
      <c r="S2675" s="21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</row>
    <row r="2676" spans="1:57" ht="15.75" customHeight="1">
      <c r="A2676" s="1"/>
      <c r="B2676" s="1"/>
      <c r="C2676" s="1"/>
      <c r="D2676" s="1"/>
      <c r="E2676" s="1"/>
      <c r="F2676" s="207"/>
      <c r="G2676" s="207"/>
      <c r="H2676" s="207"/>
      <c r="I2676" s="207"/>
      <c r="J2676" s="207"/>
      <c r="K2676" s="1"/>
      <c r="L2676" s="208"/>
      <c r="M2676" s="1"/>
      <c r="N2676" s="1"/>
      <c r="O2676" s="1"/>
      <c r="P2676" s="209"/>
      <c r="Q2676" s="210"/>
      <c r="R2676" s="211"/>
      <c r="S2676" s="21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</row>
    <row r="2677" spans="1:57" ht="15.75" customHeight="1">
      <c r="A2677" s="1"/>
      <c r="B2677" s="1"/>
      <c r="C2677" s="1"/>
      <c r="D2677" s="1"/>
      <c r="E2677" s="1"/>
      <c r="F2677" s="207"/>
      <c r="G2677" s="207"/>
      <c r="H2677" s="207"/>
      <c r="I2677" s="207"/>
      <c r="J2677" s="207"/>
      <c r="K2677" s="1"/>
      <c r="L2677" s="208"/>
      <c r="M2677" s="1"/>
      <c r="N2677" s="1"/>
      <c r="O2677" s="1"/>
      <c r="P2677" s="209"/>
      <c r="Q2677" s="210"/>
      <c r="R2677" s="211"/>
      <c r="S2677" s="21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</row>
    <row r="2678" spans="1:57" ht="15.75" customHeight="1">
      <c r="A2678" s="1"/>
      <c r="B2678" s="1"/>
      <c r="C2678" s="1"/>
      <c r="D2678" s="1"/>
      <c r="E2678" s="1"/>
      <c r="F2678" s="207"/>
      <c r="G2678" s="207"/>
      <c r="H2678" s="207"/>
      <c r="I2678" s="207"/>
      <c r="J2678" s="207"/>
      <c r="K2678" s="1"/>
      <c r="L2678" s="208"/>
      <c r="M2678" s="1"/>
      <c r="N2678" s="1"/>
      <c r="O2678" s="1"/>
      <c r="P2678" s="209"/>
      <c r="Q2678" s="210"/>
      <c r="R2678" s="211"/>
      <c r="S2678" s="21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</row>
    <row r="2679" spans="1:57" ht="15.75" customHeight="1">
      <c r="A2679" s="1"/>
      <c r="B2679" s="1"/>
      <c r="C2679" s="1"/>
      <c r="D2679" s="1"/>
      <c r="E2679" s="1"/>
      <c r="F2679" s="207"/>
      <c r="G2679" s="207"/>
      <c r="H2679" s="207"/>
      <c r="I2679" s="207"/>
      <c r="J2679" s="207"/>
      <c r="K2679" s="1"/>
      <c r="L2679" s="208"/>
      <c r="M2679" s="1"/>
      <c r="N2679" s="1"/>
      <c r="O2679" s="1"/>
      <c r="P2679" s="209"/>
      <c r="Q2679" s="210"/>
      <c r="R2679" s="211"/>
      <c r="S2679" s="21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</row>
    <row r="2680" spans="1:57" ht="15.75" customHeight="1">
      <c r="A2680" s="1"/>
      <c r="B2680" s="1"/>
      <c r="C2680" s="1"/>
      <c r="D2680" s="1"/>
      <c r="E2680" s="1"/>
      <c r="F2680" s="207"/>
      <c r="G2680" s="207"/>
      <c r="H2680" s="207"/>
      <c r="I2680" s="207"/>
      <c r="J2680" s="207"/>
      <c r="K2680" s="1"/>
      <c r="L2680" s="208"/>
      <c r="M2680" s="1"/>
      <c r="N2680" s="1"/>
      <c r="O2680" s="1"/>
      <c r="P2680" s="209"/>
      <c r="Q2680" s="210"/>
      <c r="R2680" s="211"/>
      <c r="S2680" s="21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</row>
    <row r="2681" spans="1:57" ht="15.75" customHeight="1">
      <c r="A2681" s="1"/>
      <c r="B2681" s="1"/>
      <c r="C2681" s="1"/>
      <c r="D2681" s="1"/>
      <c r="E2681" s="1"/>
      <c r="F2681" s="207"/>
      <c r="G2681" s="207"/>
      <c r="H2681" s="207"/>
      <c r="I2681" s="207"/>
      <c r="J2681" s="207"/>
      <c r="K2681" s="1"/>
      <c r="L2681" s="208"/>
      <c r="M2681" s="1"/>
      <c r="N2681" s="1"/>
      <c r="O2681" s="1"/>
      <c r="P2681" s="209"/>
      <c r="Q2681" s="210"/>
      <c r="R2681" s="211"/>
      <c r="S2681" s="21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</row>
    <row r="2682" spans="1:57" ht="15.75" customHeight="1">
      <c r="A2682" s="1"/>
      <c r="B2682" s="1"/>
      <c r="C2682" s="1"/>
      <c r="D2682" s="1"/>
      <c r="E2682" s="1"/>
      <c r="F2682" s="207"/>
      <c r="G2682" s="207"/>
      <c r="H2682" s="207"/>
      <c r="I2682" s="207"/>
      <c r="J2682" s="207"/>
      <c r="K2682" s="1"/>
      <c r="L2682" s="208"/>
      <c r="M2682" s="1"/>
      <c r="N2682" s="1"/>
      <c r="O2682" s="1"/>
      <c r="P2682" s="209"/>
      <c r="Q2682" s="210"/>
      <c r="R2682" s="211"/>
      <c r="S2682" s="21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</row>
    <row r="2683" spans="1:57" ht="15.75" customHeight="1">
      <c r="A2683" s="1"/>
      <c r="B2683" s="1"/>
      <c r="C2683" s="1"/>
      <c r="D2683" s="1"/>
      <c r="E2683" s="1"/>
      <c r="F2683" s="207"/>
      <c r="G2683" s="207"/>
      <c r="H2683" s="207"/>
      <c r="I2683" s="207"/>
      <c r="J2683" s="207"/>
      <c r="K2683" s="1"/>
      <c r="L2683" s="208"/>
      <c r="M2683" s="1"/>
      <c r="N2683" s="1"/>
      <c r="O2683" s="1"/>
      <c r="P2683" s="209"/>
      <c r="Q2683" s="210"/>
      <c r="R2683" s="211"/>
      <c r="S2683" s="21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</row>
    <row r="2684" spans="1:57" ht="15.75" customHeight="1">
      <c r="A2684" s="1"/>
      <c r="B2684" s="1"/>
      <c r="C2684" s="1"/>
      <c r="D2684" s="1"/>
      <c r="E2684" s="1"/>
      <c r="F2684" s="207"/>
      <c r="G2684" s="207"/>
      <c r="H2684" s="207"/>
      <c r="I2684" s="207"/>
      <c r="J2684" s="207"/>
      <c r="K2684" s="1"/>
      <c r="L2684" s="208"/>
      <c r="M2684" s="1"/>
      <c r="N2684" s="1"/>
      <c r="O2684" s="1"/>
      <c r="P2684" s="209"/>
      <c r="Q2684" s="210"/>
      <c r="R2684" s="211"/>
      <c r="S2684" s="21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</row>
    <row r="2685" spans="1:57" ht="15.75" customHeight="1">
      <c r="A2685" s="1"/>
      <c r="B2685" s="1"/>
      <c r="C2685" s="1"/>
      <c r="D2685" s="1"/>
      <c r="E2685" s="1"/>
      <c r="F2685" s="207"/>
      <c r="G2685" s="207"/>
      <c r="H2685" s="207"/>
      <c r="I2685" s="207"/>
      <c r="J2685" s="207"/>
      <c r="K2685" s="1"/>
      <c r="L2685" s="208"/>
      <c r="M2685" s="1"/>
      <c r="N2685" s="1"/>
      <c r="O2685" s="1"/>
      <c r="P2685" s="209"/>
      <c r="Q2685" s="210"/>
      <c r="R2685" s="211"/>
      <c r="S2685" s="21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</row>
    <row r="2686" spans="1:57" ht="15.75" customHeight="1">
      <c r="A2686" s="1"/>
      <c r="B2686" s="1"/>
      <c r="C2686" s="1"/>
      <c r="D2686" s="1"/>
      <c r="E2686" s="1"/>
      <c r="F2686" s="207"/>
      <c r="G2686" s="207"/>
      <c r="H2686" s="207"/>
      <c r="I2686" s="207"/>
      <c r="J2686" s="207"/>
      <c r="K2686" s="1"/>
      <c r="L2686" s="208"/>
      <c r="M2686" s="1"/>
      <c r="N2686" s="1"/>
      <c r="O2686" s="1"/>
      <c r="P2686" s="209"/>
      <c r="Q2686" s="210"/>
      <c r="R2686" s="211"/>
      <c r="S2686" s="21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</row>
    <row r="2687" spans="1:57" ht="15.75" customHeight="1">
      <c r="A2687" s="1"/>
      <c r="B2687" s="1"/>
      <c r="C2687" s="1"/>
      <c r="D2687" s="1"/>
      <c r="E2687" s="1"/>
      <c r="F2687" s="207"/>
      <c r="G2687" s="207"/>
      <c r="H2687" s="207"/>
      <c r="I2687" s="207"/>
      <c r="J2687" s="207"/>
      <c r="K2687" s="1"/>
      <c r="L2687" s="208"/>
      <c r="M2687" s="1"/>
      <c r="N2687" s="1"/>
      <c r="O2687" s="1"/>
      <c r="P2687" s="209"/>
      <c r="Q2687" s="210"/>
      <c r="R2687" s="211"/>
      <c r="S2687" s="21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</row>
    <row r="2688" spans="1:57" ht="15.75" customHeight="1">
      <c r="A2688" s="1"/>
      <c r="B2688" s="1"/>
      <c r="C2688" s="1"/>
      <c r="D2688" s="1"/>
      <c r="E2688" s="1"/>
      <c r="F2688" s="207"/>
      <c r="G2688" s="207"/>
      <c r="H2688" s="207"/>
      <c r="I2688" s="207"/>
      <c r="J2688" s="207"/>
      <c r="K2688" s="1"/>
      <c r="L2688" s="208"/>
      <c r="M2688" s="1"/>
      <c r="N2688" s="1"/>
      <c r="O2688" s="1"/>
      <c r="P2688" s="209"/>
      <c r="Q2688" s="210"/>
      <c r="R2688" s="211"/>
      <c r="S2688" s="21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</row>
    <row r="2689" spans="1:57" ht="15.75" customHeight="1">
      <c r="A2689" s="1"/>
      <c r="B2689" s="1"/>
      <c r="C2689" s="1"/>
      <c r="D2689" s="1"/>
      <c r="E2689" s="1"/>
      <c r="F2689" s="207"/>
      <c r="G2689" s="207"/>
      <c r="H2689" s="207"/>
      <c r="I2689" s="207"/>
      <c r="J2689" s="207"/>
      <c r="K2689" s="1"/>
      <c r="L2689" s="208"/>
      <c r="M2689" s="1"/>
      <c r="N2689" s="1"/>
      <c r="O2689" s="1"/>
      <c r="P2689" s="209"/>
      <c r="Q2689" s="210"/>
      <c r="R2689" s="211"/>
      <c r="S2689" s="21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</row>
    <row r="2690" spans="1:57" ht="15.75" customHeight="1">
      <c r="A2690" s="1"/>
      <c r="B2690" s="1"/>
      <c r="C2690" s="1"/>
      <c r="D2690" s="1"/>
      <c r="E2690" s="1"/>
      <c r="F2690" s="207"/>
      <c r="G2690" s="207"/>
      <c r="H2690" s="207"/>
      <c r="I2690" s="207"/>
      <c r="J2690" s="207"/>
      <c r="K2690" s="1"/>
      <c r="L2690" s="208"/>
      <c r="M2690" s="1"/>
      <c r="N2690" s="1"/>
      <c r="O2690" s="1"/>
      <c r="P2690" s="209"/>
      <c r="Q2690" s="210"/>
      <c r="R2690" s="211"/>
      <c r="S2690" s="21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</row>
    <row r="2691" spans="1:57" ht="15.75" customHeight="1">
      <c r="A2691" s="1"/>
      <c r="B2691" s="1"/>
      <c r="C2691" s="1"/>
      <c r="D2691" s="1"/>
      <c r="E2691" s="1"/>
      <c r="F2691" s="207"/>
      <c r="G2691" s="207"/>
      <c r="H2691" s="207"/>
      <c r="I2691" s="207"/>
      <c r="J2691" s="207"/>
      <c r="K2691" s="1"/>
      <c r="L2691" s="208"/>
      <c r="M2691" s="1"/>
      <c r="N2691" s="1"/>
      <c r="O2691" s="1"/>
      <c r="P2691" s="209"/>
      <c r="Q2691" s="210"/>
      <c r="R2691" s="211"/>
      <c r="S2691" s="21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</row>
    <row r="2692" spans="1:57" ht="15.75" customHeight="1">
      <c r="A2692" s="1"/>
      <c r="B2692" s="1"/>
      <c r="C2692" s="1"/>
      <c r="D2692" s="1"/>
      <c r="E2692" s="1"/>
      <c r="F2692" s="207"/>
      <c r="G2692" s="207"/>
      <c r="H2692" s="207"/>
      <c r="I2692" s="207"/>
      <c r="J2692" s="207"/>
      <c r="K2692" s="1"/>
      <c r="L2692" s="208"/>
      <c r="M2692" s="1"/>
      <c r="N2692" s="1"/>
      <c r="O2692" s="1"/>
      <c r="P2692" s="209"/>
      <c r="Q2692" s="210"/>
      <c r="R2692" s="211"/>
      <c r="S2692" s="21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</row>
    <row r="2693" spans="1:57" ht="15.75" customHeight="1">
      <c r="A2693" s="1"/>
      <c r="B2693" s="1"/>
      <c r="C2693" s="1"/>
      <c r="D2693" s="1"/>
      <c r="E2693" s="1"/>
      <c r="F2693" s="207"/>
      <c r="G2693" s="207"/>
      <c r="H2693" s="207"/>
      <c r="I2693" s="207"/>
      <c r="J2693" s="207"/>
      <c r="K2693" s="1"/>
      <c r="L2693" s="208"/>
      <c r="M2693" s="1"/>
      <c r="N2693" s="1"/>
      <c r="O2693" s="1"/>
      <c r="P2693" s="209"/>
      <c r="Q2693" s="210"/>
      <c r="R2693" s="211"/>
      <c r="S2693" s="21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</row>
    <row r="2694" spans="1:57" ht="15.75" customHeight="1">
      <c r="A2694" s="1"/>
      <c r="B2694" s="1"/>
      <c r="C2694" s="1"/>
      <c r="D2694" s="1"/>
      <c r="E2694" s="1"/>
      <c r="F2694" s="207"/>
      <c r="G2694" s="207"/>
      <c r="H2694" s="207"/>
      <c r="I2694" s="207"/>
      <c r="J2694" s="207"/>
      <c r="K2694" s="1"/>
      <c r="L2694" s="208"/>
      <c r="M2694" s="1"/>
      <c r="N2694" s="1"/>
      <c r="O2694" s="1"/>
      <c r="P2694" s="209"/>
      <c r="Q2694" s="210"/>
      <c r="R2694" s="211"/>
      <c r="S2694" s="21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</row>
    <row r="2695" spans="1:57" ht="15.75" customHeight="1">
      <c r="A2695" s="1"/>
      <c r="B2695" s="1"/>
      <c r="C2695" s="1"/>
      <c r="D2695" s="1"/>
      <c r="E2695" s="1"/>
      <c r="F2695" s="207"/>
      <c r="G2695" s="207"/>
      <c r="H2695" s="207"/>
      <c r="I2695" s="207"/>
      <c r="J2695" s="207"/>
      <c r="K2695" s="1"/>
      <c r="L2695" s="208"/>
      <c r="M2695" s="1"/>
      <c r="N2695" s="1"/>
      <c r="O2695" s="1"/>
      <c r="P2695" s="209"/>
      <c r="Q2695" s="210"/>
      <c r="R2695" s="211"/>
      <c r="S2695" s="21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</row>
    <row r="2696" spans="1:57" ht="15.75" customHeight="1">
      <c r="A2696" s="1"/>
      <c r="B2696" s="1"/>
      <c r="C2696" s="1"/>
      <c r="D2696" s="1"/>
      <c r="E2696" s="1"/>
      <c r="F2696" s="207"/>
      <c r="G2696" s="207"/>
      <c r="H2696" s="207"/>
      <c r="I2696" s="207"/>
      <c r="J2696" s="207"/>
      <c r="K2696" s="1"/>
      <c r="L2696" s="208"/>
      <c r="M2696" s="1"/>
      <c r="N2696" s="1"/>
      <c r="O2696" s="1"/>
      <c r="P2696" s="209"/>
      <c r="Q2696" s="210"/>
      <c r="R2696" s="211"/>
      <c r="S2696" s="21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</row>
    <row r="2697" spans="1:57" ht="15.75" customHeight="1">
      <c r="A2697" s="1"/>
      <c r="B2697" s="1"/>
      <c r="C2697" s="1"/>
      <c r="D2697" s="1"/>
      <c r="E2697" s="1"/>
      <c r="F2697" s="207"/>
      <c r="G2697" s="207"/>
      <c r="H2697" s="207"/>
      <c r="I2697" s="207"/>
      <c r="J2697" s="207"/>
      <c r="K2697" s="1"/>
      <c r="L2697" s="208"/>
      <c r="M2697" s="1"/>
      <c r="N2697" s="1"/>
      <c r="O2697" s="1"/>
      <c r="P2697" s="209"/>
      <c r="Q2697" s="210"/>
      <c r="R2697" s="211"/>
      <c r="S2697" s="21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</row>
    <row r="2698" spans="1:57" ht="15.75" customHeight="1">
      <c r="A2698" s="1"/>
      <c r="B2698" s="1"/>
      <c r="C2698" s="1"/>
      <c r="D2698" s="1"/>
      <c r="E2698" s="1"/>
      <c r="F2698" s="207"/>
      <c r="G2698" s="207"/>
      <c r="H2698" s="207"/>
      <c r="I2698" s="207"/>
      <c r="J2698" s="207"/>
      <c r="K2698" s="1"/>
      <c r="L2698" s="208"/>
      <c r="M2698" s="1"/>
      <c r="N2698" s="1"/>
      <c r="O2698" s="1"/>
      <c r="P2698" s="209"/>
      <c r="Q2698" s="210"/>
      <c r="R2698" s="211"/>
      <c r="S2698" s="21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</row>
    <row r="2699" spans="1:57" ht="15.75" customHeight="1">
      <c r="A2699" s="1"/>
      <c r="B2699" s="1"/>
      <c r="C2699" s="1"/>
      <c r="D2699" s="1"/>
      <c r="E2699" s="1"/>
      <c r="F2699" s="207"/>
      <c r="G2699" s="207"/>
      <c r="H2699" s="207"/>
      <c r="I2699" s="207"/>
      <c r="J2699" s="207"/>
      <c r="K2699" s="1"/>
      <c r="L2699" s="208"/>
      <c r="M2699" s="1"/>
      <c r="N2699" s="1"/>
      <c r="O2699" s="1"/>
      <c r="P2699" s="209"/>
      <c r="Q2699" s="210"/>
      <c r="R2699" s="211"/>
      <c r="S2699" s="21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</row>
    <row r="2700" spans="1:57" ht="15.75" customHeight="1">
      <c r="A2700" s="1"/>
      <c r="B2700" s="1"/>
      <c r="C2700" s="1"/>
      <c r="D2700" s="1"/>
      <c r="E2700" s="1"/>
      <c r="F2700" s="207"/>
      <c r="G2700" s="207"/>
      <c r="H2700" s="207"/>
      <c r="I2700" s="207"/>
      <c r="J2700" s="207"/>
      <c r="K2700" s="1"/>
      <c r="L2700" s="208"/>
      <c r="M2700" s="1"/>
      <c r="N2700" s="1"/>
      <c r="O2700" s="1"/>
      <c r="P2700" s="209"/>
      <c r="Q2700" s="210"/>
      <c r="R2700" s="211"/>
      <c r="S2700" s="21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</row>
    <row r="2701" spans="1:57" ht="15.75" customHeight="1">
      <c r="A2701" s="1"/>
      <c r="B2701" s="1"/>
      <c r="C2701" s="1"/>
      <c r="D2701" s="1"/>
      <c r="E2701" s="1"/>
      <c r="F2701" s="207"/>
      <c r="G2701" s="207"/>
      <c r="H2701" s="207"/>
      <c r="I2701" s="207"/>
      <c r="J2701" s="207"/>
      <c r="K2701" s="1"/>
      <c r="L2701" s="208"/>
      <c r="M2701" s="1"/>
      <c r="N2701" s="1"/>
      <c r="O2701" s="1"/>
      <c r="P2701" s="209"/>
      <c r="Q2701" s="210"/>
      <c r="R2701" s="211"/>
      <c r="S2701" s="21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</row>
    <row r="2702" spans="1:57" ht="15.75" customHeight="1">
      <c r="A2702" s="1"/>
      <c r="B2702" s="1"/>
      <c r="C2702" s="1"/>
      <c r="D2702" s="1"/>
      <c r="E2702" s="1"/>
      <c r="F2702" s="207"/>
      <c r="G2702" s="207"/>
      <c r="H2702" s="207"/>
      <c r="I2702" s="207"/>
      <c r="J2702" s="207"/>
      <c r="K2702" s="1"/>
      <c r="L2702" s="208"/>
      <c r="M2702" s="1"/>
      <c r="N2702" s="1"/>
      <c r="O2702" s="1"/>
      <c r="P2702" s="209"/>
      <c r="Q2702" s="210"/>
      <c r="R2702" s="211"/>
      <c r="S2702" s="21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</row>
    <row r="2703" spans="1:57" ht="15.75" customHeight="1">
      <c r="A2703" s="1"/>
      <c r="B2703" s="1"/>
      <c r="C2703" s="1"/>
      <c r="D2703" s="1"/>
      <c r="E2703" s="1"/>
      <c r="F2703" s="207"/>
      <c r="G2703" s="207"/>
      <c r="H2703" s="207"/>
      <c r="I2703" s="207"/>
      <c r="J2703" s="207"/>
      <c r="K2703" s="1"/>
      <c r="L2703" s="208"/>
      <c r="M2703" s="1"/>
      <c r="N2703" s="1"/>
      <c r="O2703" s="1"/>
      <c r="P2703" s="209"/>
      <c r="Q2703" s="210"/>
      <c r="R2703" s="211"/>
      <c r="S2703" s="21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</row>
    <row r="2704" spans="1:57" ht="15.75" customHeight="1">
      <c r="A2704" s="1"/>
      <c r="B2704" s="1"/>
      <c r="C2704" s="1"/>
      <c r="D2704" s="1"/>
      <c r="E2704" s="1"/>
      <c r="F2704" s="207"/>
      <c r="G2704" s="207"/>
      <c r="H2704" s="207"/>
      <c r="I2704" s="207"/>
      <c r="J2704" s="207"/>
      <c r="K2704" s="1"/>
      <c r="L2704" s="208"/>
      <c r="M2704" s="1"/>
      <c r="N2704" s="1"/>
      <c r="O2704" s="1"/>
      <c r="P2704" s="209"/>
      <c r="Q2704" s="210"/>
      <c r="R2704" s="211"/>
      <c r="S2704" s="21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</row>
    <row r="2705" spans="1:57" ht="15.75" customHeight="1">
      <c r="A2705" s="1"/>
      <c r="B2705" s="1"/>
      <c r="C2705" s="1"/>
      <c r="D2705" s="1"/>
      <c r="E2705" s="1"/>
      <c r="F2705" s="207"/>
      <c r="G2705" s="207"/>
      <c r="H2705" s="207"/>
      <c r="I2705" s="207"/>
      <c r="J2705" s="207"/>
      <c r="K2705" s="1"/>
      <c r="L2705" s="208"/>
      <c r="M2705" s="1"/>
      <c r="N2705" s="1"/>
      <c r="O2705" s="1"/>
      <c r="P2705" s="209"/>
      <c r="Q2705" s="210"/>
      <c r="R2705" s="211"/>
      <c r="S2705" s="21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</row>
    <row r="2706" spans="1:57" ht="15.75" customHeight="1">
      <c r="A2706" s="1"/>
      <c r="B2706" s="1"/>
      <c r="C2706" s="1"/>
      <c r="D2706" s="1"/>
      <c r="E2706" s="1"/>
      <c r="F2706" s="207"/>
      <c r="G2706" s="207"/>
      <c r="H2706" s="207"/>
      <c r="I2706" s="207"/>
      <c r="J2706" s="207"/>
      <c r="K2706" s="1"/>
      <c r="L2706" s="208"/>
      <c r="M2706" s="1"/>
      <c r="N2706" s="1"/>
      <c r="O2706" s="1"/>
      <c r="P2706" s="209"/>
      <c r="Q2706" s="210"/>
      <c r="R2706" s="211"/>
      <c r="S2706" s="21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</row>
    <row r="2707" spans="1:57" ht="15.75" customHeight="1">
      <c r="A2707" s="1"/>
      <c r="B2707" s="1"/>
      <c r="C2707" s="1"/>
      <c r="D2707" s="1"/>
      <c r="E2707" s="1"/>
      <c r="F2707" s="207"/>
      <c r="G2707" s="207"/>
      <c r="H2707" s="207"/>
      <c r="I2707" s="207"/>
      <c r="J2707" s="207"/>
      <c r="K2707" s="1"/>
      <c r="L2707" s="208"/>
      <c r="M2707" s="1"/>
      <c r="N2707" s="1"/>
      <c r="O2707" s="1"/>
      <c r="P2707" s="209"/>
      <c r="Q2707" s="210"/>
      <c r="R2707" s="211"/>
      <c r="S2707" s="21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</row>
    <row r="2708" spans="1:57" ht="15.75" customHeight="1">
      <c r="A2708" s="1"/>
      <c r="B2708" s="1"/>
      <c r="C2708" s="1"/>
      <c r="D2708" s="1"/>
      <c r="E2708" s="1"/>
      <c r="F2708" s="207"/>
      <c r="G2708" s="207"/>
      <c r="H2708" s="207"/>
      <c r="I2708" s="207"/>
      <c r="J2708" s="207"/>
      <c r="K2708" s="1"/>
      <c r="L2708" s="208"/>
      <c r="M2708" s="1"/>
      <c r="N2708" s="1"/>
      <c r="O2708" s="1"/>
      <c r="P2708" s="209"/>
      <c r="Q2708" s="210"/>
      <c r="R2708" s="211"/>
      <c r="S2708" s="21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</row>
    <row r="2709" spans="1:57" ht="15.75" customHeight="1">
      <c r="A2709" s="1"/>
      <c r="B2709" s="1"/>
      <c r="C2709" s="1"/>
      <c r="D2709" s="1"/>
      <c r="E2709" s="1"/>
      <c r="F2709" s="207"/>
      <c r="G2709" s="207"/>
      <c r="H2709" s="207"/>
      <c r="I2709" s="207"/>
      <c r="J2709" s="207"/>
      <c r="K2709" s="1"/>
      <c r="L2709" s="208"/>
      <c r="M2709" s="1"/>
      <c r="N2709" s="1"/>
      <c r="O2709" s="1"/>
      <c r="P2709" s="209"/>
      <c r="Q2709" s="210"/>
      <c r="R2709" s="211"/>
      <c r="S2709" s="21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</row>
    <row r="2710" spans="1:57" ht="15.75" customHeight="1">
      <c r="A2710" s="1"/>
      <c r="B2710" s="1"/>
      <c r="C2710" s="1"/>
      <c r="D2710" s="1"/>
      <c r="E2710" s="1"/>
      <c r="F2710" s="207"/>
      <c r="G2710" s="207"/>
      <c r="H2710" s="207"/>
      <c r="I2710" s="207"/>
      <c r="J2710" s="207"/>
      <c r="K2710" s="1"/>
      <c r="L2710" s="208"/>
      <c r="M2710" s="1"/>
      <c r="N2710" s="1"/>
      <c r="O2710" s="1"/>
      <c r="P2710" s="209"/>
      <c r="Q2710" s="210"/>
      <c r="R2710" s="211"/>
      <c r="S2710" s="21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</row>
    <row r="2711" spans="1:57" ht="15.75" customHeight="1">
      <c r="A2711" s="1"/>
      <c r="B2711" s="1"/>
      <c r="C2711" s="1"/>
      <c r="D2711" s="1"/>
      <c r="E2711" s="1"/>
      <c r="F2711" s="207"/>
      <c r="G2711" s="207"/>
      <c r="H2711" s="207"/>
      <c r="I2711" s="207"/>
      <c r="J2711" s="207"/>
      <c r="K2711" s="1"/>
      <c r="L2711" s="208"/>
      <c r="M2711" s="1"/>
      <c r="N2711" s="1"/>
      <c r="O2711" s="1"/>
      <c r="P2711" s="209"/>
      <c r="Q2711" s="210"/>
      <c r="R2711" s="211"/>
      <c r="S2711" s="21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</row>
    <row r="2712" spans="1:57" ht="15.75" customHeight="1">
      <c r="A2712" s="1"/>
      <c r="B2712" s="1"/>
      <c r="C2712" s="1"/>
      <c r="D2712" s="1"/>
      <c r="E2712" s="1"/>
      <c r="F2712" s="207"/>
      <c r="G2712" s="207"/>
      <c r="H2712" s="207"/>
      <c r="I2712" s="207"/>
      <c r="J2712" s="207"/>
      <c r="K2712" s="1"/>
      <c r="L2712" s="208"/>
      <c r="M2712" s="1"/>
      <c r="N2712" s="1"/>
      <c r="O2712" s="1"/>
      <c r="P2712" s="209"/>
      <c r="Q2712" s="210"/>
      <c r="R2712" s="211"/>
      <c r="S2712" s="21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</row>
    <row r="2713" spans="1:57" ht="15.75" customHeight="1">
      <c r="A2713" s="1"/>
      <c r="B2713" s="1"/>
      <c r="C2713" s="1"/>
      <c r="D2713" s="1"/>
      <c r="E2713" s="1"/>
      <c r="F2713" s="207"/>
      <c r="G2713" s="207"/>
      <c r="H2713" s="207"/>
      <c r="I2713" s="207"/>
      <c r="J2713" s="207"/>
      <c r="K2713" s="1"/>
      <c r="L2713" s="208"/>
      <c r="M2713" s="1"/>
      <c r="N2713" s="1"/>
      <c r="O2713" s="1"/>
      <c r="P2713" s="209"/>
      <c r="Q2713" s="210"/>
      <c r="R2713" s="211"/>
      <c r="S2713" s="21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</row>
    <row r="2714" spans="1:57" ht="15.75" customHeight="1">
      <c r="A2714" s="1"/>
      <c r="B2714" s="1"/>
      <c r="C2714" s="1"/>
      <c r="D2714" s="1"/>
      <c r="E2714" s="1"/>
      <c r="F2714" s="207"/>
      <c r="G2714" s="207"/>
      <c r="H2714" s="207"/>
      <c r="I2714" s="207"/>
      <c r="J2714" s="207"/>
      <c r="K2714" s="1"/>
      <c r="L2714" s="208"/>
      <c r="M2714" s="1"/>
      <c r="N2714" s="1"/>
      <c r="O2714" s="1"/>
      <c r="P2714" s="209"/>
      <c r="Q2714" s="210"/>
      <c r="R2714" s="211"/>
      <c r="S2714" s="21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</row>
    <row r="2715" spans="1:57" ht="15.75" customHeight="1">
      <c r="A2715" s="1"/>
      <c r="B2715" s="1"/>
      <c r="C2715" s="1"/>
      <c r="D2715" s="1"/>
      <c r="E2715" s="1"/>
      <c r="F2715" s="207"/>
      <c r="G2715" s="207"/>
      <c r="H2715" s="207"/>
      <c r="I2715" s="207"/>
      <c r="J2715" s="207"/>
      <c r="K2715" s="1"/>
      <c r="L2715" s="208"/>
      <c r="M2715" s="1"/>
      <c r="N2715" s="1"/>
      <c r="O2715" s="1"/>
      <c r="P2715" s="209"/>
      <c r="Q2715" s="210"/>
      <c r="R2715" s="211"/>
      <c r="S2715" s="21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</row>
    <row r="2716" spans="1:57" ht="15.75" customHeight="1">
      <c r="A2716" s="1"/>
      <c r="B2716" s="1"/>
      <c r="C2716" s="1"/>
      <c r="D2716" s="1"/>
      <c r="E2716" s="1"/>
      <c r="F2716" s="207"/>
      <c r="G2716" s="207"/>
      <c r="H2716" s="207"/>
      <c r="I2716" s="207"/>
      <c r="J2716" s="207"/>
      <c r="K2716" s="1"/>
      <c r="L2716" s="208"/>
      <c r="M2716" s="1"/>
      <c r="N2716" s="1"/>
      <c r="O2716" s="1"/>
      <c r="P2716" s="209"/>
      <c r="Q2716" s="210"/>
      <c r="R2716" s="211"/>
      <c r="S2716" s="21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</row>
    <row r="2717" spans="1:57" ht="15.75" customHeight="1">
      <c r="A2717" s="1"/>
      <c r="B2717" s="1"/>
      <c r="C2717" s="1"/>
      <c r="D2717" s="1"/>
      <c r="E2717" s="1"/>
      <c r="F2717" s="207"/>
      <c r="G2717" s="207"/>
      <c r="H2717" s="207"/>
      <c r="I2717" s="207"/>
      <c r="J2717" s="207"/>
      <c r="K2717" s="1"/>
      <c r="L2717" s="208"/>
      <c r="M2717" s="1"/>
      <c r="N2717" s="1"/>
      <c r="O2717" s="1"/>
      <c r="P2717" s="209"/>
      <c r="Q2717" s="210"/>
      <c r="R2717" s="211"/>
      <c r="S2717" s="21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</row>
    <row r="2718" spans="1:57" ht="15.75" customHeight="1">
      <c r="A2718" s="1"/>
      <c r="B2718" s="1"/>
      <c r="C2718" s="1"/>
      <c r="D2718" s="1"/>
      <c r="E2718" s="1"/>
      <c r="F2718" s="207"/>
      <c r="G2718" s="207"/>
      <c r="H2718" s="207"/>
      <c r="I2718" s="207"/>
      <c r="J2718" s="207"/>
      <c r="K2718" s="1"/>
      <c r="L2718" s="208"/>
      <c r="M2718" s="1"/>
      <c r="N2718" s="1"/>
      <c r="O2718" s="1"/>
      <c r="P2718" s="209"/>
      <c r="Q2718" s="210"/>
      <c r="R2718" s="211"/>
      <c r="S2718" s="21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</row>
    <row r="2719" spans="1:57" ht="15.75" customHeight="1">
      <c r="A2719" s="1"/>
      <c r="B2719" s="1"/>
      <c r="C2719" s="1"/>
      <c r="D2719" s="1"/>
      <c r="E2719" s="1"/>
      <c r="F2719" s="207"/>
      <c r="G2719" s="207"/>
      <c r="H2719" s="207"/>
      <c r="I2719" s="207"/>
      <c r="J2719" s="207"/>
      <c r="K2719" s="1"/>
      <c r="L2719" s="208"/>
      <c r="M2719" s="1"/>
      <c r="N2719" s="1"/>
      <c r="O2719" s="1"/>
      <c r="P2719" s="209"/>
      <c r="Q2719" s="210"/>
      <c r="R2719" s="211"/>
      <c r="S2719" s="21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</row>
    <row r="2720" spans="1:57" ht="15.75" customHeight="1">
      <c r="A2720" s="1"/>
      <c r="B2720" s="1"/>
      <c r="C2720" s="1"/>
      <c r="D2720" s="1"/>
      <c r="E2720" s="1"/>
      <c r="F2720" s="207"/>
      <c r="G2720" s="207"/>
      <c r="H2720" s="207"/>
      <c r="I2720" s="207"/>
      <c r="J2720" s="207"/>
      <c r="K2720" s="1"/>
      <c r="L2720" s="208"/>
      <c r="M2720" s="1"/>
      <c r="N2720" s="1"/>
      <c r="O2720" s="1"/>
      <c r="P2720" s="209"/>
      <c r="Q2720" s="210"/>
      <c r="R2720" s="211"/>
      <c r="S2720" s="21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</row>
    <row r="2721" spans="1:57" ht="15.75" customHeight="1">
      <c r="A2721" s="1"/>
      <c r="B2721" s="1"/>
      <c r="C2721" s="1"/>
      <c r="D2721" s="1"/>
      <c r="E2721" s="1"/>
      <c r="F2721" s="207"/>
      <c r="G2721" s="207"/>
      <c r="H2721" s="207"/>
      <c r="I2721" s="207"/>
      <c r="J2721" s="207"/>
      <c r="K2721" s="1"/>
      <c r="L2721" s="208"/>
      <c r="M2721" s="1"/>
      <c r="N2721" s="1"/>
      <c r="O2721" s="1"/>
      <c r="P2721" s="209"/>
      <c r="Q2721" s="210"/>
      <c r="R2721" s="211"/>
      <c r="S2721" s="21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</row>
    <row r="2722" spans="1:57" ht="15.75" customHeight="1">
      <c r="A2722" s="1"/>
      <c r="B2722" s="1"/>
      <c r="C2722" s="1"/>
      <c r="D2722" s="1"/>
      <c r="E2722" s="1"/>
      <c r="F2722" s="207"/>
      <c r="G2722" s="207"/>
      <c r="H2722" s="207"/>
      <c r="I2722" s="207"/>
      <c r="J2722" s="207"/>
      <c r="K2722" s="1"/>
      <c r="L2722" s="208"/>
      <c r="M2722" s="1"/>
      <c r="N2722" s="1"/>
      <c r="O2722" s="1"/>
      <c r="P2722" s="209"/>
      <c r="Q2722" s="210"/>
      <c r="R2722" s="211"/>
      <c r="S2722" s="21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</row>
    <row r="2723" spans="1:57" ht="15.75" customHeight="1">
      <c r="A2723" s="1"/>
      <c r="B2723" s="1"/>
      <c r="C2723" s="1"/>
      <c r="D2723" s="1"/>
      <c r="E2723" s="1"/>
      <c r="F2723" s="207"/>
      <c r="G2723" s="207"/>
      <c r="H2723" s="207"/>
      <c r="I2723" s="207"/>
      <c r="J2723" s="207"/>
      <c r="K2723" s="1"/>
      <c r="L2723" s="208"/>
      <c r="M2723" s="1"/>
      <c r="N2723" s="1"/>
      <c r="O2723" s="1"/>
      <c r="P2723" s="209"/>
      <c r="Q2723" s="210"/>
      <c r="R2723" s="211"/>
      <c r="S2723" s="21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</row>
    <row r="2724" spans="1:57" ht="15.75" customHeight="1">
      <c r="A2724" s="1"/>
      <c r="B2724" s="1"/>
      <c r="C2724" s="1"/>
      <c r="D2724" s="1"/>
      <c r="E2724" s="1"/>
      <c r="F2724" s="207"/>
      <c r="G2724" s="207"/>
      <c r="H2724" s="207"/>
      <c r="I2724" s="207"/>
      <c r="J2724" s="207"/>
      <c r="K2724" s="1"/>
      <c r="L2724" s="208"/>
      <c r="M2724" s="1"/>
      <c r="N2724" s="1"/>
      <c r="O2724" s="1"/>
      <c r="P2724" s="209"/>
      <c r="Q2724" s="210"/>
      <c r="R2724" s="211"/>
      <c r="S2724" s="21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</row>
    <row r="2725" spans="1:57" ht="15.75" customHeight="1">
      <c r="A2725" s="1"/>
      <c r="B2725" s="1"/>
      <c r="C2725" s="1"/>
      <c r="D2725" s="1"/>
      <c r="E2725" s="1"/>
      <c r="F2725" s="207"/>
      <c r="G2725" s="207"/>
      <c r="H2725" s="207"/>
      <c r="I2725" s="207"/>
      <c r="J2725" s="207"/>
      <c r="K2725" s="1"/>
      <c r="L2725" s="208"/>
      <c r="M2725" s="1"/>
      <c r="N2725" s="1"/>
      <c r="O2725" s="1"/>
      <c r="P2725" s="209"/>
      <c r="Q2725" s="210"/>
      <c r="R2725" s="211"/>
      <c r="S2725" s="21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</row>
    <row r="2726" spans="1:57" ht="15.75" customHeight="1">
      <c r="A2726" s="1"/>
      <c r="B2726" s="1"/>
      <c r="C2726" s="1"/>
      <c r="D2726" s="1"/>
      <c r="E2726" s="1"/>
      <c r="F2726" s="207"/>
      <c r="G2726" s="207"/>
      <c r="H2726" s="207"/>
      <c r="I2726" s="207"/>
      <c r="J2726" s="207"/>
      <c r="K2726" s="1"/>
      <c r="L2726" s="208"/>
      <c r="M2726" s="1"/>
      <c r="N2726" s="1"/>
      <c r="O2726" s="1"/>
      <c r="P2726" s="209"/>
      <c r="Q2726" s="210"/>
      <c r="R2726" s="211"/>
      <c r="S2726" s="21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</row>
    <row r="2727" spans="1:57" ht="15.75" customHeight="1">
      <c r="A2727" s="1"/>
      <c r="B2727" s="1"/>
      <c r="C2727" s="1"/>
      <c r="D2727" s="1"/>
      <c r="E2727" s="1"/>
      <c r="F2727" s="207"/>
      <c r="G2727" s="207"/>
      <c r="H2727" s="207"/>
      <c r="I2727" s="207"/>
      <c r="J2727" s="207"/>
      <c r="K2727" s="1"/>
      <c r="L2727" s="208"/>
      <c r="M2727" s="1"/>
      <c r="N2727" s="1"/>
      <c r="O2727" s="1"/>
      <c r="P2727" s="209"/>
      <c r="Q2727" s="210"/>
      <c r="R2727" s="211"/>
      <c r="S2727" s="21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</row>
    <row r="2728" spans="1:57" ht="15.75" customHeight="1">
      <c r="A2728" s="1"/>
      <c r="B2728" s="1"/>
      <c r="C2728" s="1"/>
      <c r="D2728" s="1"/>
      <c r="E2728" s="1"/>
      <c r="F2728" s="207"/>
      <c r="G2728" s="207"/>
      <c r="H2728" s="207"/>
      <c r="I2728" s="207"/>
      <c r="J2728" s="207"/>
      <c r="K2728" s="1"/>
      <c r="L2728" s="208"/>
      <c r="M2728" s="1"/>
      <c r="N2728" s="1"/>
      <c r="O2728" s="1"/>
      <c r="P2728" s="209"/>
      <c r="Q2728" s="210"/>
      <c r="R2728" s="211"/>
      <c r="S2728" s="21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</row>
    <row r="2729" spans="1:57" ht="15.75" customHeight="1">
      <c r="A2729" s="1"/>
      <c r="B2729" s="1"/>
      <c r="C2729" s="1"/>
      <c r="D2729" s="1"/>
      <c r="E2729" s="1"/>
      <c r="F2729" s="207"/>
      <c r="G2729" s="207"/>
      <c r="H2729" s="207"/>
      <c r="I2729" s="207"/>
      <c r="J2729" s="207"/>
      <c r="K2729" s="1"/>
      <c r="L2729" s="208"/>
      <c r="M2729" s="1"/>
      <c r="N2729" s="1"/>
      <c r="O2729" s="1"/>
      <c r="P2729" s="209"/>
      <c r="Q2729" s="210"/>
      <c r="R2729" s="211"/>
      <c r="S2729" s="21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</row>
    <row r="2730" spans="1:57" ht="15.75" customHeight="1">
      <c r="A2730" s="1"/>
      <c r="B2730" s="1"/>
      <c r="C2730" s="1"/>
      <c r="D2730" s="1"/>
      <c r="E2730" s="1"/>
      <c r="F2730" s="207"/>
      <c r="G2730" s="207"/>
      <c r="H2730" s="207"/>
      <c r="I2730" s="207"/>
      <c r="J2730" s="207"/>
      <c r="K2730" s="216"/>
      <c r="L2730" s="217"/>
      <c r="M2730" s="218"/>
      <c r="N2730" s="218"/>
      <c r="O2730" s="219"/>
      <c r="P2730" s="209"/>
      <c r="Q2730" s="210"/>
      <c r="R2730" s="211"/>
      <c r="S2730" s="21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</row>
    <row r="2731" spans="1:57" ht="15.75" customHeight="1">
      <c r="A2731" s="1"/>
      <c r="B2731" s="1"/>
      <c r="C2731" s="1"/>
      <c r="D2731" s="1"/>
      <c r="E2731" s="1"/>
      <c r="F2731" s="207"/>
      <c r="G2731" s="207"/>
      <c r="H2731" s="207"/>
      <c r="I2731" s="207"/>
      <c r="J2731" s="207"/>
      <c r="K2731" s="216"/>
      <c r="L2731" s="217"/>
      <c r="M2731" s="218"/>
      <c r="N2731" s="218"/>
      <c r="O2731" s="1"/>
      <c r="P2731" s="209"/>
      <c r="Q2731" s="210"/>
      <c r="R2731" s="211"/>
      <c r="S2731" s="21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</row>
    <row r="2732" spans="1:57" ht="15.75" customHeight="1">
      <c r="A2732" s="1"/>
      <c r="B2732" s="1"/>
      <c r="C2732" s="1"/>
      <c r="D2732" s="1"/>
      <c r="E2732" s="1"/>
      <c r="F2732" s="207"/>
      <c r="G2732" s="207"/>
      <c r="H2732" s="207"/>
      <c r="I2732" s="207"/>
      <c r="J2732" s="207"/>
      <c r="K2732" s="216"/>
      <c r="L2732" s="217"/>
      <c r="M2732" s="218"/>
      <c r="N2732" s="218"/>
      <c r="O2732" s="1"/>
      <c r="P2732" s="209"/>
      <c r="Q2732" s="210"/>
      <c r="R2732" s="211"/>
      <c r="S2732" s="21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</row>
    <row r="2733" spans="1:57" ht="15.75" customHeight="1">
      <c r="A2733" s="1"/>
      <c r="B2733" s="1"/>
      <c r="C2733" s="1"/>
      <c r="D2733" s="1"/>
      <c r="E2733" s="1"/>
      <c r="F2733" s="207"/>
      <c r="G2733" s="207"/>
      <c r="H2733" s="207"/>
      <c r="I2733" s="207"/>
      <c r="J2733" s="207"/>
      <c r="K2733" s="216"/>
      <c r="L2733" s="217"/>
      <c r="M2733" s="218"/>
      <c r="N2733" s="218"/>
      <c r="O2733" s="1"/>
      <c r="P2733" s="209"/>
      <c r="Q2733" s="210"/>
      <c r="R2733" s="211"/>
      <c r="S2733" s="21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</row>
    <row r="2734" spans="1:57" ht="15.75" customHeight="1">
      <c r="A2734" s="1"/>
      <c r="B2734" s="1"/>
      <c r="C2734" s="1"/>
      <c r="D2734" s="1"/>
      <c r="E2734" s="1"/>
      <c r="F2734" s="207"/>
      <c r="G2734" s="207"/>
      <c r="H2734" s="207"/>
      <c r="I2734" s="207"/>
      <c r="J2734" s="207"/>
      <c r="K2734" s="216"/>
      <c r="L2734" s="217"/>
      <c r="M2734" s="218"/>
      <c r="N2734" s="218"/>
      <c r="O2734" s="1"/>
      <c r="P2734" s="209"/>
      <c r="Q2734" s="210"/>
      <c r="R2734" s="211"/>
      <c r="S2734" s="21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</row>
    <row r="2735" spans="1:57" ht="15.75" customHeight="1">
      <c r="A2735" s="1"/>
      <c r="B2735" s="1"/>
      <c r="C2735" s="1"/>
      <c r="D2735" s="1"/>
      <c r="E2735" s="1"/>
      <c r="F2735" s="207"/>
      <c r="G2735" s="207"/>
      <c r="H2735" s="207"/>
      <c r="I2735" s="207"/>
      <c r="J2735" s="207"/>
      <c r="K2735" s="216"/>
      <c r="L2735" s="217"/>
      <c r="M2735" s="218"/>
      <c r="N2735" s="218"/>
      <c r="O2735" s="1"/>
      <c r="P2735" s="209"/>
      <c r="Q2735" s="210"/>
      <c r="R2735" s="211"/>
      <c r="S2735" s="21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</row>
    <row r="2736" spans="1:57" ht="15.75" customHeight="1">
      <c r="A2736" s="1"/>
      <c r="B2736" s="1"/>
      <c r="C2736" s="1"/>
      <c r="D2736" s="1"/>
      <c r="E2736" s="1"/>
      <c r="F2736" s="207"/>
      <c r="G2736" s="207"/>
      <c r="H2736" s="207"/>
      <c r="I2736" s="207"/>
      <c r="J2736" s="207"/>
      <c r="K2736" s="216"/>
      <c r="L2736" s="217"/>
      <c r="M2736" s="218"/>
      <c r="N2736" s="218"/>
      <c r="O2736" s="1"/>
      <c r="P2736" s="209"/>
      <c r="Q2736" s="210"/>
      <c r="R2736" s="211"/>
      <c r="S2736" s="21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</row>
    <row r="2737" spans="1:57" ht="15.75" customHeight="1">
      <c r="A2737" s="1"/>
      <c r="B2737" s="1"/>
      <c r="C2737" s="1"/>
      <c r="D2737" s="1"/>
      <c r="E2737" s="1"/>
      <c r="F2737" s="207"/>
      <c r="G2737" s="207"/>
      <c r="H2737" s="207"/>
      <c r="I2737" s="207"/>
      <c r="J2737" s="207"/>
      <c r="K2737" s="216"/>
      <c r="L2737" s="217"/>
      <c r="M2737" s="218"/>
      <c r="N2737" s="218"/>
      <c r="O2737" s="1"/>
      <c r="P2737" s="209"/>
      <c r="Q2737" s="210"/>
      <c r="R2737" s="211"/>
      <c r="S2737" s="21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</row>
    <row r="2738" spans="1:57" ht="15.75" customHeight="1">
      <c r="A2738" s="1"/>
      <c r="B2738" s="1"/>
      <c r="C2738" s="1"/>
      <c r="D2738" s="1"/>
      <c r="E2738" s="1"/>
      <c r="F2738" s="207"/>
      <c r="G2738" s="207"/>
      <c r="H2738" s="207"/>
      <c r="I2738" s="207"/>
      <c r="J2738" s="207"/>
      <c r="K2738" s="216"/>
      <c r="L2738" s="217"/>
      <c r="M2738" s="218"/>
      <c r="N2738" s="218"/>
      <c r="O2738" s="1"/>
      <c r="P2738" s="209"/>
      <c r="Q2738" s="210"/>
      <c r="R2738" s="211"/>
      <c r="S2738" s="21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</row>
    <row r="2739" spans="1:57" ht="15.75" customHeight="1">
      <c r="A2739" s="1"/>
      <c r="B2739" s="1"/>
      <c r="C2739" s="1"/>
      <c r="D2739" s="1"/>
      <c r="E2739" s="1"/>
      <c r="F2739" s="207"/>
      <c r="G2739" s="207"/>
      <c r="H2739" s="207"/>
      <c r="I2739" s="207"/>
      <c r="J2739" s="207"/>
      <c r="K2739" s="216"/>
      <c r="L2739" s="217"/>
      <c r="M2739" s="218"/>
      <c r="N2739" s="218"/>
      <c r="O2739" s="1"/>
      <c r="P2739" s="209"/>
      <c r="Q2739" s="210"/>
      <c r="R2739" s="211"/>
      <c r="S2739" s="21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</row>
    <row r="2740" spans="1:57" ht="15.75" customHeight="1">
      <c r="A2740" s="1"/>
      <c r="B2740" s="1"/>
      <c r="C2740" s="1"/>
      <c r="D2740" s="1"/>
      <c r="E2740" s="1"/>
      <c r="F2740" s="207"/>
      <c r="G2740" s="207"/>
      <c r="H2740" s="207"/>
      <c r="I2740" s="207"/>
      <c r="J2740" s="207"/>
      <c r="K2740" s="216"/>
      <c r="L2740" s="217"/>
      <c r="M2740" s="218"/>
      <c r="N2740" s="218"/>
      <c r="O2740" s="1"/>
      <c r="P2740" s="209"/>
      <c r="Q2740" s="210"/>
      <c r="R2740" s="211"/>
      <c r="S2740" s="21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</row>
    <row r="2741" spans="1:57" ht="15.75" customHeight="1">
      <c r="A2741" s="1"/>
      <c r="B2741" s="1"/>
      <c r="C2741" s="1"/>
      <c r="D2741" s="1"/>
      <c r="E2741" s="1"/>
      <c r="F2741" s="207"/>
      <c r="G2741" s="207"/>
      <c r="H2741" s="207"/>
      <c r="I2741" s="207"/>
      <c r="J2741" s="207"/>
      <c r="K2741" s="216"/>
      <c r="L2741" s="217"/>
      <c r="M2741" s="218"/>
      <c r="N2741" s="218"/>
      <c r="O2741" s="1"/>
      <c r="P2741" s="209"/>
      <c r="Q2741" s="210"/>
      <c r="R2741" s="211"/>
      <c r="S2741" s="21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</row>
    <row r="2742" spans="1:57" ht="15.75" customHeight="1">
      <c r="A2742" s="1"/>
      <c r="B2742" s="1"/>
      <c r="C2742" s="1"/>
      <c r="D2742" s="1"/>
      <c r="E2742" s="1"/>
      <c r="F2742" s="207"/>
      <c r="G2742" s="207"/>
      <c r="H2742" s="207"/>
      <c r="I2742" s="207"/>
      <c r="J2742" s="207"/>
      <c r="K2742" s="216"/>
      <c r="L2742" s="217"/>
      <c r="M2742" s="218"/>
      <c r="N2742" s="218"/>
      <c r="O2742" s="1"/>
      <c r="P2742" s="209"/>
      <c r="Q2742" s="210"/>
      <c r="R2742" s="211"/>
      <c r="S2742" s="21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</row>
    <row r="2743" spans="1:57" ht="15.75" customHeight="1">
      <c r="A2743" s="1"/>
      <c r="B2743" s="1"/>
      <c r="C2743" s="1"/>
      <c r="D2743" s="1"/>
      <c r="E2743" s="1"/>
      <c r="F2743" s="207"/>
      <c r="G2743" s="207"/>
      <c r="H2743" s="207"/>
      <c r="I2743" s="207"/>
      <c r="J2743" s="207"/>
      <c r="K2743" s="216"/>
      <c r="L2743" s="217"/>
      <c r="M2743" s="218"/>
      <c r="N2743" s="218"/>
      <c r="O2743" s="1"/>
      <c r="P2743" s="209"/>
      <c r="Q2743" s="210"/>
      <c r="R2743" s="211"/>
      <c r="S2743" s="21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</row>
    <row r="2744" spans="1:57" ht="15.75" customHeight="1">
      <c r="A2744" s="1"/>
      <c r="B2744" s="1"/>
      <c r="C2744" s="1"/>
      <c r="D2744" s="1"/>
      <c r="E2744" s="1"/>
      <c r="F2744" s="207"/>
      <c r="G2744" s="207"/>
      <c r="H2744" s="207"/>
      <c r="I2744" s="207"/>
      <c r="J2744" s="207"/>
      <c r="K2744" s="216"/>
      <c r="L2744" s="217"/>
      <c r="M2744" s="218"/>
      <c r="N2744" s="218"/>
      <c r="O2744" s="1"/>
      <c r="P2744" s="209"/>
      <c r="Q2744" s="210"/>
      <c r="R2744" s="211"/>
      <c r="S2744" s="21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</row>
    <row r="2745" spans="1:57" ht="15.75" customHeight="1">
      <c r="A2745" s="1"/>
      <c r="B2745" s="1"/>
      <c r="C2745" s="1"/>
      <c r="D2745" s="1"/>
      <c r="E2745" s="1"/>
      <c r="F2745" s="207"/>
      <c r="G2745" s="207"/>
      <c r="H2745" s="207"/>
      <c r="I2745" s="207"/>
      <c r="J2745" s="207"/>
      <c r="K2745" s="216"/>
      <c r="L2745" s="217"/>
      <c r="M2745" s="218"/>
      <c r="N2745" s="218"/>
      <c r="O2745" s="1"/>
      <c r="P2745" s="209"/>
      <c r="Q2745" s="210"/>
      <c r="R2745" s="211"/>
      <c r="S2745" s="21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</row>
    <row r="2746" spans="1:57" ht="15.75" customHeight="1">
      <c r="A2746" s="1"/>
      <c r="B2746" s="1"/>
      <c r="C2746" s="1"/>
      <c r="D2746" s="1"/>
      <c r="E2746" s="1"/>
      <c r="F2746" s="207"/>
      <c r="G2746" s="207"/>
      <c r="H2746" s="207"/>
      <c r="I2746" s="207"/>
      <c r="J2746" s="207"/>
      <c r="K2746" s="216"/>
      <c r="L2746" s="217"/>
      <c r="M2746" s="218"/>
      <c r="N2746" s="218"/>
      <c r="O2746" s="1"/>
      <c r="P2746" s="209"/>
      <c r="Q2746" s="210"/>
      <c r="R2746" s="211"/>
      <c r="S2746" s="21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</row>
    <row r="2747" spans="1:57" ht="15.75" customHeight="1">
      <c r="A2747" s="1"/>
      <c r="B2747" s="1"/>
      <c r="C2747" s="1"/>
      <c r="D2747" s="1"/>
      <c r="E2747" s="1"/>
      <c r="F2747" s="207"/>
      <c r="G2747" s="207"/>
      <c r="H2747" s="207"/>
      <c r="I2747" s="207"/>
      <c r="J2747" s="207"/>
      <c r="K2747" s="216"/>
      <c r="L2747" s="217"/>
      <c r="M2747" s="218"/>
      <c r="N2747" s="218"/>
      <c r="O2747" s="1"/>
      <c r="P2747" s="209"/>
      <c r="Q2747" s="210"/>
      <c r="R2747" s="211"/>
      <c r="S2747" s="21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</row>
    <row r="2748" spans="1:57" ht="15.75" customHeight="1">
      <c r="A2748" s="1"/>
      <c r="B2748" s="1"/>
      <c r="C2748" s="1"/>
      <c r="D2748" s="1"/>
      <c r="E2748" s="1"/>
      <c r="F2748" s="207"/>
      <c r="G2748" s="207"/>
      <c r="H2748" s="207"/>
      <c r="I2748" s="207"/>
      <c r="J2748" s="207"/>
      <c r="K2748" s="216"/>
      <c r="L2748" s="217"/>
      <c r="M2748" s="218"/>
      <c r="N2748" s="218"/>
      <c r="O2748" s="1"/>
      <c r="P2748" s="209"/>
      <c r="Q2748" s="210"/>
      <c r="R2748" s="211"/>
      <c r="S2748" s="21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</row>
    <row r="2749" spans="1:57" ht="15.75" customHeight="1">
      <c r="A2749" s="1"/>
      <c r="B2749" s="1"/>
      <c r="C2749" s="1"/>
      <c r="D2749" s="1"/>
      <c r="E2749" s="1"/>
      <c r="F2749" s="207"/>
      <c r="G2749" s="207"/>
      <c r="H2749" s="207"/>
      <c r="I2749" s="207"/>
      <c r="J2749" s="207"/>
      <c r="K2749" s="216"/>
      <c r="L2749" s="217"/>
      <c r="M2749" s="218"/>
      <c r="N2749" s="218"/>
      <c r="O2749" s="1"/>
      <c r="P2749" s="209"/>
      <c r="Q2749" s="210"/>
      <c r="R2749" s="211"/>
      <c r="S2749" s="21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</row>
    <row r="2750" spans="1:57" ht="15.75" customHeight="1">
      <c r="A2750" s="1"/>
      <c r="B2750" s="1"/>
      <c r="C2750" s="1"/>
      <c r="D2750" s="1"/>
      <c r="E2750" s="1"/>
      <c r="F2750" s="207"/>
      <c r="G2750" s="207"/>
      <c r="H2750" s="207"/>
      <c r="I2750" s="207"/>
      <c r="J2750" s="207"/>
      <c r="K2750" s="216"/>
      <c r="L2750" s="217"/>
      <c r="M2750" s="218"/>
      <c r="N2750" s="218"/>
      <c r="O2750" s="1"/>
      <c r="P2750" s="209"/>
      <c r="Q2750" s="210"/>
      <c r="R2750" s="211"/>
      <c r="S2750" s="21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</row>
    <row r="2751" spans="1:57" ht="15.75" customHeight="1">
      <c r="A2751" s="1"/>
      <c r="B2751" s="1"/>
      <c r="C2751" s="1"/>
      <c r="D2751" s="1"/>
      <c r="E2751" s="1"/>
      <c r="F2751" s="207"/>
      <c r="G2751" s="207"/>
      <c r="H2751" s="207"/>
      <c r="I2751" s="207"/>
      <c r="J2751" s="207"/>
      <c r="K2751" s="216"/>
      <c r="L2751" s="217"/>
      <c r="M2751" s="218"/>
      <c r="N2751" s="218"/>
      <c r="O2751" s="1"/>
      <c r="P2751" s="209"/>
      <c r="Q2751" s="210"/>
      <c r="R2751" s="211"/>
      <c r="S2751" s="21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</row>
    <row r="2752" spans="1:57" ht="15.75" customHeight="1">
      <c r="A2752" s="1"/>
      <c r="B2752" s="1"/>
      <c r="C2752" s="1"/>
      <c r="D2752" s="1"/>
      <c r="E2752" s="1"/>
      <c r="F2752" s="207"/>
      <c r="G2752" s="207"/>
      <c r="H2752" s="207"/>
      <c r="I2752" s="207"/>
      <c r="J2752" s="207"/>
      <c r="K2752" s="216"/>
      <c r="L2752" s="217"/>
      <c r="M2752" s="218"/>
      <c r="N2752" s="218"/>
      <c r="O2752" s="1"/>
      <c r="P2752" s="209"/>
      <c r="Q2752" s="210"/>
      <c r="R2752" s="211"/>
      <c r="S2752" s="21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</row>
    <row r="2753" spans="1:57" ht="15.75" customHeight="1">
      <c r="A2753" s="1"/>
      <c r="B2753" s="1"/>
      <c r="C2753" s="1"/>
      <c r="D2753" s="1"/>
      <c r="E2753" s="1"/>
      <c r="F2753" s="207"/>
      <c r="G2753" s="207"/>
      <c r="H2753" s="207"/>
      <c r="I2753" s="207"/>
      <c r="J2753" s="207"/>
      <c r="K2753" s="216"/>
      <c r="L2753" s="217"/>
      <c r="M2753" s="218"/>
      <c r="N2753" s="218"/>
      <c r="O2753" s="1"/>
      <c r="P2753" s="209"/>
      <c r="Q2753" s="210"/>
      <c r="R2753" s="211"/>
      <c r="S2753" s="21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</row>
    <row r="2754" spans="1:57" ht="15.75" customHeight="1">
      <c r="A2754" s="1"/>
      <c r="B2754" s="1"/>
      <c r="C2754" s="1"/>
      <c r="D2754" s="1"/>
      <c r="E2754" s="1"/>
      <c r="F2754" s="207"/>
      <c r="G2754" s="207"/>
      <c r="H2754" s="207"/>
      <c r="I2754" s="207"/>
      <c r="J2754" s="207"/>
      <c r="K2754" s="216"/>
      <c r="L2754" s="217"/>
      <c r="M2754" s="218"/>
      <c r="N2754" s="218"/>
      <c r="O2754" s="1"/>
      <c r="P2754" s="209"/>
      <c r="Q2754" s="210"/>
      <c r="R2754" s="211"/>
      <c r="S2754" s="21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</row>
    <row r="2755" spans="1:57" ht="15.75" customHeight="1">
      <c r="A2755" s="1"/>
      <c r="B2755" s="1"/>
      <c r="C2755" s="1"/>
      <c r="D2755" s="1"/>
      <c r="E2755" s="1"/>
      <c r="F2755" s="207"/>
      <c r="G2755" s="207"/>
      <c r="H2755" s="207"/>
      <c r="I2755" s="207"/>
      <c r="J2755" s="207"/>
      <c r="K2755" s="216"/>
      <c r="L2755" s="217"/>
      <c r="M2755" s="218"/>
      <c r="N2755" s="218"/>
      <c r="O2755" s="1"/>
      <c r="P2755" s="209"/>
      <c r="Q2755" s="210"/>
      <c r="R2755" s="211"/>
      <c r="S2755" s="21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</row>
  </sheetData>
  <autoFilter ref="F6:BE2612" xr:uid="{00000000-0009-0000-0000-000007000000}"/>
  <mergeCells count="33">
    <mergeCell ref="L2:L4"/>
    <mergeCell ref="I2612:L2612"/>
    <mergeCell ref="K2613:L2613"/>
    <mergeCell ref="K2614:L2614"/>
    <mergeCell ref="K2615:L2615"/>
    <mergeCell ref="F5:K5"/>
    <mergeCell ref="K2618:L2618"/>
    <mergeCell ref="K2619:L2619"/>
    <mergeCell ref="K2620:L2620"/>
    <mergeCell ref="K2621:L2621"/>
    <mergeCell ref="I2616:L2616"/>
    <mergeCell ref="K2617:L2617"/>
    <mergeCell ref="AV3:AX3"/>
    <mergeCell ref="AY3:BA3"/>
    <mergeCell ref="BB3:BD3"/>
    <mergeCell ref="F1:BE1"/>
    <mergeCell ref="U2:BB2"/>
    <mergeCell ref="BE2:BE4"/>
    <mergeCell ref="U3:W3"/>
    <mergeCell ref="X3:Z3"/>
    <mergeCell ref="AA3:AC3"/>
    <mergeCell ref="AD3:AF3"/>
    <mergeCell ref="F2:K4"/>
    <mergeCell ref="P2:P4"/>
    <mergeCell ref="Q2:Q4"/>
    <mergeCell ref="R2:R4"/>
    <mergeCell ref="S2:S4"/>
    <mergeCell ref="T2:T3"/>
    <mergeCell ref="AG3:AI3"/>
    <mergeCell ref="AJ3:AL3"/>
    <mergeCell ref="AM3:AO3"/>
    <mergeCell ref="AP3:AR3"/>
    <mergeCell ref="AS3:AU3"/>
  </mergeCells>
  <pageMargins left="0.25" right="0.25" top="0.75" bottom="0.75" header="0" footer="0"/>
  <pageSetup paperSize="9" scale="55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6923C"/>
  </sheetPr>
  <dimension ref="A1:R1000"/>
  <sheetViews>
    <sheetView workbookViewId="0"/>
  </sheetViews>
  <sheetFormatPr defaultColWidth="14.42578125" defaultRowHeight="15" customHeight="1"/>
  <cols>
    <col min="1" max="1" width="5.5703125" customWidth="1"/>
    <col min="2" max="3" width="8.7109375" customWidth="1"/>
    <col min="4" max="4" width="21.42578125" customWidth="1"/>
    <col min="5" max="5" width="9.7109375" customWidth="1"/>
    <col min="6" max="7" width="12.7109375" customWidth="1"/>
    <col min="8" max="8" width="15.5703125" customWidth="1"/>
    <col min="9" max="9" width="14.42578125" customWidth="1"/>
    <col min="10" max="10" width="18.140625" customWidth="1"/>
  </cols>
  <sheetData>
    <row r="1" spans="1:18" ht="20.25">
      <c r="A1" s="220"/>
      <c r="B1" s="220"/>
      <c r="C1" s="220"/>
      <c r="D1" s="220"/>
      <c r="E1" s="220"/>
      <c r="F1" s="220"/>
      <c r="G1" s="220"/>
      <c r="H1" s="220"/>
      <c r="I1" s="221"/>
      <c r="J1" s="221"/>
      <c r="K1" s="220"/>
      <c r="L1" s="220"/>
      <c r="M1" s="220"/>
      <c r="N1" s="220"/>
      <c r="O1" s="220"/>
      <c r="P1" s="220"/>
      <c r="Q1" s="220"/>
      <c r="R1" s="220"/>
    </row>
    <row r="2" spans="1:18" ht="20.25">
      <c r="A2" s="220"/>
      <c r="B2" s="220"/>
      <c r="C2" s="220"/>
      <c r="D2" s="220"/>
      <c r="E2" s="220"/>
      <c r="F2" s="220"/>
      <c r="G2" s="220"/>
      <c r="H2" s="220"/>
      <c r="I2" s="221"/>
      <c r="J2" s="221"/>
      <c r="K2" s="220"/>
      <c r="L2" s="220"/>
      <c r="M2" s="220"/>
      <c r="N2" s="220"/>
      <c r="O2" s="220"/>
      <c r="P2" s="220"/>
      <c r="Q2" s="220"/>
      <c r="R2" s="220"/>
    </row>
    <row r="3" spans="1:18" ht="20.25">
      <c r="A3" s="222" t="s">
        <v>66</v>
      </c>
      <c r="B3" s="222" t="s">
        <v>2801</v>
      </c>
      <c r="C3" s="222" t="s">
        <v>2802</v>
      </c>
      <c r="D3" s="222" t="s">
        <v>2803</v>
      </c>
      <c r="E3" s="222" t="s">
        <v>1</v>
      </c>
      <c r="F3" s="222" t="s">
        <v>2804</v>
      </c>
      <c r="G3" s="222" t="s">
        <v>2</v>
      </c>
      <c r="H3" s="223" t="s">
        <v>2805</v>
      </c>
      <c r="K3" s="220"/>
      <c r="L3" s="220"/>
      <c r="M3" s="220"/>
      <c r="N3" s="220"/>
      <c r="O3" s="220"/>
      <c r="P3" s="220"/>
      <c r="Q3" s="220"/>
      <c r="R3" s="220"/>
    </row>
    <row r="4" spans="1:18" ht="20.25">
      <c r="A4" s="222" t="s">
        <v>2806</v>
      </c>
      <c r="B4" s="222" t="s">
        <v>2807</v>
      </c>
      <c r="C4" s="222">
        <v>9</v>
      </c>
      <c r="D4" s="222" t="s">
        <v>4</v>
      </c>
      <c r="E4" s="222">
        <v>4</v>
      </c>
      <c r="F4" s="222" t="s">
        <v>8</v>
      </c>
      <c r="G4" s="222" t="s">
        <v>70</v>
      </c>
      <c r="H4" s="223">
        <v>92000</v>
      </c>
      <c r="K4" s="220"/>
      <c r="L4" s="220"/>
      <c r="M4" s="220"/>
      <c r="N4" s="220"/>
      <c r="O4" s="220"/>
      <c r="P4" s="220"/>
      <c r="Q4" s="220"/>
      <c r="R4" s="220"/>
    </row>
    <row r="5" spans="1:18" ht="20.25">
      <c r="A5" s="224"/>
      <c r="B5" s="224"/>
      <c r="C5" s="224"/>
      <c r="D5" s="224"/>
      <c r="E5" s="224"/>
      <c r="F5" s="222" t="s">
        <v>2808</v>
      </c>
      <c r="G5" s="225"/>
      <c r="H5" s="223">
        <v>92000</v>
      </c>
      <c r="K5" s="220"/>
      <c r="L5" s="220"/>
      <c r="M5" s="220"/>
      <c r="N5" s="220"/>
      <c r="O5" s="220"/>
      <c r="P5" s="220"/>
      <c r="Q5" s="220"/>
      <c r="R5" s="220"/>
    </row>
    <row r="6" spans="1:18" ht="20.25">
      <c r="A6" s="224"/>
      <c r="B6" s="224"/>
      <c r="C6" s="224"/>
      <c r="D6" s="224"/>
      <c r="E6" s="222" t="s">
        <v>2809</v>
      </c>
      <c r="F6" s="225"/>
      <c r="G6" s="225"/>
      <c r="H6" s="223">
        <v>92000</v>
      </c>
      <c r="K6" s="220"/>
      <c r="L6" s="220"/>
      <c r="M6" s="220"/>
      <c r="N6" s="220"/>
      <c r="O6" s="220"/>
      <c r="P6" s="220"/>
      <c r="Q6" s="220"/>
      <c r="R6" s="220"/>
    </row>
    <row r="7" spans="1:18" ht="20.25">
      <c r="A7" s="224"/>
      <c r="B7" s="224"/>
      <c r="C7" s="224"/>
      <c r="D7" s="222" t="s">
        <v>2810</v>
      </c>
      <c r="E7" s="225"/>
      <c r="F7" s="225"/>
      <c r="G7" s="225"/>
      <c r="H7" s="223">
        <v>92000</v>
      </c>
      <c r="K7" s="220"/>
      <c r="L7" s="220"/>
      <c r="M7" s="220"/>
      <c r="N7" s="220"/>
      <c r="O7" s="220"/>
      <c r="P7" s="220"/>
      <c r="Q7" s="220"/>
      <c r="R7" s="220"/>
    </row>
    <row r="8" spans="1:18" ht="20.25">
      <c r="A8" s="224"/>
      <c r="B8" s="224"/>
      <c r="C8" s="222" t="s">
        <v>2811</v>
      </c>
      <c r="D8" s="225"/>
      <c r="E8" s="225"/>
      <c r="F8" s="225"/>
      <c r="G8" s="225"/>
      <c r="H8" s="223">
        <v>92000</v>
      </c>
      <c r="K8" s="220"/>
      <c r="L8" s="220"/>
      <c r="M8" s="220"/>
      <c r="N8" s="220"/>
      <c r="O8" s="220"/>
      <c r="P8" s="220"/>
      <c r="Q8" s="220"/>
      <c r="R8" s="220"/>
    </row>
    <row r="9" spans="1:18" ht="20.25">
      <c r="A9" s="224"/>
      <c r="B9" s="222" t="s">
        <v>2812</v>
      </c>
      <c r="C9" s="225"/>
      <c r="D9" s="225"/>
      <c r="E9" s="225"/>
      <c r="F9" s="225"/>
      <c r="G9" s="225"/>
      <c r="H9" s="223">
        <v>92000</v>
      </c>
      <c r="K9" s="220"/>
      <c r="L9" s="220"/>
      <c r="M9" s="220"/>
      <c r="N9" s="220"/>
      <c r="O9" s="220"/>
      <c r="P9" s="220"/>
      <c r="Q9" s="220"/>
      <c r="R9" s="220"/>
    </row>
    <row r="10" spans="1:18" ht="20.25">
      <c r="A10" s="222" t="s">
        <v>2813</v>
      </c>
      <c r="B10" s="225"/>
      <c r="C10" s="225"/>
      <c r="D10" s="225"/>
      <c r="E10" s="225"/>
      <c r="F10" s="225"/>
      <c r="G10" s="225"/>
      <c r="H10" s="223">
        <v>92000</v>
      </c>
      <c r="K10" s="220"/>
      <c r="L10" s="220"/>
      <c r="M10" s="220"/>
      <c r="N10" s="220"/>
      <c r="O10" s="220"/>
      <c r="P10" s="220"/>
      <c r="Q10" s="220"/>
      <c r="R10" s="220"/>
    </row>
    <row r="11" spans="1:18" ht="20.25">
      <c r="A11" s="222" t="s">
        <v>2814</v>
      </c>
      <c r="B11" s="222" t="s">
        <v>2815</v>
      </c>
      <c r="C11" s="222">
        <v>9</v>
      </c>
      <c r="D11" s="222" t="s">
        <v>4</v>
      </c>
      <c r="E11" s="222">
        <v>1</v>
      </c>
      <c r="F11" s="222" t="s">
        <v>8</v>
      </c>
      <c r="G11" s="222" t="s">
        <v>70</v>
      </c>
      <c r="H11" s="223">
        <v>23000</v>
      </c>
      <c r="K11" s="220"/>
      <c r="L11" s="220"/>
      <c r="M11" s="220"/>
      <c r="N11" s="220"/>
      <c r="O11" s="220"/>
      <c r="P11" s="220"/>
      <c r="Q11" s="220"/>
      <c r="R11" s="220"/>
    </row>
    <row r="12" spans="1:18" ht="20.25">
      <c r="A12" s="224"/>
      <c r="B12" s="224"/>
      <c r="C12" s="224"/>
      <c r="D12" s="224"/>
      <c r="E12" s="224"/>
      <c r="F12" s="222" t="s">
        <v>2808</v>
      </c>
      <c r="G12" s="225"/>
      <c r="H12" s="223">
        <v>23000</v>
      </c>
      <c r="K12" s="220"/>
      <c r="L12" s="220"/>
      <c r="M12" s="220"/>
      <c r="N12" s="220"/>
      <c r="O12" s="220"/>
      <c r="P12" s="220"/>
      <c r="Q12" s="220"/>
      <c r="R12" s="220"/>
    </row>
    <row r="13" spans="1:18" ht="20.25">
      <c r="A13" s="224"/>
      <c r="B13" s="224"/>
      <c r="C13" s="224"/>
      <c r="D13" s="224"/>
      <c r="E13" s="222" t="s">
        <v>2816</v>
      </c>
      <c r="F13" s="225"/>
      <c r="G13" s="225"/>
      <c r="H13" s="223">
        <v>23000</v>
      </c>
      <c r="K13" s="220"/>
      <c r="L13" s="220"/>
      <c r="M13" s="220"/>
      <c r="N13" s="220"/>
      <c r="O13" s="220"/>
      <c r="P13" s="220"/>
      <c r="Q13" s="220"/>
      <c r="R13" s="220"/>
    </row>
    <row r="14" spans="1:18" ht="20.25">
      <c r="A14" s="224"/>
      <c r="B14" s="224"/>
      <c r="C14" s="224"/>
      <c r="D14" s="222" t="s">
        <v>2810</v>
      </c>
      <c r="E14" s="225"/>
      <c r="F14" s="225"/>
      <c r="G14" s="225"/>
      <c r="H14" s="223">
        <v>23000</v>
      </c>
      <c r="K14" s="220"/>
      <c r="L14" s="220"/>
      <c r="M14" s="220"/>
      <c r="N14" s="220"/>
      <c r="O14" s="220"/>
      <c r="P14" s="220"/>
      <c r="Q14" s="220"/>
      <c r="R14" s="220"/>
    </row>
    <row r="15" spans="1:18" ht="20.25">
      <c r="A15" s="224"/>
      <c r="B15" s="224"/>
      <c r="C15" s="222" t="s">
        <v>2811</v>
      </c>
      <c r="D15" s="225"/>
      <c r="E15" s="225"/>
      <c r="F15" s="225"/>
      <c r="G15" s="225"/>
      <c r="H15" s="223">
        <v>23000</v>
      </c>
      <c r="K15" s="220"/>
      <c r="L15" s="220"/>
      <c r="M15" s="220"/>
      <c r="N15" s="220"/>
      <c r="O15" s="220"/>
      <c r="P15" s="220"/>
      <c r="Q15" s="220"/>
      <c r="R15" s="220"/>
    </row>
    <row r="16" spans="1:18" ht="20.25">
      <c r="A16" s="224"/>
      <c r="B16" s="222" t="s">
        <v>2817</v>
      </c>
      <c r="C16" s="225"/>
      <c r="D16" s="225"/>
      <c r="E16" s="225"/>
      <c r="F16" s="225"/>
      <c r="G16" s="225"/>
      <c r="H16" s="223">
        <v>23000</v>
      </c>
      <c r="K16" s="220"/>
      <c r="L16" s="220"/>
      <c r="M16" s="220"/>
      <c r="N16" s="220"/>
      <c r="O16" s="220"/>
      <c r="P16" s="220"/>
      <c r="Q16" s="220"/>
      <c r="R16" s="220"/>
    </row>
    <row r="17" spans="1:18" ht="20.25">
      <c r="A17" s="222" t="s">
        <v>2818</v>
      </c>
      <c r="B17" s="225"/>
      <c r="C17" s="225"/>
      <c r="D17" s="225"/>
      <c r="E17" s="225"/>
      <c r="F17" s="225"/>
      <c r="G17" s="225"/>
      <c r="H17" s="223">
        <v>23000</v>
      </c>
      <c r="K17" s="220"/>
      <c r="L17" s="220"/>
      <c r="M17" s="220"/>
      <c r="N17" s="220"/>
      <c r="O17" s="220"/>
      <c r="P17" s="220"/>
      <c r="Q17" s="220"/>
      <c r="R17" s="220"/>
    </row>
    <row r="18" spans="1:18" ht="20.25">
      <c r="A18" s="222" t="s">
        <v>2819</v>
      </c>
      <c r="B18" s="222" t="s">
        <v>2820</v>
      </c>
      <c r="C18" s="222">
        <v>9</v>
      </c>
      <c r="D18" s="222" t="s">
        <v>4</v>
      </c>
      <c r="E18" s="222">
        <v>1</v>
      </c>
      <c r="F18" s="222" t="s">
        <v>8</v>
      </c>
      <c r="G18" s="222" t="s">
        <v>70</v>
      </c>
      <c r="H18" s="223">
        <v>23000</v>
      </c>
      <c r="K18" s="220"/>
      <c r="L18" s="220"/>
      <c r="M18" s="220"/>
      <c r="N18" s="220"/>
      <c r="O18" s="220"/>
      <c r="P18" s="220"/>
      <c r="Q18" s="220"/>
      <c r="R18" s="220"/>
    </row>
    <row r="19" spans="1:18" ht="20.25">
      <c r="A19" s="224"/>
      <c r="B19" s="224"/>
      <c r="C19" s="224"/>
      <c r="D19" s="224"/>
      <c r="E19" s="224"/>
      <c r="F19" s="222" t="s">
        <v>2808</v>
      </c>
      <c r="G19" s="225"/>
      <c r="H19" s="223">
        <v>23000</v>
      </c>
      <c r="K19" s="220"/>
      <c r="L19" s="220"/>
      <c r="M19" s="220"/>
      <c r="N19" s="220"/>
      <c r="O19" s="220"/>
      <c r="P19" s="220"/>
      <c r="Q19" s="220"/>
      <c r="R19" s="220"/>
    </row>
    <row r="20" spans="1:18" ht="20.25">
      <c r="A20" s="224"/>
      <c r="B20" s="224"/>
      <c r="C20" s="224"/>
      <c r="D20" s="224"/>
      <c r="E20" s="222" t="s">
        <v>2816</v>
      </c>
      <c r="F20" s="225"/>
      <c r="G20" s="225"/>
      <c r="H20" s="223">
        <v>23000</v>
      </c>
      <c r="K20" s="220"/>
      <c r="L20" s="220"/>
      <c r="M20" s="220"/>
      <c r="N20" s="220"/>
      <c r="O20" s="220"/>
      <c r="P20" s="220"/>
      <c r="Q20" s="220"/>
      <c r="R20" s="220"/>
    </row>
    <row r="21" spans="1:18" ht="15.75" customHeight="1">
      <c r="A21" s="224"/>
      <c r="B21" s="224"/>
      <c r="C21" s="224"/>
      <c r="D21" s="222" t="s">
        <v>2810</v>
      </c>
      <c r="E21" s="225"/>
      <c r="F21" s="225"/>
      <c r="G21" s="225"/>
      <c r="H21" s="223">
        <v>23000</v>
      </c>
      <c r="K21" s="220"/>
      <c r="L21" s="220"/>
      <c r="M21" s="220"/>
      <c r="N21" s="220"/>
      <c r="O21" s="220"/>
      <c r="P21" s="220"/>
      <c r="Q21" s="220"/>
      <c r="R21" s="220"/>
    </row>
    <row r="22" spans="1:18" ht="15.75" customHeight="1">
      <c r="A22" s="224"/>
      <c r="B22" s="224"/>
      <c r="C22" s="222" t="s">
        <v>2811</v>
      </c>
      <c r="D22" s="225"/>
      <c r="E22" s="225"/>
      <c r="F22" s="225"/>
      <c r="G22" s="225"/>
      <c r="H22" s="223">
        <v>23000</v>
      </c>
      <c r="K22" s="220"/>
      <c r="L22" s="220"/>
      <c r="M22" s="220"/>
      <c r="N22" s="220"/>
      <c r="O22" s="220"/>
      <c r="P22" s="220"/>
      <c r="Q22" s="220"/>
      <c r="R22" s="220"/>
    </row>
    <row r="23" spans="1:18" ht="15.75" customHeight="1">
      <c r="A23" s="224"/>
      <c r="B23" s="222" t="s">
        <v>2821</v>
      </c>
      <c r="C23" s="225"/>
      <c r="D23" s="225"/>
      <c r="E23" s="225"/>
      <c r="F23" s="225"/>
      <c r="G23" s="225"/>
      <c r="H23" s="223">
        <v>23000</v>
      </c>
      <c r="K23" s="220"/>
      <c r="L23" s="220"/>
      <c r="M23" s="220"/>
      <c r="N23" s="220"/>
      <c r="O23" s="220"/>
      <c r="P23" s="220"/>
      <c r="Q23" s="220"/>
      <c r="R23" s="220"/>
    </row>
    <row r="24" spans="1:18" ht="15.75" customHeight="1">
      <c r="A24" s="222" t="s">
        <v>2822</v>
      </c>
      <c r="B24" s="225"/>
      <c r="C24" s="225"/>
      <c r="D24" s="225"/>
      <c r="E24" s="225"/>
      <c r="F24" s="225"/>
      <c r="G24" s="225"/>
      <c r="H24" s="223">
        <v>23000</v>
      </c>
      <c r="K24" s="220"/>
      <c r="L24" s="220"/>
      <c r="M24" s="220"/>
      <c r="N24" s="220"/>
      <c r="O24" s="220"/>
      <c r="P24" s="220"/>
      <c r="Q24" s="220"/>
      <c r="R24" s="220"/>
    </row>
    <row r="25" spans="1:18" ht="15.75" customHeight="1">
      <c r="A25" s="222" t="s">
        <v>2823</v>
      </c>
      <c r="B25" s="222" t="s">
        <v>2824</v>
      </c>
      <c r="C25" s="222">
        <v>9</v>
      </c>
      <c r="D25" s="222" t="s">
        <v>4</v>
      </c>
      <c r="E25" s="222">
        <v>1</v>
      </c>
      <c r="F25" s="222" t="s">
        <v>8</v>
      </c>
      <c r="G25" s="222" t="s">
        <v>70</v>
      </c>
      <c r="H25" s="223">
        <v>23000</v>
      </c>
      <c r="K25" s="220"/>
      <c r="L25" s="220"/>
      <c r="M25" s="220"/>
      <c r="N25" s="220"/>
      <c r="O25" s="220"/>
      <c r="P25" s="220"/>
      <c r="Q25" s="220"/>
      <c r="R25" s="220"/>
    </row>
    <row r="26" spans="1:18" ht="15.75" customHeight="1">
      <c r="A26" s="224"/>
      <c r="B26" s="224"/>
      <c r="C26" s="224"/>
      <c r="D26" s="224"/>
      <c r="E26" s="224"/>
      <c r="F26" s="222" t="s">
        <v>2808</v>
      </c>
      <c r="G26" s="225"/>
      <c r="H26" s="223">
        <v>23000</v>
      </c>
      <c r="K26" s="220"/>
      <c r="L26" s="220"/>
      <c r="M26" s="220"/>
      <c r="N26" s="220"/>
      <c r="O26" s="220"/>
      <c r="P26" s="220"/>
      <c r="Q26" s="220"/>
      <c r="R26" s="220"/>
    </row>
    <row r="27" spans="1:18" ht="15.75" customHeight="1">
      <c r="A27" s="224"/>
      <c r="B27" s="224"/>
      <c r="C27" s="224"/>
      <c r="D27" s="224"/>
      <c r="E27" s="222" t="s">
        <v>2816</v>
      </c>
      <c r="F27" s="225"/>
      <c r="G27" s="225"/>
      <c r="H27" s="223">
        <v>23000</v>
      </c>
      <c r="K27" s="220"/>
      <c r="L27" s="220"/>
      <c r="M27" s="220"/>
      <c r="N27" s="220"/>
      <c r="O27" s="220"/>
      <c r="P27" s="220"/>
      <c r="Q27" s="220"/>
      <c r="R27" s="220"/>
    </row>
    <row r="28" spans="1:18" ht="15.75" customHeight="1">
      <c r="A28" s="224"/>
      <c r="B28" s="224"/>
      <c r="C28" s="224"/>
      <c r="D28" s="222" t="s">
        <v>2810</v>
      </c>
      <c r="E28" s="225"/>
      <c r="F28" s="225"/>
      <c r="G28" s="225"/>
      <c r="H28" s="223">
        <v>23000</v>
      </c>
      <c r="K28" s="220"/>
      <c r="L28" s="220"/>
      <c r="M28" s="220"/>
      <c r="N28" s="220"/>
      <c r="O28" s="220"/>
      <c r="P28" s="220"/>
      <c r="Q28" s="220"/>
      <c r="R28" s="220"/>
    </row>
    <row r="29" spans="1:18" ht="15.75" customHeight="1">
      <c r="A29" s="224"/>
      <c r="B29" s="224"/>
      <c r="C29" s="222" t="s">
        <v>2811</v>
      </c>
      <c r="D29" s="225"/>
      <c r="E29" s="225"/>
      <c r="F29" s="225"/>
      <c r="G29" s="225"/>
      <c r="H29" s="223">
        <v>23000</v>
      </c>
      <c r="K29" s="220"/>
      <c r="L29" s="220"/>
      <c r="M29" s="220"/>
      <c r="N29" s="220"/>
      <c r="O29" s="220"/>
      <c r="P29" s="220"/>
      <c r="Q29" s="220"/>
      <c r="R29" s="220"/>
    </row>
    <row r="30" spans="1:18" ht="15.75" customHeight="1">
      <c r="A30" s="224"/>
      <c r="B30" s="222" t="s">
        <v>2825</v>
      </c>
      <c r="C30" s="225"/>
      <c r="D30" s="225"/>
      <c r="E30" s="225"/>
      <c r="F30" s="225"/>
      <c r="G30" s="225"/>
      <c r="H30" s="223">
        <v>23000</v>
      </c>
      <c r="K30" s="220"/>
      <c r="L30" s="220"/>
      <c r="M30" s="220"/>
      <c r="N30" s="220"/>
      <c r="O30" s="220"/>
      <c r="P30" s="220"/>
      <c r="Q30" s="220"/>
      <c r="R30" s="220"/>
    </row>
    <row r="31" spans="1:18" ht="15.75" customHeight="1">
      <c r="A31" s="222" t="s">
        <v>2826</v>
      </c>
      <c r="B31" s="225"/>
      <c r="C31" s="225"/>
      <c r="D31" s="225"/>
      <c r="E31" s="225"/>
      <c r="F31" s="225"/>
      <c r="G31" s="225"/>
      <c r="H31" s="223">
        <v>23000</v>
      </c>
      <c r="K31" s="220"/>
      <c r="L31" s="220"/>
      <c r="M31" s="220"/>
      <c r="N31" s="220"/>
      <c r="O31" s="220"/>
      <c r="P31" s="220"/>
      <c r="Q31" s="220"/>
      <c r="R31" s="220"/>
    </row>
    <row r="32" spans="1:18" ht="15.75" customHeight="1">
      <c r="A32" s="222" t="s">
        <v>2827</v>
      </c>
      <c r="B32" s="222" t="s">
        <v>2828</v>
      </c>
      <c r="C32" s="222">
        <v>9</v>
      </c>
      <c r="D32" s="222" t="s">
        <v>4</v>
      </c>
      <c r="E32" s="222">
        <v>1</v>
      </c>
      <c r="F32" s="222" t="s">
        <v>8</v>
      </c>
      <c r="G32" s="222" t="s">
        <v>70</v>
      </c>
      <c r="H32" s="223">
        <v>23000</v>
      </c>
      <c r="K32" s="220"/>
      <c r="L32" s="220"/>
      <c r="M32" s="220"/>
      <c r="N32" s="220"/>
      <c r="O32" s="220"/>
      <c r="P32" s="220"/>
      <c r="Q32" s="220"/>
      <c r="R32" s="220"/>
    </row>
    <row r="33" spans="1:18" ht="15.75" customHeight="1">
      <c r="A33" s="224"/>
      <c r="B33" s="224"/>
      <c r="C33" s="224"/>
      <c r="D33" s="224"/>
      <c r="E33" s="224"/>
      <c r="F33" s="222" t="s">
        <v>2808</v>
      </c>
      <c r="G33" s="225"/>
      <c r="H33" s="223">
        <v>23000</v>
      </c>
      <c r="K33" s="220"/>
      <c r="L33" s="220"/>
      <c r="M33" s="220"/>
      <c r="N33" s="220"/>
      <c r="O33" s="220"/>
      <c r="P33" s="220"/>
      <c r="Q33" s="220"/>
      <c r="R33" s="220"/>
    </row>
    <row r="34" spans="1:18" ht="15.75" customHeight="1">
      <c r="A34" s="224"/>
      <c r="B34" s="224"/>
      <c r="C34" s="224"/>
      <c r="D34" s="224"/>
      <c r="E34" s="222" t="s">
        <v>2816</v>
      </c>
      <c r="F34" s="225"/>
      <c r="G34" s="225"/>
      <c r="H34" s="223">
        <v>23000</v>
      </c>
      <c r="K34" s="220"/>
      <c r="L34" s="220"/>
      <c r="M34" s="220"/>
      <c r="N34" s="220"/>
      <c r="O34" s="220"/>
      <c r="P34" s="220"/>
      <c r="Q34" s="220"/>
      <c r="R34" s="220"/>
    </row>
    <row r="35" spans="1:18" ht="15.75" customHeight="1">
      <c r="A35" s="224"/>
      <c r="B35" s="224"/>
      <c r="C35" s="224"/>
      <c r="D35" s="222" t="s">
        <v>2810</v>
      </c>
      <c r="E35" s="225"/>
      <c r="F35" s="225"/>
      <c r="G35" s="225"/>
      <c r="H35" s="223">
        <v>23000</v>
      </c>
      <c r="K35" s="220"/>
      <c r="L35" s="220"/>
      <c r="M35" s="220"/>
      <c r="N35" s="220"/>
      <c r="O35" s="220"/>
      <c r="P35" s="220"/>
      <c r="Q35" s="220"/>
      <c r="R35" s="220"/>
    </row>
    <row r="36" spans="1:18" ht="15.75" customHeight="1">
      <c r="A36" s="224"/>
      <c r="B36" s="224"/>
      <c r="C36" s="222" t="s">
        <v>2811</v>
      </c>
      <c r="D36" s="225"/>
      <c r="E36" s="225"/>
      <c r="F36" s="225"/>
      <c r="G36" s="225"/>
      <c r="H36" s="223">
        <v>23000</v>
      </c>
      <c r="K36" s="220"/>
      <c r="L36" s="220"/>
      <c r="M36" s="220"/>
      <c r="N36" s="220"/>
      <c r="O36" s="220"/>
      <c r="P36" s="220"/>
      <c r="Q36" s="220"/>
      <c r="R36" s="220"/>
    </row>
    <row r="37" spans="1:18" ht="15.75" customHeight="1">
      <c r="A37" s="224"/>
      <c r="B37" s="222" t="s">
        <v>2829</v>
      </c>
      <c r="C37" s="225"/>
      <c r="D37" s="225"/>
      <c r="E37" s="225"/>
      <c r="F37" s="225"/>
      <c r="G37" s="225"/>
      <c r="H37" s="223">
        <v>23000</v>
      </c>
      <c r="K37" s="220"/>
      <c r="L37" s="220"/>
      <c r="M37" s="220"/>
      <c r="N37" s="220"/>
      <c r="O37" s="220"/>
      <c r="P37" s="220"/>
      <c r="Q37" s="220"/>
      <c r="R37" s="220"/>
    </row>
    <row r="38" spans="1:18" ht="15.75" customHeight="1">
      <c r="A38" s="222" t="s">
        <v>2830</v>
      </c>
      <c r="B38" s="225"/>
      <c r="C38" s="225"/>
      <c r="D38" s="225"/>
      <c r="E38" s="225"/>
      <c r="F38" s="225"/>
      <c r="G38" s="225"/>
      <c r="H38" s="223">
        <v>23000</v>
      </c>
      <c r="K38" s="220"/>
      <c r="L38" s="220"/>
      <c r="M38" s="220"/>
      <c r="N38" s="220"/>
      <c r="O38" s="220"/>
      <c r="P38" s="220"/>
      <c r="Q38" s="220"/>
      <c r="R38" s="220"/>
    </row>
    <row r="39" spans="1:18" ht="15.75" customHeight="1">
      <c r="A39" s="222" t="s">
        <v>2831</v>
      </c>
      <c r="B39" s="222" t="s">
        <v>2832</v>
      </c>
      <c r="C39" s="222">
        <v>9</v>
      </c>
      <c r="D39" s="222" t="s">
        <v>4</v>
      </c>
      <c r="E39" s="222">
        <v>1</v>
      </c>
      <c r="F39" s="222" t="s">
        <v>8</v>
      </c>
      <c r="G39" s="222" t="s">
        <v>70</v>
      </c>
      <c r="H39" s="223">
        <v>23000</v>
      </c>
      <c r="K39" s="220"/>
      <c r="L39" s="220"/>
      <c r="M39" s="220"/>
      <c r="N39" s="220"/>
      <c r="O39" s="220"/>
      <c r="P39" s="220"/>
      <c r="Q39" s="220"/>
      <c r="R39" s="220"/>
    </row>
    <row r="40" spans="1:18" ht="15.75" customHeight="1">
      <c r="A40" s="224"/>
      <c r="B40" s="224"/>
      <c r="C40" s="224"/>
      <c r="D40" s="224"/>
      <c r="E40" s="224"/>
      <c r="F40" s="222" t="s">
        <v>2808</v>
      </c>
      <c r="G40" s="225"/>
      <c r="H40" s="223">
        <v>23000</v>
      </c>
      <c r="K40" s="220"/>
      <c r="L40" s="220"/>
      <c r="M40" s="220"/>
      <c r="N40" s="220"/>
      <c r="O40" s="220"/>
      <c r="P40" s="220"/>
      <c r="Q40" s="220"/>
      <c r="R40" s="220"/>
    </row>
    <row r="41" spans="1:18" ht="15.75" customHeight="1">
      <c r="A41" s="224"/>
      <c r="B41" s="224"/>
      <c r="C41" s="224"/>
      <c r="D41" s="224"/>
      <c r="E41" s="222" t="s">
        <v>2816</v>
      </c>
      <c r="F41" s="225"/>
      <c r="G41" s="225"/>
      <c r="H41" s="223">
        <v>23000</v>
      </c>
      <c r="K41" s="220"/>
      <c r="L41" s="220"/>
      <c r="M41" s="220"/>
      <c r="N41" s="220"/>
      <c r="O41" s="220"/>
      <c r="P41" s="220"/>
      <c r="Q41" s="220"/>
      <c r="R41" s="220"/>
    </row>
    <row r="42" spans="1:18" ht="15.75" customHeight="1">
      <c r="A42" s="224"/>
      <c r="B42" s="224"/>
      <c r="C42" s="224"/>
      <c r="D42" s="222" t="s">
        <v>2810</v>
      </c>
      <c r="E42" s="225"/>
      <c r="F42" s="225"/>
      <c r="G42" s="225"/>
      <c r="H42" s="223">
        <v>23000</v>
      </c>
      <c r="K42" s="220"/>
      <c r="L42" s="220"/>
      <c r="M42" s="220"/>
      <c r="N42" s="220"/>
      <c r="O42" s="220"/>
      <c r="P42" s="220"/>
      <c r="Q42" s="220"/>
      <c r="R42" s="220"/>
    </row>
    <row r="43" spans="1:18" ht="15.75" customHeight="1">
      <c r="A43" s="224"/>
      <c r="B43" s="224"/>
      <c r="C43" s="222" t="s">
        <v>2811</v>
      </c>
      <c r="D43" s="225"/>
      <c r="E43" s="225"/>
      <c r="F43" s="225"/>
      <c r="G43" s="225"/>
      <c r="H43" s="223">
        <v>23000</v>
      </c>
      <c r="K43" s="220"/>
      <c r="L43" s="220"/>
      <c r="M43" s="220"/>
      <c r="N43" s="220"/>
      <c r="O43" s="220"/>
      <c r="P43" s="220"/>
      <c r="Q43" s="220"/>
      <c r="R43" s="220"/>
    </row>
    <row r="44" spans="1:18" ht="15.75" customHeight="1">
      <c r="A44" s="224"/>
      <c r="B44" s="222" t="s">
        <v>2833</v>
      </c>
      <c r="C44" s="225"/>
      <c r="D44" s="225"/>
      <c r="E44" s="225"/>
      <c r="F44" s="225"/>
      <c r="G44" s="225"/>
      <c r="H44" s="223">
        <v>23000</v>
      </c>
      <c r="K44" s="220"/>
      <c r="L44" s="220"/>
      <c r="M44" s="220"/>
      <c r="N44" s="220"/>
      <c r="O44" s="220"/>
      <c r="P44" s="220"/>
      <c r="Q44" s="220"/>
      <c r="R44" s="220"/>
    </row>
    <row r="45" spans="1:18" ht="15.75" customHeight="1">
      <c r="A45" s="222" t="s">
        <v>2834</v>
      </c>
      <c r="B45" s="225"/>
      <c r="C45" s="225"/>
      <c r="D45" s="225"/>
      <c r="E45" s="225"/>
      <c r="F45" s="225"/>
      <c r="G45" s="225"/>
      <c r="H45" s="223">
        <v>23000</v>
      </c>
      <c r="K45" s="220"/>
      <c r="L45" s="220"/>
      <c r="M45" s="220"/>
      <c r="N45" s="220"/>
      <c r="O45" s="220"/>
      <c r="P45" s="220"/>
      <c r="Q45" s="220"/>
      <c r="R45" s="220"/>
    </row>
    <row r="46" spans="1:18" ht="15.75" customHeight="1">
      <c r="A46" s="222" t="s">
        <v>2835</v>
      </c>
      <c r="B46" s="222" t="s">
        <v>2836</v>
      </c>
      <c r="C46" s="222">
        <v>9</v>
      </c>
      <c r="D46" s="222" t="s">
        <v>4</v>
      </c>
      <c r="E46" s="222">
        <v>1</v>
      </c>
      <c r="F46" s="222" t="s">
        <v>8</v>
      </c>
      <c r="G46" s="222" t="s">
        <v>70</v>
      </c>
      <c r="H46" s="223">
        <v>23000</v>
      </c>
      <c r="K46" s="220"/>
      <c r="L46" s="220"/>
      <c r="M46" s="220"/>
      <c r="N46" s="220"/>
      <c r="O46" s="220"/>
      <c r="P46" s="220"/>
      <c r="Q46" s="220"/>
      <c r="R46" s="220"/>
    </row>
    <row r="47" spans="1:18" ht="15.75" customHeight="1">
      <c r="A47" s="224"/>
      <c r="B47" s="224"/>
      <c r="C47" s="224"/>
      <c r="D47" s="224"/>
      <c r="E47" s="224"/>
      <c r="F47" s="222" t="s">
        <v>2808</v>
      </c>
      <c r="G47" s="225"/>
      <c r="H47" s="223">
        <v>23000</v>
      </c>
      <c r="K47" s="220"/>
      <c r="L47" s="220"/>
      <c r="M47" s="220"/>
      <c r="N47" s="220"/>
      <c r="O47" s="220"/>
      <c r="P47" s="220"/>
      <c r="Q47" s="220"/>
      <c r="R47" s="220"/>
    </row>
    <row r="48" spans="1:18" ht="15.75" customHeight="1">
      <c r="A48" s="224"/>
      <c r="B48" s="224"/>
      <c r="C48" s="224"/>
      <c r="D48" s="224"/>
      <c r="E48" s="222" t="s">
        <v>2816</v>
      </c>
      <c r="F48" s="225"/>
      <c r="G48" s="225"/>
      <c r="H48" s="223">
        <v>23000</v>
      </c>
      <c r="K48" s="220"/>
      <c r="L48" s="220"/>
      <c r="M48" s="220"/>
      <c r="N48" s="220"/>
      <c r="O48" s="220"/>
      <c r="P48" s="220"/>
      <c r="Q48" s="220"/>
      <c r="R48" s="220"/>
    </row>
    <row r="49" spans="1:18" ht="15.75" customHeight="1">
      <c r="A49" s="224"/>
      <c r="B49" s="224"/>
      <c r="C49" s="224"/>
      <c r="D49" s="222" t="s">
        <v>2810</v>
      </c>
      <c r="E49" s="225"/>
      <c r="F49" s="225"/>
      <c r="G49" s="225"/>
      <c r="H49" s="223">
        <v>23000</v>
      </c>
      <c r="K49" s="220"/>
      <c r="L49" s="220"/>
      <c r="M49" s="220"/>
      <c r="N49" s="220"/>
      <c r="O49" s="220"/>
      <c r="P49" s="220"/>
      <c r="Q49" s="220"/>
      <c r="R49" s="220"/>
    </row>
    <row r="50" spans="1:18" ht="15.75" customHeight="1">
      <c r="A50" s="224"/>
      <c r="B50" s="224"/>
      <c r="C50" s="222" t="s">
        <v>2811</v>
      </c>
      <c r="D50" s="225"/>
      <c r="E50" s="225"/>
      <c r="F50" s="225"/>
      <c r="G50" s="225"/>
      <c r="H50" s="223">
        <v>23000</v>
      </c>
      <c r="K50" s="220"/>
      <c r="L50" s="220"/>
      <c r="M50" s="220"/>
      <c r="N50" s="220"/>
      <c r="O50" s="220"/>
      <c r="P50" s="220"/>
      <c r="Q50" s="220"/>
      <c r="R50" s="220"/>
    </row>
    <row r="51" spans="1:18" ht="15.75" customHeight="1">
      <c r="A51" s="224"/>
      <c r="B51" s="222" t="s">
        <v>2837</v>
      </c>
      <c r="C51" s="225"/>
      <c r="D51" s="225"/>
      <c r="E51" s="225"/>
      <c r="F51" s="225"/>
      <c r="G51" s="225"/>
      <c r="H51" s="223">
        <v>23000</v>
      </c>
      <c r="K51" s="220"/>
      <c r="L51" s="220"/>
      <c r="M51" s="220"/>
      <c r="N51" s="220"/>
      <c r="O51" s="220"/>
      <c r="P51" s="220"/>
      <c r="Q51" s="220"/>
      <c r="R51" s="220"/>
    </row>
    <row r="52" spans="1:18" ht="15.75" customHeight="1">
      <c r="A52" s="222" t="s">
        <v>2838</v>
      </c>
      <c r="B52" s="225"/>
      <c r="C52" s="225"/>
      <c r="D52" s="225"/>
      <c r="E52" s="225"/>
      <c r="F52" s="225"/>
      <c r="G52" s="225"/>
      <c r="H52" s="223">
        <v>23000</v>
      </c>
      <c r="K52" s="220"/>
      <c r="L52" s="220"/>
      <c r="M52" s="220"/>
      <c r="N52" s="220"/>
      <c r="O52" s="220"/>
      <c r="P52" s="220"/>
      <c r="Q52" s="220"/>
      <c r="R52" s="220"/>
    </row>
    <row r="53" spans="1:18" ht="15.75" customHeight="1">
      <c r="A53" s="222" t="s">
        <v>2839</v>
      </c>
      <c r="B53" s="222" t="s">
        <v>2840</v>
      </c>
      <c r="C53" s="222">
        <v>9</v>
      </c>
      <c r="D53" s="222" t="s">
        <v>4</v>
      </c>
      <c r="E53" s="222">
        <v>71</v>
      </c>
      <c r="F53" s="222" t="s">
        <v>8</v>
      </c>
      <c r="G53" s="222" t="s">
        <v>70</v>
      </c>
      <c r="H53" s="223">
        <v>2130000</v>
      </c>
      <c r="K53" s="220"/>
      <c r="L53" s="220"/>
      <c r="M53" s="220"/>
      <c r="N53" s="220"/>
      <c r="O53" s="220"/>
      <c r="P53" s="220"/>
      <c r="Q53" s="220"/>
      <c r="R53" s="220"/>
    </row>
    <row r="54" spans="1:18" ht="15.75" customHeight="1">
      <c r="A54" s="224"/>
      <c r="B54" s="224"/>
      <c r="C54" s="224"/>
      <c r="D54" s="224"/>
      <c r="E54" s="224"/>
      <c r="F54" s="222" t="s">
        <v>2808</v>
      </c>
      <c r="G54" s="225"/>
      <c r="H54" s="223">
        <v>2130000</v>
      </c>
      <c r="K54" s="220"/>
      <c r="L54" s="220"/>
      <c r="M54" s="220"/>
      <c r="N54" s="220"/>
      <c r="O54" s="220"/>
      <c r="P54" s="220"/>
      <c r="Q54" s="220"/>
      <c r="R54" s="220"/>
    </row>
    <row r="55" spans="1:18" ht="15.75" customHeight="1">
      <c r="A55" s="224"/>
      <c r="B55" s="224"/>
      <c r="C55" s="224"/>
      <c r="D55" s="224"/>
      <c r="E55" s="222" t="s">
        <v>2841</v>
      </c>
      <c r="F55" s="225"/>
      <c r="G55" s="225"/>
      <c r="H55" s="223">
        <v>2130000</v>
      </c>
      <c r="K55" s="220"/>
      <c r="L55" s="220"/>
      <c r="M55" s="220"/>
      <c r="N55" s="220"/>
      <c r="O55" s="220"/>
      <c r="P55" s="220"/>
      <c r="Q55" s="220"/>
      <c r="R55" s="220"/>
    </row>
    <row r="56" spans="1:18" ht="15.75" customHeight="1">
      <c r="A56" s="224"/>
      <c r="B56" s="224"/>
      <c r="C56" s="224"/>
      <c r="D56" s="222" t="s">
        <v>2810</v>
      </c>
      <c r="E56" s="225"/>
      <c r="F56" s="225"/>
      <c r="G56" s="225"/>
      <c r="H56" s="223">
        <v>2130000</v>
      </c>
      <c r="K56" s="220"/>
      <c r="L56" s="220"/>
      <c r="M56" s="220"/>
      <c r="N56" s="220"/>
      <c r="O56" s="220"/>
      <c r="P56" s="220"/>
      <c r="Q56" s="220"/>
      <c r="R56" s="220"/>
    </row>
    <row r="57" spans="1:18" ht="15.75" customHeight="1">
      <c r="A57" s="224"/>
      <c r="B57" s="224"/>
      <c r="C57" s="222" t="s">
        <v>2811</v>
      </c>
      <c r="D57" s="225"/>
      <c r="E57" s="225"/>
      <c r="F57" s="225"/>
      <c r="G57" s="225"/>
      <c r="H57" s="223">
        <v>2130000</v>
      </c>
      <c r="K57" s="220"/>
      <c r="L57" s="220"/>
      <c r="M57" s="220"/>
      <c r="N57" s="220"/>
      <c r="O57" s="220"/>
      <c r="P57" s="220"/>
      <c r="Q57" s="220"/>
      <c r="R57" s="220"/>
    </row>
    <row r="58" spans="1:18" ht="15.75" customHeight="1">
      <c r="A58" s="224"/>
      <c r="B58" s="222" t="s">
        <v>2842</v>
      </c>
      <c r="C58" s="225"/>
      <c r="D58" s="225"/>
      <c r="E58" s="225"/>
      <c r="F58" s="225"/>
      <c r="G58" s="225"/>
      <c r="H58" s="223">
        <v>2130000</v>
      </c>
      <c r="K58" s="220"/>
      <c r="L58" s="220"/>
      <c r="M58" s="220"/>
      <c r="N58" s="220"/>
      <c r="O58" s="220"/>
      <c r="P58" s="220"/>
      <c r="Q58" s="220"/>
      <c r="R58" s="220"/>
    </row>
    <row r="59" spans="1:18" ht="15.75" customHeight="1">
      <c r="A59" s="222" t="s">
        <v>2843</v>
      </c>
      <c r="B59" s="225"/>
      <c r="C59" s="225"/>
      <c r="D59" s="225"/>
      <c r="E59" s="225"/>
      <c r="F59" s="225"/>
      <c r="G59" s="225"/>
      <c r="H59" s="223">
        <v>2130000</v>
      </c>
      <c r="K59" s="220"/>
      <c r="L59" s="220"/>
      <c r="M59" s="220"/>
      <c r="N59" s="220"/>
      <c r="O59" s="220"/>
      <c r="P59" s="220"/>
      <c r="Q59" s="220"/>
      <c r="R59" s="220"/>
    </row>
    <row r="60" spans="1:18" ht="15.75" customHeight="1">
      <c r="A60" s="222" t="s">
        <v>2844</v>
      </c>
      <c r="B60" s="222" t="s">
        <v>2845</v>
      </c>
      <c r="C60" s="222">
        <v>9</v>
      </c>
      <c r="D60" s="222" t="s">
        <v>4</v>
      </c>
      <c r="E60" s="222">
        <v>32</v>
      </c>
      <c r="F60" s="222" t="s">
        <v>8</v>
      </c>
      <c r="G60" s="222" t="s">
        <v>70</v>
      </c>
      <c r="H60" s="223">
        <v>704000</v>
      </c>
      <c r="K60" s="220"/>
      <c r="L60" s="220"/>
      <c r="M60" s="220"/>
      <c r="N60" s="220"/>
      <c r="O60" s="220"/>
      <c r="P60" s="220"/>
      <c r="Q60" s="220"/>
      <c r="R60" s="220"/>
    </row>
    <row r="61" spans="1:18" ht="15.75" customHeight="1">
      <c r="A61" s="224"/>
      <c r="B61" s="224"/>
      <c r="C61" s="224"/>
      <c r="D61" s="224"/>
      <c r="E61" s="224"/>
      <c r="F61" s="222" t="s">
        <v>2808</v>
      </c>
      <c r="G61" s="225"/>
      <c r="H61" s="223">
        <v>704000</v>
      </c>
      <c r="K61" s="220"/>
      <c r="L61" s="220"/>
      <c r="M61" s="220"/>
      <c r="N61" s="220"/>
      <c r="O61" s="220"/>
      <c r="P61" s="220"/>
      <c r="Q61" s="220"/>
      <c r="R61" s="220"/>
    </row>
    <row r="62" spans="1:18" ht="15.75" customHeight="1">
      <c r="A62" s="224"/>
      <c r="B62" s="224"/>
      <c r="C62" s="224"/>
      <c r="D62" s="224"/>
      <c r="E62" s="222" t="s">
        <v>2846</v>
      </c>
      <c r="F62" s="225"/>
      <c r="G62" s="225"/>
      <c r="H62" s="223">
        <v>704000</v>
      </c>
      <c r="K62" s="220"/>
      <c r="L62" s="220"/>
      <c r="M62" s="220"/>
      <c r="N62" s="220"/>
      <c r="O62" s="220"/>
      <c r="P62" s="220"/>
      <c r="Q62" s="220"/>
      <c r="R62" s="220"/>
    </row>
    <row r="63" spans="1:18" ht="15.75" customHeight="1">
      <c r="A63" s="224"/>
      <c r="B63" s="224"/>
      <c r="C63" s="224"/>
      <c r="D63" s="222" t="s">
        <v>2810</v>
      </c>
      <c r="E63" s="225"/>
      <c r="F63" s="225"/>
      <c r="G63" s="225"/>
      <c r="H63" s="223">
        <v>704000</v>
      </c>
      <c r="K63" s="220"/>
      <c r="L63" s="220"/>
      <c r="M63" s="220"/>
      <c r="N63" s="220"/>
      <c r="O63" s="220"/>
      <c r="P63" s="220"/>
      <c r="Q63" s="220"/>
      <c r="R63" s="220"/>
    </row>
    <row r="64" spans="1:18" ht="15.75" customHeight="1">
      <c r="A64" s="224"/>
      <c r="B64" s="224"/>
      <c r="C64" s="222" t="s">
        <v>2811</v>
      </c>
      <c r="D64" s="225"/>
      <c r="E64" s="225"/>
      <c r="F64" s="225"/>
      <c r="G64" s="225"/>
      <c r="H64" s="223">
        <v>704000</v>
      </c>
      <c r="K64" s="220"/>
      <c r="L64" s="220"/>
      <c r="M64" s="220"/>
      <c r="N64" s="220"/>
      <c r="O64" s="220"/>
      <c r="P64" s="220"/>
      <c r="Q64" s="220"/>
      <c r="R64" s="220"/>
    </row>
    <row r="65" spans="1:18" ht="15.75" customHeight="1">
      <c r="A65" s="224"/>
      <c r="B65" s="222" t="s">
        <v>2847</v>
      </c>
      <c r="C65" s="225"/>
      <c r="D65" s="225"/>
      <c r="E65" s="225"/>
      <c r="F65" s="225"/>
      <c r="G65" s="225"/>
      <c r="H65" s="223">
        <v>704000</v>
      </c>
      <c r="K65" s="220"/>
      <c r="L65" s="220"/>
      <c r="M65" s="220"/>
      <c r="N65" s="220"/>
      <c r="O65" s="220"/>
      <c r="P65" s="220"/>
      <c r="Q65" s="220"/>
      <c r="R65" s="220"/>
    </row>
    <row r="66" spans="1:18" ht="15.75" customHeight="1">
      <c r="A66" s="222" t="s">
        <v>2848</v>
      </c>
      <c r="B66" s="225"/>
      <c r="C66" s="225"/>
      <c r="D66" s="225"/>
      <c r="E66" s="225"/>
      <c r="F66" s="225"/>
      <c r="G66" s="225"/>
      <c r="H66" s="223">
        <v>704000</v>
      </c>
      <c r="K66" s="220"/>
      <c r="L66" s="220"/>
      <c r="M66" s="220"/>
      <c r="N66" s="220"/>
      <c r="O66" s="220"/>
      <c r="P66" s="220"/>
      <c r="Q66" s="220"/>
      <c r="R66" s="220"/>
    </row>
    <row r="67" spans="1:18" ht="15.75" customHeight="1">
      <c r="A67" s="222" t="s">
        <v>2849</v>
      </c>
      <c r="B67" s="222" t="s">
        <v>2850</v>
      </c>
      <c r="C67" s="222">
        <v>9</v>
      </c>
      <c r="D67" s="222" t="s">
        <v>4</v>
      </c>
      <c r="E67" s="222">
        <v>1</v>
      </c>
      <c r="F67" s="222" t="s">
        <v>8</v>
      </c>
      <c r="G67" s="222" t="s">
        <v>70</v>
      </c>
      <c r="H67" s="223">
        <v>22000</v>
      </c>
      <c r="K67" s="220"/>
      <c r="L67" s="220"/>
      <c r="M67" s="220"/>
      <c r="N67" s="220"/>
      <c r="O67" s="220"/>
      <c r="P67" s="220"/>
      <c r="Q67" s="220"/>
      <c r="R67" s="220"/>
    </row>
    <row r="68" spans="1:18" ht="15.75" customHeight="1">
      <c r="A68" s="224"/>
      <c r="B68" s="224"/>
      <c r="C68" s="224"/>
      <c r="D68" s="224"/>
      <c r="E68" s="224"/>
      <c r="F68" s="222" t="s">
        <v>2808</v>
      </c>
      <c r="G68" s="225"/>
      <c r="H68" s="223">
        <v>22000</v>
      </c>
      <c r="K68" s="220"/>
      <c r="L68" s="220"/>
      <c r="M68" s="220"/>
      <c r="N68" s="220"/>
      <c r="O68" s="220"/>
      <c r="P68" s="220"/>
      <c r="Q68" s="220"/>
      <c r="R68" s="220"/>
    </row>
    <row r="69" spans="1:18" ht="15.75" customHeight="1">
      <c r="A69" s="224"/>
      <c r="B69" s="224"/>
      <c r="C69" s="224"/>
      <c r="D69" s="224"/>
      <c r="E69" s="222" t="s">
        <v>2816</v>
      </c>
      <c r="F69" s="225"/>
      <c r="G69" s="225"/>
      <c r="H69" s="223">
        <v>22000</v>
      </c>
      <c r="K69" s="220"/>
      <c r="L69" s="220"/>
      <c r="M69" s="220"/>
      <c r="N69" s="220"/>
      <c r="O69" s="220"/>
      <c r="P69" s="220"/>
      <c r="Q69" s="220"/>
      <c r="R69" s="220"/>
    </row>
    <row r="70" spans="1:18" ht="15.75" customHeight="1">
      <c r="A70" s="224"/>
      <c r="B70" s="224"/>
      <c r="C70" s="224"/>
      <c r="D70" s="222" t="s">
        <v>2810</v>
      </c>
      <c r="E70" s="225"/>
      <c r="F70" s="225"/>
      <c r="G70" s="225"/>
      <c r="H70" s="223">
        <v>22000</v>
      </c>
      <c r="K70" s="220"/>
      <c r="L70" s="220"/>
      <c r="M70" s="220"/>
      <c r="N70" s="220"/>
      <c r="O70" s="220"/>
      <c r="P70" s="220"/>
      <c r="Q70" s="220"/>
      <c r="R70" s="220"/>
    </row>
    <row r="71" spans="1:18" ht="15.75" customHeight="1">
      <c r="A71" s="224"/>
      <c r="B71" s="224"/>
      <c r="C71" s="222" t="s">
        <v>2811</v>
      </c>
      <c r="D71" s="225"/>
      <c r="E71" s="225"/>
      <c r="F71" s="225"/>
      <c r="G71" s="225"/>
      <c r="H71" s="223">
        <v>22000</v>
      </c>
      <c r="K71" s="220"/>
      <c r="L71" s="220"/>
      <c r="M71" s="220"/>
      <c r="N71" s="220"/>
      <c r="O71" s="220"/>
      <c r="P71" s="220"/>
      <c r="Q71" s="220"/>
      <c r="R71" s="220"/>
    </row>
    <row r="72" spans="1:18" ht="15.75" customHeight="1">
      <c r="A72" s="224"/>
      <c r="B72" s="222" t="s">
        <v>2851</v>
      </c>
      <c r="C72" s="225"/>
      <c r="D72" s="225"/>
      <c r="E72" s="225"/>
      <c r="F72" s="225"/>
      <c r="G72" s="225"/>
      <c r="H72" s="223">
        <v>22000</v>
      </c>
      <c r="K72" s="220"/>
      <c r="L72" s="220"/>
      <c r="M72" s="220"/>
      <c r="N72" s="220"/>
      <c r="O72" s="220"/>
      <c r="P72" s="220"/>
      <c r="Q72" s="220"/>
      <c r="R72" s="220"/>
    </row>
    <row r="73" spans="1:18" ht="15.75" customHeight="1">
      <c r="A73" s="222" t="s">
        <v>2852</v>
      </c>
      <c r="B73" s="225"/>
      <c r="C73" s="225"/>
      <c r="D73" s="225"/>
      <c r="E73" s="225"/>
      <c r="F73" s="225"/>
      <c r="G73" s="225"/>
      <c r="H73" s="223">
        <v>22000</v>
      </c>
      <c r="K73" s="220"/>
      <c r="L73" s="220"/>
      <c r="M73" s="220"/>
      <c r="N73" s="220"/>
      <c r="O73" s="220"/>
      <c r="P73" s="220"/>
      <c r="Q73" s="220"/>
      <c r="R73" s="220"/>
    </row>
    <row r="74" spans="1:18" ht="15.75" customHeight="1">
      <c r="A74" s="222" t="s">
        <v>2853</v>
      </c>
      <c r="B74" s="222" t="s">
        <v>2854</v>
      </c>
      <c r="C74" s="222">
        <v>9</v>
      </c>
      <c r="D74" s="222" t="s">
        <v>4</v>
      </c>
      <c r="E74" s="222">
        <v>1</v>
      </c>
      <c r="F74" s="222" t="s">
        <v>8</v>
      </c>
      <c r="G74" s="222" t="s">
        <v>70</v>
      </c>
      <c r="H74" s="223">
        <v>22000</v>
      </c>
      <c r="K74" s="220"/>
      <c r="L74" s="220"/>
      <c r="M74" s="220"/>
      <c r="N74" s="220"/>
      <c r="O74" s="220"/>
      <c r="P74" s="220"/>
      <c r="Q74" s="220"/>
      <c r="R74" s="220"/>
    </row>
    <row r="75" spans="1:18" ht="15.75" customHeight="1">
      <c r="A75" s="224"/>
      <c r="B75" s="224"/>
      <c r="C75" s="224"/>
      <c r="D75" s="224"/>
      <c r="E75" s="224"/>
      <c r="F75" s="222" t="s">
        <v>2808</v>
      </c>
      <c r="G75" s="225"/>
      <c r="H75" s="223">
        <v>22000</v>
      </c>
      <c r="K75" s="220"/>
      <c r="L75" s="220"/>
      <c r="M75" s="220"/>
      <c r="N75" s="220"/>
      <c r="O75" s="220"/>
      <c r="P75" s="220"/>
      <c r="Q75" s="220"/>
      <c r="R75" s="220"/>
    </row>
    <row r="76" spans="1:18" ht="15.75" customHeight="1">
      <c r="A76" s="224"/>
      <c r="B76" s="224"/>
      <c r="C76" s="224"/>
      <c r="D76" s="224"/>
      <c r="E76" s="222" t="s">
        <v>2816</v>
      </c>
      <c r="F76" s="225"/>
      <c r="G76" s="225"/>
      <c r="H76" s="223">
        <v>22000</v>
      </c>
      <c r="K76" s="220"/>
      <c r="L76" s="220"/>
      <c r="M76" s="220"/>
      <c r="N76" s="220"/>
      <c r="O76" s="220"/>
      <c r="P76" s="220"/>
      <c r="Q76" s="220"/>
      <c r="R76" s="220"/>
    </row>
    <row r="77" spans="1:18" ht="15.75" customHeight="1">
      <c r="A77" s="224"/>
      <c r="B77" s="224"/>
      <c r="C77" s="224"/>
      <c r="D77" s="222" t="s">
        <v>2810</v>
      </c>
      <c r="E77" s="225"/>
      <c r="F77" s="225"/>
      <c r="G77" s="225"/>
      <c r="H77" s="223">
        <v>22000</v>
      </c>
      <c r="K77" s="220"/>
      <c r="L77" s="220"/>
      <c r="M77" s="220"/>
      <c r="N77" s="220"/>
      <c r="O77" s="220"/>
      <c r="P77" s="220"/>
      <c r="Q77" s="220"/>
      <c r="R77" s="220"/>
    </row>
    <row r="78" spans="1:18" ht="15.75" customHeight="1">
      <c r="A78" s="224"/>
      <c r="B78" s="224"/>
      <c r="C78" s="222" t="s">
        <v>2811</v>
      </c>
      <c r="D78" s="225"/>
      <c r="E78" s="225"/>
      <c r="F78" s="225"/>
      <c r="G78" s="225"/>
      <c r="H78" s="223">
        <v>22000</v>
      </c>
      <c r="K78" s="220"/>
      <c r="L78" s="220"/>
      <c r="M78" s="220"/>
      <c r="N78" s="220"/>
      <c r="O78" s="220"/>
      <c r="P78" s="220"/>
      <c r="Q78" s="220"/>
      <c r="R78" s="220"/>
    </row>
    <row r="79" spans="1:18" ht="15.75" customHeight="1">
      <c r="A79" s="224"/>
      <c r="B79" s="222" t="s">
        <v>2855</v>
      </c>
      <c r="C79" s="225"/>
      <c r="D79" s="225"/>
      <c r="E79" s="225"/>
      <c r="F79" s="225"/>
      <c r="G79" s="225"/>
      <c r="H79" s="223">
        <v>22000</v>
      </c>
      <c r="K79" s="220"/>
      <c r="L79" s="220"/>
      <c r="M79" s="220"/>
      <c r="N79" s="220"/>
      <c r="O79" s="220"/>
      <c r="P79" s="220"/>
      <c r="Q79" s="220"/>
      <c r="R79" s="220"/>
    </row>
    <row r="80" spans="1:18" ht="15.75" customHeight="1">
      <c r="A80" s="222" t="s">
        <v>2856</v>
      </c>
      <c r="B80" s="225"/>
      <c r="C80" s="225"/>
      <c r="D80" s="225"/>
      <c r="E80" s="225"/>
      <c r="F80" s="225"/>
      <c r="G80" s="225"/>
      <c r="H80" s="223">
        <v>22000</v>
      </c>
      <c r="K80" s="220"/>
      <c r="L80" s="220"/>
      <c r="M80" s="220"/>
      <c r="N80" s="220"/>
      <c r="O80" s="220"/>
      <c r="P80" s="220"/>
      <c r="Q80" s="220"/>
      <c r="R80" s="220"/>
    </row>
    <row r="81" spans="1:18" ht="15.75" customHeight="1">
      <c r="A81" s="222" t="s">
        <v>2857</v>
      </c>
      <c r="B81" s="222" t="s">
        <v>2858</v>
      </c>
      <c r="C81" s="222">
        <v>9</v>
      </c>
      <c r="D81" s="222" t="s">
        <v>4</v>
      </c>
      <c r="E81" s="222">
        <v>1</v>
      </c>
      <c r="F81" s="222" t="s">
        <v>8</v>
      </c>
      <c r="G81" s="222" t="s">
        <v>70</v>
      </c>
      <c r="H81" s="223">
        <v>22000</v>
      </c>
      <c r="K81" s="220"/>
      <c r="L81" s="220"/>
      <c r="M81" s="220"/>
      <c r="N81" s="220"/>
      <c r="O81" s="220"/>
      <c r="P81" s="220"/>
      <c r="Q81" s="220"/>
      <c r="R81" s="220"/>
    </row>
    <row r="82" spans="1:18" ht="15.75" customHeight="1">
      <c r="A82" s="224"/>
      <c r="B82" s="224"/>
      <c r="C82" s="224"/>
      <c r="D82" s="224"/>
      <c r="E82" s="224"/>
      <c r="F82" s="222" t="s">
        <v>2808</v>
      </c>
      <c r="G82" s="225"/>
      <c r="H82" s="223">
        <v>22000</v>
      </c>
      <c r="K82" s="220"/>
      <c r="L82" s="220"/>
      <c r="M82" s="220"/>
      <c r="N82" s="220"/>
      <c r="O82" s="220"/>
      <c r="P82" s="220"/>
      <c r="Q82" s="220"/>
      <c r="R82" s="220"/>
    </row>
    <row r="83" spans="1:18" ht="15.75" customHeight="1">
      <c r="A83" s="224"/>
      <c r="B83" s="224"/>
      <c r="C83" s="224"/>
      <c r="D83" s="224"/>
      <c r="E83" s="222" t="s">
        <v>2816</v>
      </c>
      <c r="F83" s="225"/>
      <c r="G83" s="225"/>
      <c r="H83" s="223">
        <v>22000</v>
      </c>
      <c r="K83" s="220"/>
      <c r="L83" s="220"/>
      <c r="M83" s="220"/>
      <c r="N83" s="220"/>
      <c r="O83" s="220"/>
      <c r="P83" s="220"/>
      <c r="Q83" s="220"/>
      <c r="R83" s="220"/>
    </row>
    <row r="84" spans="1:18" ht="15.75" customHeight="1">
      <c r="A84" s="224"/>
      <c r="B84" s="224"/>
      <c r="C84" s="224"/>
      <c r="D84" s="222" t="s">
        <v>2810</v>
      </c>
      <c r="E84" s="225"/>
      <c r="F84" s="225"/>
      <c r="G84" s="225"/>
      <c r="H84" s="223">
        <v>22000</v>
      </c>
      <c r="K84" s="220"/>
      <c r="L84" s="220"/>
      <c r="M84" s="220"/>
      <c r="N84" s="220"/>
      <c r="O84" s="220"/>
      <c r="P84" s="220"/>
      <c r="Q84" s="220"/>
      <c r="R84" s="220"/>
    </row>
    <row r="85" spans="1:18" ht="15.75" customHeight="1">
      <c r="A85" s="224"/>
      <c r="B85" s="224"/>
      <c r="C85" s="222" t="s">
        <v>2811</v>
      </c>
      <c r="D85" s="225"/>
      <c r="E85" s="225"/>
      <c r="F85" s="225"/>
      <c r="G85" s="225"/>
      <c r="H85" s="223">
        <v>22000</v>
      </c>
      <c r="K85" s="220"/>
      <c r="L85" s="220"/>
      <c r="M85" s="220"/>
      <c r="N85" s="220"/>
      <c r="O85" s="220"/>
      <c r="P85" s="220"/>
      <c r="Q85" s="220"/>
      <c r="R85" s="220"/>
    </row>
    <row r="86" spans="1:18" ht="15.75" customHeight="1">
      <c r="A86" s="224"/>
      <c r="B86" s="222" t="s">
        <v>2859</v>
      </c>
      <c r="C86" s="225"/>
      <c r="D86" s="225"/>
      <c r="E86" s="225"/>
      <c r="F86" s="225"/>
      <c r="G86" s="225"/>
      <c r="H86" s="223">
        <v>22000</v>
      </c>
      <c r="K86" s="220"/>
      <c r="L86" s="220"/>
      <c r="M86" s="220"/>
      <c r="N86" s="220"/>
      <c r="O86" s="220"/>
      <c r="P86" s="220"/>
      <c r="Q86" s="220"/>
      <c r="R86" s="220"/>
    </row>
    <row r="87" spans="1:18" ht="15.75" customHeight="1">
      <c r="A87" s="222" t="s">
        <v>2860</v>
      </c>
      <c r="B87" s="225"/>
      <c r="C87" s="225"/>
      <c r="D87" s="225"/>
      <c r="E87" s="225"/>
      <c r="F87" s="225"/>
      <c r="G87" s="225"/>
      <c r="H87" s="223">
        <v>22000</v>
      </c>
      <c r="K87" s="220"/>
      <c r="L87" s="220"/>
      <c r="M87" s="220"/>
      <c r="N87" s="220"/>
      <c r="O87" s="220"/>
      <c r="P87" s="220"/>
      <c r="Q87" s="220"/>
      <c r="R87" s="220"/>
    </row>
    <row r="88" spans="1:18" ht="15.75" customHeight="1">
      <c r="A88" s="222" t="s">
        <v>2861</v>
      </c>
      <c r="B88" s="222" t="s">
        <v>2862</v>
      </c>
      <c r="C88" s="222">
        <v>9</v>
      </c>
      <c r="D88" s="222" t="s">
        <v>4</v>
      </c>
      <c r="E88" s="222">
        <v>1</v>
      </c>
      <c r="F88" s="222" t="s">
        <v>8</v>
      </c>
      <c r="G88" s="222" t="s">
        <v>70</v>
      </c>
      <c r="H88" s="223">
        <v>22000</v>
      </c>
      <c r="K88" s="220"/>
      <c r="L88" s="220"/>
      <c r="M88" s="220"/>
      <c r="N88" s="220"/>
      <c r="O88" s="220"/>
      <c r="P88" s="220"/>
      <c r="Q88" s="220"/>
      <c r="R88" s="220"/>
    </row>
    <row r="89" spans="1:18" ht="15.75" customHeight="1">
      <c r="A89" s="224"/>
      <c r="B89" s="224"/>
      <c r="C89" s="224"/>
      <c r="D89" s="224"/>
      <c r="E89" s="224"/>
      <c r="F89" s="222" t="s">
        <v>2808</v>
      </c>
      <c r="G89" s="225"/>
      <c r="H89" s="223">
        <v>22000</v>
      </c>
      <c r="K89" s="220"/>
      <c r="L89" s="220"/>
      <c r="M89" s="220"/>
      <c r="N89" s="220"/>
      <c r="O89" s="220"/>
      <c r="P89" s="220"/>
      <c r="Q89" s="220"/>
      <c r="R89" s="220"/>
    </row>
    <row r="90" spans="1:18" ht="15.75" customHeight="1">
      <c r="A90" s="224"/>
      <c r="B90" s="224"/>
      <c r="C90" s="224"/>
      <c r="D90" s="224"/>
      <c r="E90" s="222" t="s">
        <v>2816</v>
      </c>
      <c r="F90" s="225"/>
      <c r="G90" s="225"/>
      <c r="H90" s="223">
        <v>22000</v>
      </c>
      <c r="K90" s="220"/>
      <c r="L90" s="220"/>
      <c r="M90" s="220"/>
      <c r="N90" s="220"/>
      <c r="O90" s="220"/>
      <c r="P90" s="220"/>
      <c r="Q90" s="220"/>
      <c r="R90" s="220"/>
    </row>
    <row r="91" spans="1:18" ht="15.75" customHeight="1">
      <c r="A91" s="224"/>
      <c r="B91" s="224"/>
      <c r="C91" s="224"/>
      <c r="D91" s="222" t="s">
        <v>2810</v>
      </c>
      <c r="E91" s="225"/>
      <c r="F91" s="225"/>
      <c r="G91" s="225"/>
      <c r="H91" s="223">
        <v>22000</v>
      </c>
      <c r="K91" s="220"/>
      <c r="L91" s="220"/>
      <c r="M91" s="220"/>
      <c r="N91" s="220"/>
      <c r="O91" s="220"/>
      <c r="P91" s="220"/>
      <c r="Q91" s="220"/>
      <c r="R91" s="220"/>
    </row>
    <row r="92" spans="1:18" ht="15.75" customHeight="1">
      <c r="A92" s="224"/>
      <c r="B92" s="224"/>
      <c r="C92" s="222" t="s">
        <v>2811</v>
      </c>
      <c r="D92" s="225"/>
      <c r="E92" s="225"/>
      <c r="F92" s="225"/>
      <c r="G92" s="225"/>
      <c r="H92" s="223">
        <v>22000</v>
      </c>
      <c r="K92" s="220"/>
      <c r="L92" s="220"/>
      <c r="M92" s="220"/>
      <c r="N92" s="220"/>
      <c r="O92" s="220"/>
      <c r="P92" s="220"/>
      <c r="Q92" s="220"/>
      <c r="R92" s="220"/>
    </row>
    <row r="93" spans="1:18" ht="15.75" customHeight="1">
      <c r="A93" s="224"/>
      <c r="B93" s="222" t="s">
        <v>2863</v>
      </c>
      <c r="C93" s="225"/>
      <c r="D93" s="225"/>
      <c r="E93" s="225"/>
      <c r="F93" s="225"/>
      <c r="G93" s="225"/>
      <c r="H93" s="223">
        <v>22000</v>
      </c>
      <c r="K93" s="220"/>
      <c r="L93" s="220"/>
      <c r="M93" s="220"/>
      <c r="N93" s="220"/>
      <c r="O93" s="220"/>
      <c r="P93" s="220"/>
      <c r="Q93" s="220"/>
      <c r="R93" s="220"/>
    </row>
    <row r="94" spans="1:18" ht="15.75" customHeight="1">
      <c r="A94" s="222" t="s">
        <v>2864</v>
      </c>
      <c r="B94" s="225"/>
      <c r="C94" s="225"/>
      <c r="D94" s="225"/>
      <c r="E94" s="225"/>
      <c r="F94" s="225"/>
      <c r="G94" s="225"/>
      <c r="H94" s="223">
        <v>22000</v>
      </c>
      <c r="K94" s="220"/>
      <c r="L94" s="220"/>
      <c r="M94" s="220"/>
      <c r="N94" s="220"/>
      <c r="O94" s="220"/>
      <c r="P94" s="220"/>
      <c r="Q94" s="220"/>
      <c r="R94" s="220"/>
    </row>
    <row r="95" spans="1:18" ht="15.75" customHeight="1">
      <c r="A95" s="222" t="s">
        <v>2865</v>
      </c>
      <c r="B95" s="222" t="s">
        <v>2866</v>
      </c>
      <c r="C95" s="222">
        <v>9</v>
      </c>
      <c r="D95" s="222" t="s">
        <v>4</v>
      </c>
      <c r="E95" s="222">
        <v>1</v>
      </c>
      <c r="F95" s="222" t="s">
        <v>8</v>
      </c>
      <c r="G95" s="222" t="s">
        <v>70</v>
      </c>
      <c r="H95" s="223">
        <v>22000</v>
      </c>
      <c r="K95" s="220"/>
      <c r="L95" s="220"/>
      <c r="M95" s="220"/>
      <c r="N95" s="220"/>
      <c r="O95" s="220"/>
      <c r="P95" s="220"/>
      <c r="Q95" s="220"/>
      <c r="R95" s="220"/>
    </row>
    <row r="96" spans="1:18" ht="15.75" customHeight="1">
      <c r="A96" s="224"/>
      <c r="B96" s="224"/>
      <c r="C96" s="224"/>
      <c r="D96" s="224"/>
      <c r="E96" s="224"/>
      <c r="F96" s="222" t="s">
        <v>2808</v>
      </c>
      <c r="G96" s="225"/>
      <c r="H96" s="223">
        <v>22000</v>
      </c>
      <c r="K96" s="220"/>
      <c r="L96" s="220"/>
      <c r="M96" s="220"/>
      <c r="N96" s="220"/>
      <c r="O96" s="220"/>
      <c r="P96" s="220"/>
      <c r="Q96" s="220"/>
      <c r="R96" s="220"/>
    </row>
    <row r="97" spans="1:18" ht="15.75" customHeight="1">
      <c r="A97" s="224"/>
      <c r="B97" s="224"/>
      <c r="C97" s="224"/>
      <c r="D97" s="224"/>
      <c r="E97" s="222" t="s">
        <v>2816</v>
      </c>
      <c r="F97" s="225"/>
      <c r="G97" s="225"/>
      <c r="H97" s="223">
        <v>22000</v>
      </c>
      <c r="K97" s="220"/>
      <c r="L97" s="220"/>
      <c r="M97" s="220"/>
      <c r="N97" s="220"/>
      <c r="O97" s="220"/>
      <c r="P97" s="220"/>
      <c r="Q97" s="220"/>
      <c r="R97" s="220"/>
    </row>
    <row r="98" spans="1:18" ht="15.75" customHeight="1">
      <c r="A98" s="224"/>
      <c r="B98" s="224"/>
      <c r="C98" s="224"/>
      <c r="D98" s="222" t="s">
        <v>2810</v>
      </c>
      <c r="E98" s="225"/>
      <c r="F98" s="225"/>
      <c r="G98" s="225"/>
      <c r="H98" s="223">
        <v>22000</v>
      </c>
      <c r="K98" s="220"/>
      <c r="L98" s="220"/>
      <c r="M98" s="220"/>
      <c r="N98" s="220"/>
      <c r="O98" s="220"/>
      <c r="P98" s="220"/>
      <c r="Q98" s="220"/>
      <c r="R98" s="220"/>
    </row>
    <row r="99" spans="1:18" ht="15.75" customHeight="1">
      <c r="A99" s="224"/>
      <c r="B99" s="224"/>
      <c r="C99" s="222" t="s">
        <v>2811</v>
      </c>
      <c r="D99" s="225"/>
      <c r="E99" s="225"/>
      <c r="F99" s="225"/>
      <c r="G99" s="225"/>
      <c r="H99" s="223">
        <v>22000</v>
      </c>
      <c r="K99" s="220"/>
      <c r="L99" s="220"/>
      <c r="M99" s="220"/>
      <c r="N99" s="220"/>
      <c r="O99" s="220"/>
      <c r="P99" s="220"/>
      <c r="Q99" s="220"/>
      <c r="R99" s="220"/>
    </row>
    <row r="100" spans="1:18" ht="15.75" customHeight="1">
      <c r="A100" s="224"/>
      <c r="B100" s="222" t="s">
        <v>2867</v>
      </c>
      <c r="C100" s="225"/>
      <c r="D100" s="225"/>
      <c r="E100" s="225"/>
      <c r="F100" s="225"/>
      <c r="G100" s="225"/>
      <c r="H100" s="223">
        <v>22000</v>
      </c>
      <c r="K100" s="220"/>
      <c r="L100" s="220"/>
      <c r="M100" s="220"/>
      <c r="N100" s="220"/>
      <c r="O100" s="220"/>
      <c r="P100" s="220"/>
      <c r="Q100" s="220"/>
      <c r="R100" s="220"/>
    </row>
    <row r="101" spans="1:18" ht="15.75" customHeight="1">
      <c r="A101" s="222" t="s">
        <v>2868</v>
      </c>
      <c r="B101" s="225"/>
      <c r="C101" s="225"/>
      <c r="D101" s="225"/>
      <c r="E101" s="225"/>
      <c r="F101" s="225"/>
      <c r="G101" s="225"/>
      <c r="H101" s="223">
        <v>22000</v>
      </c>
      <c r="K101" s="220"/>
      <c r="L101" s="220"/>
      <c r="M101" s="220"/>
      <c r="N101" s="220"/>
      <c r="O101" s="220"/>
      <c r="P101" s="220"/>
      <c r="Q101" s="220"/>
      <c r="R101" s="220"/>
    </row>
    <row r="102" spans="1:18" ht="15.75" customHeight="1">
      <c r="A102" s="222" t="s">
        <v>2869</v>
      </c>
      <c r="B102" s="222" t="s">
        <v>2870</v>
      </c>
      <c r="C102" s="222">
        <v>9</v>
      </c>
      <c r="D102" s="222" t="s">
        <v>4</v>
      </c>
      <c r="E102" s="222">
        <v>1</v>
      </c>
      <c r="F102" s="222" t="s">
        <v>8</v>
      </c>
      <c r="G102" s="222" t="s">
        <v>70</v>
      </c>
      <c r="H102" s="223">
        <v>22000</v>
      </c>
      <c r="K102" s="220"/>
      <c r="L102" s="220"/>
      <c r="M102" s="220"/>
      <c r="N102" s="220"/>
      <c r="O102" s="220"/>
      <c r="P102" s="220"/>
      <c r="Q102" s="220"/>
      <c r="R102" s="220"/>
    </row>
    <row r="103" spans="1:18" ht="15.75" customHeight="1">
      <c r="A103" s="224"/>
      <c r="B103" s="224"/>
      <c r="C103" s="224"/>
      <c r="D103" s="224"/>
      <c r="E103" s="224"/>
      <c r="F103" s="222" t="s">
        <v>2808</v>
      </c>
      <c r="G103" s="225"/>
      <c r="H103" s="223">
        <v>22000</v>
      </c>
      <c r="K103" s="220"/>
      <c r="L103" s="220"/>
      <c r="M103" s="220"/>
      <c r="N103" s="220"/>
      <c r="O103" s="220"/>
      <c r="P103" s="220"/>
      <c r="Q103" s="220"/>
      <c r="R103" s="220"/>
    </row>
    <row r="104" spans="1:18" ht="15.75" customHeight="1">
      <c r="A104" s="224"/>
      <c r="B104" s="224"/>
      <c r="C104" s="224"/>
      <c r="D104" s="224"/>
      <c r="E104" s="222" t="s">
        <v>2816</v>
      </c>
      <c r="F104" s="225"/>
      <c r="G104" s="225"/>
      <c r="H104" s="223">
        <v>22000</v>
      </c>
      <c r="K104" s="220"/>
      <c r="L104" s="220"/>
      <c r="M104" s="220"/>
      <c r="N104" s="220"/>
      <c r="O104" s="220"/>
      <c r="P104" s="220"/>
      <c r="Q104" s="220"/>
      <c r="R104" s="220"/>
    </row>
    <row r="105" spans="1:18" ht="15.75" customHeight="1">
      <c r="A105" s="224"/>
      <c r="B105" s="224"/>
      <c r="C105" s="224"/>
      <c r="D105" s="222" t="s">
        <v>2810</v>
      </c>
      <c r="E105" s="225"/>
      <c r="F105" s="225"/>
      <c r="G105" s="225"/>
      <c r="H105" s="223">
        <v>22000</v>
      </c>
      <c r="K105" s="220"/>
      <c r="L105" s="220"/>
      <c r="M105" s="220"/>
      <c r="N105" s="220"/>
      <c r="O105" s="220"/>
      <c r="P105" s="220"/>
      <c r="Q105" s="220"/>
      <c r="R105" s="220"/>
    </row>
    <row r="106" spans="1:18" ht="15.75" customHeight="1">
      <c r="A106" s="224"/>
      <c r="B106" s="224"/>
      <c r="C106" s="222" t="s">
        <v>2811</v>
      </c>
      <c r="D106" s="225"/>
      <c r="E106" s="225"/>
      <c r="F106" s="225"/>
      <c r="G106" s="225"/>
      <c r="H106" s="223">
        <v>22000</v>
      </c>
      <c r="K106" s="220"/>
      <c r="L106" s="220"/>
      <c r="M106" s="220"/>
      <c r="N106" s="220"/>
      <c r="O106" s="220"/>
      <c r="P106" s="220"/>
      <c r="Q106" s="220"/>
      <c r="R106" s="220"/>
    </row>
    <row r="107" spans="1:18" ht="15.75" customHeight="1">
      <c r="A107" s="224"/>
      <c r="B107" s="222" t="s">
        <v>2871</v>
      </c>
      <c r="C107" s="225"/>
      <c r="D107" s="225"/>
      <c r="E107" s="225"/>
      <c r="F107" s="225"/>
      <c r="G107" s="225"/>
      <c r="H107" s="223">
        <v>22000</v>
      </c>
      <c r="K107" s="220"/>
      <c r="L107" s="220"/>
      <c r="M107" s="220"/>
      <c r="N107" s="220"/>
      <c r="O107" s="220"/>
      <c r="P107" s="220"/>
      <c r="Q107" s="220"/>
      <c r="R107" s="220"/>
    </row>
    <row r="108" spans="1:18" ht="15.75" customHeight="1">
      <c r="A108" s="222" t="s">
        <v>2872</v>
      </c>
      <c r="B108" s="225"/>
      <c r="C108" s="225"/>
      <c r="D108" s="225"/>
      <c r="E108" s="225"/>
      <c r="F108" s="225"/>
      <c r="G108" s="225"/>
      <c r="H108" s="223">
        <v>22000</v>
      </c>
      <c r="K108" s="220"/>
      <c r="L108" s="220"/>
      <c r="M108" s="220"/>
      <c r="N108" s="220"/>
      <c r="O108" s="220"/>
      <c r="P108" s="220"/>
      <c r="Q108" s="220"/>
      <c r="R108" s="220"/>
    </row>
    <row r="109" spans="1:18" ht="15.75" customHeight="1">
      <c r="A109" s="222" t="s">
        <v>2873</v>
      </c>
      <c r="B109" s="222" t="s">
        <v>2874</v>
      </c>
      <c r="C109" s="222">
        <v>9</v>
      </c>
      <c r="D109" s="222" t="s">
        <v>4</v>
      </c>
      <c r="E109" s="222">
        <v>1</v>
      </c>
      <c r="F109" s="222" t="s">
        <v>8</v>
      </c>
      <c r="G109" s="222" t="s">
        <v>70</v>
      </c>
      <c r="H109" s="223">
        <v>22000</v>
      </c>
      <c r="K109" s="220"/>
      <c r="L109" s="220"/>
      <c r="M109" s="220"/>
      <c r="N109" s="220"/>
      <c r="O109" s="220"/>
      <c r="P109" s="220"/>
      <c r="Q109" s="220"/>
      <c r="R109" s="220"/>
    </row>
    <row r="110" spans="1:18" ht="15.75" customHeight="1">
      <c r="A110" s="224"/>
      <c r="B110" s="224"/>
      <c r="C110" s="224"/>
      <c r="D110" s="224"/>
      <c r="E110" s="224"/>
      <c r="F110" s="222" t="s">
        <v>2808</v>
      </c>
      <c r="G110" s="225"/>
      <c r="H110" s="223">
        <v>22000</v>
      </c>
      <c r="K110" s="220"/>
      <c r="L110" s="220"/>
      <c r="M110" s="220"/>
      <c r="N110" s="220"/>
      <c r="O110" s="220"/>
      <c r="P110" s="220"/>
      <c r="Q110" s="220"/>
      <c r="R110" s="220"/>
    </row>
    <row r="111" spans="1:18" ht="15.75" customHeight="1">
      <c r="A111" s="224"/>
      <c r="B111" s="224"/>
      <c r="C111" s="224"/>
      <c r="D111" s="224"/>
      <c r="E111" s="222" t="s">
        <v>2816</v>
      </c>
      <c r="F111" s="225"/>
      <c r="G111" s="225"/>
      <c r="H111" s="223">
        <v>22000</v>
      </c>
      <c r="K111" s="220"/>
      <c r="L111" s="220"/>
      <c r="M111" s="220"/>
      <c r="N111" s="220"/>
      <c r="O111" s="220"/>
      <c r="P111" s="220"/>
      <c r="Q111" s="220"/>
      <c r="R111" s="220"/>
    </row>
    <row r="112" spans="1:18" ht="15.75" customHeight="1">
      <c r="A112" s="224"/>
      <c r="B112" s="224"/>
      <c r="C112" s="224"/>
      <c r="D112" s="222" t="s">
        <v>2810</v>
      </c>
      <c r="E112" s="225"/>
      <c r="F112" s="225"/>
      <c r="G112" s="225"/>
      <c r="H112" s="223">
        <v>22000</v>
      </c>
      <c r="K112" s="220"/>
      <c r="L112" s="220"/>
      <c r="M112" s="220"/>
      <c r="N112" s="220"/>
      <c r="O112" s="220"/>
      <c r="P112" s="220"/>
      <c r="Q112" s="220"/>
      <c r="R112" s="220"/>
    </row>
    <row r="113" spans="1:18" ht="15.75" customHeight="1">
      <c r="A113" s="224"/>
      <c r="B113" s="224"/>
      <c r="C113" s="222" t="s">
        <v>2811</v>
      </c>
      <c r="D113" s="225"/>
      <c r="E113" s="225"/>
      <c r="F113" s="225"/>
      <c r="G113" s="225"/>
      <c r="H113" s="223">
        <v>22000</v>
      </c>
      <c r="K113" s="220"/>
      <c r="L113" s="220"/>
      <c r="M113" s="220"/>
      <c r="N113" s="220"/>
      <c r="O113" s="220"/>
      <c r="P113" s="220"/>
      <c r="Q113" s="220"/>
      <c r="R113" s="220"/>
    </row>
    <row r="114" spans="1:18" ht="15.75" customHeight="1">
      <c r="A114" s="224"/>
      <c r="B114" s="222" t="s">
        <v>2875</v>
      </c>
      <c r="C114" s="225"/>
      <c r="D114" s="225"/>
      <c r="E114" s="225"/>
      <c r="F114" s="225"/>
      <c r="G114" s="225"/>
      <c r="H114" s="223">
        <v>22000</v>
      </c>
      <c r="K114" s="220"/>
      <c r="L114" s="220"/>
      <c r="M114" s="220"/>
      <c r="N114" s="220"/>
      <c r="O114" s="220"/>
      <c r="P114" s="220"/>
      <c r="Q114" s="220"/>
      <c r="R114" s="220"/>
    </row>
    <row r="115" spans="1:18" ht="15.75" customHeight="1">
      <c r="A115" s="222" t="s">
        <v>2876</v>
      </c>
      <c r="B115" s="225"/>
      <c r="C115" s="225"/>
      <c r="D115" s="225"/>
      <c r="E115" s="225"/>
      <c r="F115" s="225"/>
      <c r="G115" s="225"/>
      <c r="H115" s="223">
        <v>22000</v>
      </c>
      <c r="K115" s="220"/>
      <c r="L115" s="220"/>
      <c r="M115" s="220"/>
      <c r="N115" s="220"/>
      <c r="O115" s="220"/>
      <c r="P115" s="220"/>
      <c r="Q115" s="220"/>
      <c r="R115" s="220"/>
    </row>
    <row r="116" spans="1:18" ht="15.75" customHeight="1">
      <c r="A116" s="222" t="s">
        <v>2877</v>
      </c>
      <c r="B116" s="222" t="s">
        <v>2878</v>
      </c>
      <c r="C116" s="222">
        <v>9</v>
      </c>
      <c r="D116" s="222" t="s">
        <v>4</v>
      </c>
      <c r="E116" s="222">
        <v>1</v>
      </c>
      <c r="F116" s="222" t="s">
        <v>8</v>
      </c>
      <c r="G116" s="222" t="s">
        <v>70</v>
      </c>
      <c r="H116" s="223">
        <v>22000</v>
      </c>
      <c r="K116" s="220"/>
      <c r="L116" s="220"/>
      <c r="M116" s="220"/>
      <c r="N116" s="220"/>
      <c r="O116" s="220"/>
      <c r="P116" s="220"/>
      <c r="Q116" s="220"/>
      <c r="R116" s="220"/>
    </row>
    <row r="117" spans="1:18" ht="15.75" customHeight="1">
      <c r="A117" s="224"/>
      <c r="B117" s="224"/>
      <c r="C117" s="224"/>
      <c r="D117" s="224"/>
      <c r="E117" s="224"/>
      <c r="F117" s="222" t="s">
        <v>2808</v>
      </c>
      <c r="G117" s="225"/>
      <c r="H117" s="223">
        <v>22000</v>
      </c>
      <c r="K117" s="220"/>
      <c r="L117" s="220"/>
      <c r="M117" s="220"/>
      <c r="N117" s="220"/>
      <c r="O117" s="220"/>
      <c r="P117" s="220"/>
      <c r="Q117" s="220"/>
      <c r="R117" s="220"/>
    </row>
    <row r="118" spans="1:18" ht="15.75" customHeight="1">
      <c r="A118" s="224"/>
      <c r="B118" s="224"/>
      <c r="C118" s="224"/>
      <c r="D118" s="224"/>
      <c r="E118" s="222" t="s">
        <v>2816</v>
      </c>
      <c r="F118" s="225"/>
      <c r="G118" s="225"/>
      <c r="H118" s="223">
        <v>22000</v>
      </c>
      <c r="K118" s="220"/>
      <c r="L118" s="220"/>
      <c r="M118" s="220"/>
      <c r="N118" s="220"/>
      <c r="O118" s="220"/>
      <c r="P118" s="220"/>
      <c r="Q118" s="220"/>
      <c r="R118" s="220"/>
    </row>
    <row r="119" spans="1:18" ht="15.75" customHeight="1">
      <c r="A119" s="224"/>
      <c r="B119" s="224"/>
      <c r="C119" s="224"/>
      <c r="D119" s="222" t="s">
        <v>2810</v>
      </c>
      <c r="E119" s="225"/>
      <c r="F119" s="225"/>
      <c r="G119" s="225"/>
      <c r="H119" s="223">
        <v>22000</v>
      </c>
      <c r="K119" s="220"/>
      <c r="L119" s="220"/>
      <c r="M119" s="220"/>
      <c r="N119" s="220"/>
      <c r="O119" s="220"/>
      <c r="P119" s="220"/>
      <c r="Q119" s="220"/>
      <c r="R119" s="220"/>
    </row>
    <row r="120" spans="1:18" ht="15.75" customHeight="1">
      <c r="A120" s="224"/>
      <c r="B120" s="224"/>
      <c r="C120" s="222" t="s">
        <v>2811</v>
      </c>
      <c r="D120" s="225"/>
      <c r="E120" s="225"/>
      <c r="F120" s="225"/>
      <c r="G120" s="225"/>
      <c r="H120" s="223">
        <v>22000</v>
      </c>
      <c r="K120" s="220"/>
      <c r="L120" s="220"/>
      <c r="M120" s="220"/>
      <c r="N120" s="220"/>
      <c r="O120" s="220"/>
      <c r="P120" s="220"/>
      <c r="Q120" s="220"/>
      <c r="R120" s="220"/>
    </row>
    <row r="121" spans="1:18" ht="15.75" customHeight="1">
      <c r="A121" s="224"/>
      <c r="B121" s="222" t="s">
        <v>2879</v>
      </c>
      <c r="C121" s="225"/>
      <c r="D121" s="225"/>
      <c r="E121" s="225"/>
      <c r="F121" s="225"/>
      <c r="G121" s="225"/>
      <c r="H121" s="223">
        <v>22000</v>
      </c>
      <c r="K121" s="220"/>
      <c r="L121" s="220"/>
      <c r="M121" s="220"/>
      <c r="N121" s="220"/>
      <c r="O121" s="220"/>
      <c r="P121" s="220"/>
      <c r="Q121" s="220"/>
      <c r="R121" s="220"/>
    </row>
    <row r="122" spans="1:18" ht="15.75" customHeight="1">
      <c r="A122" s="222" t="s">
        <v>2880</v>
      </c>
      <c r="B122" s="225"/>
      <c r="C122" s="225"/>
      <c r="D122" s="225"/>
      <c r="E122" s="225"/>
      <c r="F122" s="225"/>
      <c r="G122" s="225"/>
      <c r="H122" s="223">
        <v>22000</v>
      </c>
      <c r="K122" s="220"/>
      <c r="L122" s="220"/>
      <c r="M122" s="220"/>
      <c r="N122" s="220"/>
      <c r="O122" s="220"/>
      <c r="P122" s="220"/>
      <c r="Q122" s="220"/>
      <c r="R122" s="220"/>
    </row>
    <row r="123" spans="1:18" ht="15.75" customHeight="1">
      <c r="A123" s="222" t="s">
        <v>2881</v>
      </c>
      <c r="B123" s="222" t="s">
        <v>2882</v>
      </c>
      <c r="C123" s="222">
        <v>9</v>
      </c>
      <c r="D123" s="222" t="s">
        <v>4</v>
      </c>
      <c r="E123" s="222">
        <v>1</v>
      </c>
      <c r="F123" s="222" t="s">
        <v>8</v>
      </c>
      <c r="G123" s="222" t="s">
        <v>70</v>
      </c>
      <c r="H123" s="223">
        <v>22000</v>
      </c>
      <c r="K123" s="220"/>
      <c r="L123" s="220"/>
      <c r="M123" s="220"/>
      <c r="N123" s="220"/>
      <c r="O123" s="220"/>
      <c r="P123" s="220"/>
      <c r="Q123" s="220"/>
      <c r="R123" s="220"/>
    </row>
    <row r="124" spans="1:18" ht="15.75" customHeight="1">
      <c r="A124" s="224"/>
      <c r="B124" s="224"/>
      <c r="C124" s="224"/>
      <c r="D124" s="224"/>
      <c r="E124" s="224"/>
      <c r="F124" s="222" t="s">
        <v>2808</v>
      </c>
      <c r="G124" s="225"/>
      <c r="H124" s="223">
        <v>22000</v>
      </c>
      <c r="K124" s="220"/>
      <c r="L124" s="220"/>
      <c r="M124" s="220"/>
      <c r="N124" s="220"/>
      <c r="O124" s="220"/>
      <c r="P124" s="220"/>
      <c r="Q124" s="220"/>
      <c r="R124" s="220"/>
    </row>
    <row r="125" spans="1:18" ht="15.75" customHeight="1">
      <c r="A125" s="224"/>
      <c r="B125" s="224"/>
      <c r="C125" s="224"/>
      <c r="D125" s="224"/>
      <c r="E125" s="222" t="s">
        <v>2816</v>
      </c>
      <c r="F125" s="225"/>
      <c r="G125" s="225"/>
      <c r="H125" s="223">
        <v>22000</v>
      </c>
      <c r="K125" s="220"/>
      <c r="L125" s="220"/>
      <c r="M125" s="220"/>
      <c r="N125" s="220"/>
      <c r="O125" s="220"/>
      <c r="P125" s="220"/>
      <c r="Q125" s="220"/>
      <c r="R125" s="220"/>
    </row>
    <row r="126" spans="1:18" ht="15.75" customHeight="1">
      <c r="A126" s="224"/>
      <c r="B126" s="224"/>
      <c r="C126" s="224"/>
      <c r="D126" s="222" t="s">
        <v>2810</v>
      </c>
      <c r="E126" s="225"/>
      <c r="F126" s="225"/>
      <c r="G126" s="225"/>
      <c r="H126" s="223">
        <v>22000</v>
      </c>
      <c r="K126" s="220"/>
      <c r="L126" s="220"/>
      <c r="M126" s="220"/>
      <c r="N126" s="220"/>
      <c r="O126" s="220"/>
      <c r="P126" s="220"/>
      <c r="Q126" s="220"/>
      <c r="R126" s="220"/>
    </row>
    <row r="127" spans="1:18" ht="15.75" customHeight="1">
      <c r="A127" s="224"/>
      <c r="B127" s="224"/>
      <c r="C127" s="222" t="s">
        <v>2811</v>
      </c>
      <c r="D127" s="225"/>
      <c r="E127" s="225"/>
      <c r="F127" s="225"/>
      <c r="G127" s="225"/>
      <c r="H127" s="223">
        <v>22000</v>
      </c>
      <c r="K127" s="220"/>
      <c r="L127" s="220"/>
      <c r="M127" s="220"/>
      <c r="N127" s="220"/>
      <c r="O127" s="220"/>
      <c r="P127" s="220"/>
      <c r="Q127" s="220"/>
      <c r="R127" s="220"/>
    </row>
    <row r="128" spans="1:18" ht="15.75" customHeight="1">
      <c r="A128" s="224"/>
      <c r="B128" s="222" t="s">
        <v>2883</v>
      </c>
      <c r="C128" s="225"/>
      <c r="D128" s="225"/>
      <c r="E128" s="225"/>
      <c r="F128" s="225"/>
      <c r="G128" s="225"/>
      <c r="H128" s="223">
        <v>22000</v>
      </c>
      <c r="K128" s="220"/>
      <c r="L128" s="220"/>
      <c r="M128" s="220"/>
      <c r="N128" s="220"/>
      <c r="O128" s="220"/>
      <c r="P128" s="220"/>
      <c r="Q128" s="220"/>
      <c r="R128" s="220"/>
    </row>
    <row r="129" spans="1:18" ht="15.75" customHeight="1">
      <c r="A129" s="222" t="s">
        <v>2884</v>
      </c>
      <c r="B129" s="225"/>
      <c r="C129" s="225"/>
      <c r="D129" s="225"/>
      <c r="E129" s="225"/>
      <c r="F129" s="225"/>
      <c r="G129" s="225"/>
      <c r="H129" s="223">
        <v>22000</v>
      </c>
      <c r="K129" s="220"/>
      <c r="L129" s="220"/>
      <c r="M129" s="220"/>
      <c r="N129" s="220"/>
      <c r="O129" s="220"/>
      <c r="P129" s="220"/>
      <c r="Q129" s="220"/>
      <c r="R129" s="220"/>
    </row>
    <row r="130" spans="1:18" ht="15.75" customHeight="1">
      <c r="A130" s="222" t="s">
        <v>2885</v>
      </c>
      <c r="B130" s="222" t="s">
        <v>2886</v>
      </c>
      <c r="C130" s="222">
        <v>9</v>
      </c>
      <c r="D130" s="222" t="s">
        <v>4</v>
      </c>
      <c r="E130" s="222">
        <v>1</v>
      </c>
      <c r="F130" s="222" t="s">
        <v>8</v>
      </c>
      <c r="G130" s="222" t="s">
        <v>70</v>
      </c>
      <c r="H130" s="223">
        <v>22000</v>
      </c>
      <c r="K130" s="220"/>
      <c r="L130" s="220"/>
      <c r="M130" s="220"/>
      <c r="N130" s="220"/>
      <c r="O130" s="220"/>
      <c r="P130" s="220"/>
      <c r="Q130" s="220"/>
      <c r="R130" s="220"/>
    </row>
    <row r="131" spans="1:18" ht="15.75" customHeight="1">
      <c r="A131" s="224"/>
      <c r="B131" s="224"/>
      <c r="C131" s="224"/>
      <c r="D131" s="224"/>
      <c r="E131" s="224"/>
      <c r="F131" s="222" t="s">
        <v>2808</v>
      </c>
      <c r="G131" s="225"/>
      <c r="H131" s="223">
        <v>22000</v>
      </c>
      <c r="K131" s="220"/>
      <c r="L131" s="220"/>
      <c r="M131" s="220"/>
      <c r="N131" s="220"/>
      <c r="O131" s="220"/>
      <c r="P131" s="220"/>
      <c r="Q131" s="220"/>
      <c r="R131" s="220"/>
    </row>
    <row r="132" spans="1:18" ht="15.75" customHeight="1">
      <c r="A132" s="224"/>
      <c r="B132" s="224"/>
      <c r="C132" s="224"/>
      <c r="D132" s="224"/>
      <c r="E132" s="222" t="s">
        <v>2816</v>
      </c>
      <c r="F132" s="225"/>
      <c r="G132" s="225"/>
      <c r="H132" s="223">
        <v>22000</v>
      </c>
      <c r="K132" s="220"/>
      <c r="L132" s="220"/>
      <c r="M132" s="220"/>
      <c r="N132" s="220"/>
      <c r="O132" s="220"/>
      <c r="P132" s="220"/>
      <c r="Q132" s="220"/>
      <c r="R132" s="220"/>
    </row>
    <row r="133" spans="1:18" ht="15.75" customHeight="1">
      <c r="A133" s="224"/>
      <c r="B133" s="224"/>
      <c r="C133" s="224"/>
      <c r="D133" s="222" t="s">
        <v>2810</v>
      </c>
      <c r="E133" s="225"/>
      <c r="F133" s="225"/>
      <c r="G133" s="225"/>
      <c r="H133" s="223">
        <v>22000</v>
      </c>
      <c r="K133" s="220"/>
      <c r="L133" s="220"/>
      <c r="M133" s="220"/>
      <c r="N133" s="220"/>
      <c r="O133" s="220"/>
      <c r="P133" s="220"/>
      <c r="Q133" s="220"/>
      <c r="R133" s="220"/>
    </row>
    <row r="134" spans="1:18" ht="15.75" customHeight="1">
      <c r="A134" s="224"/>
      <c r="B134" s="224"/>
      <c r="C134" s="222" t="s">
        <v>2811</v>
      </c>
      <c r="D134" s="225"/>
      <c r="E134" s="225"/>
      <c r="F134" s="225"/>
      <c r="G134" s="225"/>
      <c r="H134" s="223">
        <v>22000</v>
      </c>
      <c r="K134" s="220"/>
      <c r="L134" s="220"/>
      <c r="M134" s="220"/>
      <c r="N134" s="220"/>
      <c r="O134" s="220"/>
      <c r="P134" s="220"/>
      <c r="Q134" s="220"/>
      <c r="R134" s="220"/>
    </row>
    <row r="135" spans="1:18" ht="15.75" customHeight="1">
      <c r="A135" s="224"/>
      <c r="B135" s="222" t="s">
        <v>2887</v>
      </c>
      <c r="C135" s="225"/>
      <c r="D135" s="225"/>
      <c r="E135" s="225"/>
      <c r="F135" s="225"/>
      <c r="G135" s="225"/>
      <c r="H135" s="223">
        <v>22000</v>
      </c>
      <c r="K135" s="220"/>
      <c r="L135" s="220"/>
      <c r="M135" s="220"/>
      <c r="N135" s="220"/>
      <c r="O135" s="220"/>
      <c r="P135" s="220"/>
      <c r="Q135" s="220"/>
      <c r="R135" s="220"/>
    </row>
    <row r="136" spans="1:18" ht="15.75" customHeight="1">
      <c r="A136" s="222" t="s">
        <v>2888</v>
      </c>
      <c r="B136" s="225"/>
      <c r="C136" s="225"/>
      <c r="D136" s="225"/>
      <c r="E136" s="225"/>
      <c r="F136" s="225"/>
      <c r="G136" s="225"/>
      <c r="H136" s="223">
        <v>22000</v>
      </c>
      <c r="K136" s="220"/>
      <c r="L136" s="220"/>
      <c r="M136" s="220"/>
      <c r="N136" s="220"/>
      <c r="O136" s="220"/>
      <c r="P136" s="220"/>
      <c r="Q136" s="220"/>
      <c r="R136" s="220"/>
    </row>
    <row r="137" spans="1:18" ht="15.75" customHeight="1">
      <c r="A137" s="222" t="s">
        <v>2889</v>
      </c>
      <c r="B137" s="222" t="s">
        <v>2890</v>
      </c>
      <c r="C137" s="222">
        <v>9</v>
      </c>
      <c r="D137" s="222" t="s">
        <v>4</v>
      </c>
      <c r="E137" s="222">
        <v>1</v>
      </c>
      <c r="F137" s="222" t="s">
        <v>8</v>
      </c>
      <c r="G137" s="222" t="s">
        <v>70</v>
      </c>
      <c r="H137" s="223">
        <v>22000</v>
      </c>
      <c r="K137" s="220"/>
      <c r="L137" s="220"/>
      <c r="M137" s="220"/>
      <c r="N137" s="220"/>
      <c r="O137" s="220"/>
      <c r="P137" s="220"/>
      <c r="Q137" s="220"/>
      <c r="R137" s="220"/>
    </row>
    <row r="138" spans="1:18" ht="15.75" customHeight="1">
      <c r="A138" s="224"/>
      <c r="B138" s="224"/>
      <c r="C138" s="224"/>
      <c r="D138" s="224"/>
      <c r="E138" s="224"/>
      <c r="F138" s="222" t="s">
        <v>2808</v>
      </c>
      <c r="G138" s="225"/>
      <c r="H138" s="223">
        <v>22000</v>
      </c>
      <c r="K138" s="220"/>
      <c r="L138" s="220"/>
      <c r="M138" s="220"/>
      <c r="N138" s="220"/>
      <c r="O138" s="220"/>
      <c r="P138" s="220"/>
      <c r="Q138" s="220"/>
      <c r="R138" s="220"/>
    </row>
    <row r="139" spans="1:18" ht="15.75" customHeight="1">
      <c r="A139" s="224"/>
      <c r="B139" s="224"/>
      <c r="C139" s="224"/>
      <c r="D139" s="224"/>
      <c r="E139" s="222" t="s">
        <v>2816</v>
      </c>
      <c r="F139" s="225"/>
      <c r="G139" s="225"/>
      <c r="H139" s="223">
        <v>22000</v>
      </c>
      <c r="K139" s="220"/>
      <c r="L139" s="220"/>
      <c r="M139" s="220"/>
      <c r="N139" s="220"/>
      <c r="O139" s="220"/>
      <c r="P139" s="220"/>
      <c r="Q139" s="220"/>
      <c r="R139" s="220"/>
    </row>
    <row r="140" spans="1:18" ht="15.75" customHeight="1">
      <c r="A140" s="224"/>
      <c r="B140" s="224"/>
      <c r="C140" s="224"/>
      <c r="D140" s="222" t="s">
        <v>2810</v>
      </c>
      <c r="E140" s="225"/>
      <c r="F140" s="225"/>
      <c r="G140" s="225"/>
      <c r="H140" s="223">
        <v>22000</v>
      </c>
      <c r="K140" s="220"/>
      <c r="L140" s="220"/>
      <c r="M140" s="220"/>
      <c r="N140" s="220"/>
      <c r="O140" s="220"/>
      <c r="P140" s="220"/>
      <c r="Q140" s="220"/>
      <c r="R140" s="220"/>
    </row>
    <row r="141" spans="1:18" ht="15.75" customHeight="1">
      <c r="A141" s="224"/>
      <c r="B141" s="224"/>
      <c r="C141" s="222" t="s">
        <v>2811</v>
      </c>
      <c r="D141" s="225"/>
      <c r="E141" s="225"/>
      <c r="F141" s="225"/>
      <c r="G141" s="225"/>
      <c r="H141" s="223">
        <v>22000</v>
      </c>
      <c r="K141" s="220"/>
      <c r="L141" s="220"/>
      <c r="M141" s="220"/>
      <c r="N141" s="220"/>
      <c r="O141" s="220"/>
      <c r="P141" s="220"/>
      <c r="Q141" s="220"/>
      <c r="R141" s="220"/>
    </row>
    <row r="142" spans="1:18" ht="15.75" customHeight="1">
      <c r="A142" s="224"/>
      <c r="B142" s="222" t="s">
        <v>2891</v>
      </c>
      <c r="C142" s="225"/>
      <c r="D142" s="225"/>
      <c r="E142" s="225"/>
      <c r="F142" s="225"/>
      <c r="G142" s="225"/>
      <c r="H142" s="223">
        <v>22000</v>
      </c>
      <c r="K142" s="220"/>
      <c r="L142" s="220"/>
      <c r="M142" s="220"/>
      <c r="N142" s="220"/>
      <c r="O142" s="220"/>
      <c r="P142" s="220"/>
      <c r="Q142" s="220"/>
      <c r="R142" s="220"/>
    </row>
    <row r="143" spans="1:18" ht="15.75" customHeight="1">
      <c r="A143" s="222" t="s">
        <v>2892</v>
      </c>
      <c r="B143" s="225"/>
      <c r="C143" s="225"/>
      <c r="D143" s="225"/>
      <c r="E143" s="225"/>
      <c r="F143" s="225"/>
      <c r="G143" s="225"/>
      <c r="H143" s="223">
        <v>22000</v>
      </c>
      <c r="K143" s="220"/>
      <c r="L143" s="220"/>
      <c r="M143" s="220"/>
      <c r="N143" s="220"/>
      <c r="O143" s="220"/>
      <c r="P143" s="220"/>
      <c r="Q143" s="220"/>
      <c r="R143" s="220"/>
    </row>
    <row r="144" spans="1:18" ht="15.75" customHeight="1">
      <c r="A144" s="222" t="s">
        <v>2893</v>
      </c>
      <c r="B144" s="222" t="s">
        <v>2894</v>
      </c>
      <c r="C144" s="222">
        <v>9</v>
      </c>
      <c r="D144" s="222" t="s">
        <v>4</v>
      </c>
      <c r="E144" s="222">
        <v>1</v>
      </c>
      <c r="F144" s="222" t="s">
        <v>8</v>
      </c>
      <c r="G144" s="222" t="s">
        <v>70</v>
      </c>
      <c r="H144" s="223">
        <v>22000</v>
      </c>
      <c r="K144" s="220"/>
      <c r="L144" s="220"/>
      <c r="M144" s="220"/>
      <c r="N144" s="220"/>
      <c r="O144" s="220"/>
      <c r="P144" s="220"/>
      <c r="Q144" s="220"/>
      <c r="R144" s="220"/>
    </row>
    <row r="145" spans="1:18" ht="15.75" customHeight="1">
      <c r="A145" s="224"/>
      <c r="B145" s="224"/>
      <c r="C145" s="224"/>
      <c r="D145" s="224"/>
      <c r="E145" s="224"/>
      <c r="F145" s="222" t="s">
        <v>2808</v>
      </c>
      <c r="G145" s="225"/>
      <c r="H145" s="223">
        <v>22000</v>
      </c>
      <c r="K145" s="220"/>
      <c r="L145" s="220"/>
      <c r="M145" s="220"/>
      <c r="N145" s="220"/>
      <c r="O145" s="220"/>
      <c r="P145" s="220"/>
      <c r="Q145" s="220"/>
      <c r="R145" s="220"/>
    </row>
    <row r="146" spans="1:18" ht="15.75" customHeight="1">
      <c r="A146" s="224"/>
      <c r="B146" s="224"/>
      <c r="C146" s="224"/>
      <c r="D146" s="224"/>
      <c r="E146" s="222" t="s">
        <v>2816</v>
      </c>
      <c r="F146" s="225"/>
      <c r="G146" s="225"/>
      <c r="H146" s="223">
        <v>22000</v>
      </c>
      <c r="K146" s="220"/>
      <c r="L146" s="220"/>
      <c r="M146" s="220"/>
      <c r="N146" s="220"/>
      <c r="O146" s="220"/>
      <c r="P146" s="220"/>
      <c r="Q146" s="220"/>
      <c r="R146" s="220"/>
    </row>
    <row r="147" spans="1:18" ht="15.75" customHeight="1">
      <c r="A147" s="224"/>
      <c r="B147" s="224"/>
      <c r="C147" s="224"/>
      <c r="D147" s="222" t="s">
        <v>2810</v>
      </c>
      <c r="E147" s="225"/>
      <c r="F147" s="225"/>
      <c r="G147" s="225"/>
      <c r="H147" s="223">
        <v>22000</v>
      </c>
      <c r="K147" s="220"/>
      <c r="L147" s="220"/>
      <c r="M147" s="220"/>
      <c r="N147" s="220"/>
      <c r="O147" s="220"/>
      <c r="P147" s="220"/>
      <c r="Q147" s="220"/>
      <c r="R147" s="220"/>
    </row>
    <row r="148" spans="1:18" ht="15.75" customHeight="1">
      <c r="A148" s="224"/>
      <c r="B148" s="224"/>
      <c r="C148" s="222" t="s">
        <v>2811</v>
      </c>
      <c r="D148" s="225"/>
      <c r="E148" s="225"/>
      <c r="F148" s="225"/>
      <c r="G148" s="225"/>
      <c r="H148" s="223">
        <v>22000</v>
      </c>
      <c r="K148" s="220"/>
      <c r="L148" s="220"/>
      <c r="M148" s="220"/>
      <c r="N148" s="220"/>
      <c r="O148" s="220"/>
      <c r="P148" s="220"/>
      <c r="Q148" s="220"/>
      <c r="R148" s="220"/>
    </row>
    <row r="149" spans="1:18" ht="15.75" customHeight="1">
      <c r="A149" s="224"/>
      <c r="B149" s="222" t="s">
        <v>2895</v>
      </c>
      <c r="C149" s="225"/>
      <c r="D149" s="225"/>
      <c r="E149" s="225"/>
      <c r="F149" s="225"/>
      <c r="G149" s="225"/>
      <c r="H149" s="223">
        <v>22000</v>
      </c>
      <c r="K149" s="220"/>
      <c r="L149" s="220"/>
      <c r="M149" s="220"/>
      <c r="N149" s="220"/>
      <c r="O149" s="220"/>
      <c r="P149" s="220"/>
      <c r="Q149" s="220"/>
      <c r="R149" s="220"/>
    </row>
    <row r="150" spans="1:18" ht="15.75" customHeight="1">
      <c r="A150" s="222" t="s">
        <v>2896</v>
      </c>
      <c r="B150" s="225"/>
      <c r="C150" s="225"/>
      <c r="D150" s="225"/>
      <c r="E150" s="225"/>
      <c r="F150" s="225"/>
      <c r="G150" s="225"/>
      <c r="H150" s="223">
        <v>22000</v>
      </c>
      <c r="K150" s="220"/>
      <c r="L150" s="220"/>
      <c r="M150" s="220"/>
      <c r="N150" s="220"/>
      <c r="O150" s="220"/>
      <c r="P150" s="220"/>
      <c r="Q150" s="220"/>
      <c r="R150" s="220"/>
    </row>
    <row r="151" spans="1:18" ht="15.75" customHeight="1">
      <c r="A151" s="222" t="s">
        <v>2897</v>
      </c>
      <c r="B151" s="222" t="s">
        <v>2898</v>
      </c>
      <c r="C151" s="222">
        <v>9</v>
      </c>
      <c r="D151" s="222" t="s">
        <v>4</v>
      </c>
      <c r="E151" s="222">
        <v>1</v>
      </c>
      <c r="F151" s="222" t="s">
        <v>8</v>
      </c>
      <c r="G151" s="222" t="s">
        <v>70</v>
      </c>
      <c r="H151" s="223">
        <v>22000</v>
      </c>
      <c r="K151" s="220"/>
      <c r="L151" s="220"/>
      <c r="M151" s="220"/>
      <c r="N151" s="220"/>
      <c r="O151" s="220"/>
      <c r="P151" s="220"/>
      <c r="Q151" s="220"/>
      <c r="R151" s="220"/>
    </row>
    <row r="152" spans="1:18" ht="15.75" customHeight="1">
      <c r="A152" s="224"/>
      <c r="B152" s="224"/>
      <c r="C152" s="224"/>
      <c r="D152" s="224"/>
      <c r="E152" s="224"/>
      <c r="F152" s="222" t="s">
        <v>2808</v>
      </c>
      <c r="G152" s="225"/>
      <c r="H152" s="223">
        <v>22000</v>
      </c>
      <c r="K152" s="220"/>
      <c r="L152" s="220"/>
      <c r="M152" s="220"/>
      <c r="N152" s="220"/>
      <c r="O152" s="220"/>
      <c r="P152" s="220"/>
      <c r="Q152" s="220"/>
      <c r="R152" s="220"/>
    </row>
    <row r="153" spans="1:18" ht="15.75" customHeight="1">
      <c r="A153" s="224"/>
      <c r="B153" s="224"/>
      <c r="C153" s="224"/>
      <c r="D153" s="224"/>
      <c r="E153" s="222" t="s">
        <v>2816</v>
      </c>
      <c r="F153" s="225"/>
      <c r="G153" s="225"/>
      <c r="H153" s="223">
        <v>22000</v>
      </c>
      <c r="K153" s="220"/>
      <c r="L153" s="220"/>
      <c r="M153" s="220"/>
      <c r="N153" s="220"/>
      <c r="O153" s="220"/>
      <c r="P153" s="220"/>
      <c r="Q153" s="220"/>
      <c r="R153" s="220"/>
    </row>
    <row r="154" spans="1:18" ht="15.75" customHeight="1">
      <c r="A154" s="224"/>
      <c r="B154" s="224"/>
      <c r="C154" s="224"/>
      <c r="D154" s="222" t="s">
        <v>2810</v>
      </c>
      <c r="E154" s="225"/>
      <c r="F154" s="225"/>
      <c r="G154" s="225"/>
      <c r="H154" s="223">
        <v>22000</v>
      </c>
      <c r="K154" s="220"/>
      <c r="L154" s="220"/>
      <c r="M154" s="220"/>
      <c r="N154" s="220"/>
      <c r="O154" s="220"/>
      <c r="P154" s="220"/>
      <c r="Q154" s="220"/>
      <c r="R154" s="220"/>
    </row>
    <row r="155" spans="1:18" ht="15.75" customHeight="1">
      <c r="A155" s="224"/>
      <c r="B155" s="224"/>
      <c r="C155" s="222" t="s">
        <v>2811</v>
      </c>
      <c r="D155" s="225"/>
      <c r="E155" s="225"/>
      <c r="F155" s="225"/>
      <c r="G155" s="225"/>
      <c r="H155" s="223">
        <v>22000</v>
      </c>
      <c r="K155" s="220"/>
      <c r="L155" s="220"/>
      <c r="M155" s="220"/>
      <c r="N155" s="220"/>
      <c r="O155" s="220"/>
      <c r="P155" s="220"/>
      <c r="Q155" s="220"/>
      <c r="R155" s="220"/>
    </row>
    <row r="156" spans="1:18" ht="15.75" customHeight="1">
      <c r="A156" s="224"/>
      <c r="B156" s="222" t="s">
        <v>2899</v>
      </c>
      <c r="C156" s="225"/>
      <c r="D156" s="225"/>
      <c r="E156" s="225"/>
      <c r="F156" s="225"/>
      <c r="G156" s="225"/>
      <c r="H156" s="223">
        <v>22000</v>
      </c>
      <c r="K156" s="220"/>
      <c r="L156" s="220"/>
      <c r="M156" s="220"/>
      <c r="N156" s="220"/>
      <c r="O156" s="220"/>
      <c r="P156" s="220"/>
      <c r="Q156" s="220"/>
      <c r="R156" s="220"/>
    </row>
    <row r="157" spans="1:18" ht="15.75" customHeight="1">
      <c r="A157" s="222" t="s">
        <v>2900</v>
      </c>
      <c r="B157" s="225"/>
      <c r="C157" s="225"/>
      <c r="D157" s="225"/>
      <c r="E157" s="225"/>
      <c r="F157" s="225"/>
      <c r="G157" s="225"/>
      <c r="H157" s="223">
        <v>22000</v>
      </c>
      <c r="K157" s="220"/>
      <c r="L157" s="220"/>
      <c r="M157" s="220"/>
      <c r="N157" s="220"/>
      <c r="O157" s="220"/>
      <c r="P157" s="220"/>
      <c r="Q157" s="220"/>
      <c r="R157" s="220"/>
    </row>
    <row r="158" spans="1:18" ht="15.75" customHeight="1">
      <c r="A158" s="222" t="s">
        <v>2901</v>
      </c>
      <c r="B158" s="222" t="s">
        <v>2902</v>
      </c>
      <c r="C158" s="222">
        <v>9</v>
      </c>
      <c r="D158" s="222" t="s">
        <v>4</v>
      </c>
      <c r="E158" s="222">
        <v>1</v>
      </c>
      <c r="F158" s="222" t="s">
        <v>8</v>
      </c>
      <c r="G158" s="222" t="s">
        <v>70</v>
      </c>
      <c r="H158" s="223">
        <v>22000</v>
      </c>
      <c r="K158" s="220"/>
      <c r="L158" s="220"/>
      <c r="M158" s="220"/>
      <c r="N158" s="220"/>
      <c r="O158" s="220"/>
      <c r="P158" s="220"/>
      <c r="Q158" s="220"/>
      <c r="R158" s="220"/>
    </row>
    <row r="159" spans="1:18" ht="15.75" customHeight="1">
      <c r="A159" s="224"/>
      <c r="B159" s="224"/>
      <c r="C159" s="224"/>
      <c r="D159" s="224"/>
      <c r="E159" s="224"/>
      <c r="F159" s="222" t="s">
        <v>2808</v>
      </c>
      <c r="G159" s="225"/>
      <c r="H159" s="223">
        <v>22000</v>
      </c>
      <c r="K159" s="220"/>
      <c r="L159" s="220"/>
      <c r="M159" s="220"/>
      <c r="N159" s="220"/>
      <c r="O159" s="220"/>
      <c r="P159" s="220"/>
      <c r="Q159" s="220"/>
      <c r="R159" s="220"/>
    </row>
    <row r="160" spans="1:18" ht="15.75" customHeight="1">
      <c r="A160" s="224"/>
      <c r="B160" s="224"/>
      <c r="C160" s="224"/>
      <c r="D160" s="224"/>
      <c r="E160" s="222" t="s">
        <v>2816</v>
      </c>
      <c r="F160" s="225"/>
      <c r="G160" s="225"/>
      <c r="H160" s="223">
        <v>22000</v>
      </c>
      <c r="K160" s="220"/>
      <c r="L160" s="220"/>
      <c r="M160" s="220"/>
      <c r="N160" s="220"/>
      <c r="O160" s="220"/>
      <c r="P160" s="220"/>
      <c r="Q160" s="220"/>
      <c r="R160" s="220"/>
    </row>
    <row r="161" spans="1:18" ht="15.75" customHeight="1">
      <c r="A161" s="224"/>
      <c r="B161" s="224"/>
      <c r="C161" s="224"/>
      <c r="D161" s="222" t="s">
        <v>2810</v>
      </c>
      <c r="E161" s="225"/>
      <c r="F161" s="225"/>
      <c r="G161" s="225"/>
      <c r="H161" s="223">
        <v>22000</v>
      </c>
      <c r="K161" s="220"/>
      <c r="L161" s="220"/>
      <c r="M161" s="220"/>
      <c r="N161" s="220"/>
      <c r="O161" s="220"/>
      <c r="P161" s="220"/>
      <c r="Q161" s="220"/>
      <c r="R161" s="220"/>
    </row>
    <row r="162" spans="1:18" ht="15.75" customHeight="1">
      <c r="A162" s="224"/>
      <c r="B162" s="224"/>
      <c r="C162" s="222" t="s">
        <v>2811</v>
      </c>
      <c r="D162" s="225"/>
      <c r="E162" s="225"/>
      <c r="F162" s="225"/>
      <c r="G162" s="225"/>
      <c r="H162" s="223">
        <v>22000</v>
      </c>
      <c r="K162" s="220"/>
      <c r="L162" s="220"/>
      <c r="M162" s="220"/>
      <c r="N162" s="220"/>
      <c r="O162" s="220"/>
      <c r="P162" s="220"/>
      <c r="Q162" s="220"/>
      <c r="R162" s="220"/>
    </row>
    <row r="163" spans="1:18" ht="15.75" customHeight="1">
      <c r="A163" s="224"/>
      <c r="B163" s="222" t="s">
        <v>2903</v>
      </c>
      <c r="C163" s="225"/>
      <c r="D163" s="225"/>
      <c r="E163" s="225"/>
      <c r="F163" s="225"/>
      <c r="G163" s="225"/>
      <c r="H163" s="223">
        <v>22000</v>
      </c>
      <c r="K163" s="220"/>
      <c r="L163" s="220"/>
      <c r="M163" s="220"/>
      <c r="N163" s="220"/>
      <c r="O163" s="220"/>
      <c r="P163" s="220"/>
      <c r="Q163" s="220"/>
      <c r="R163" s="220"/>
    </row>
    <row r="164" spans="1:18" ht="15.75" customHeight="1">
      <c r="A164" s="222" t="s">
        <v>2904</v>
      </c>
      <c r="B164" s="225"/>
      <c r="C164" s="225"/>
      <c r="D164" s="225"/>
      <c r="E164" s="225"/>
      <c r="F164" s="225"/>
      <c r="G164" s="225"/>
      <c r="H164" s="223">
        <v>22000</v>
      </c>
      <c r="K164" s="220"/>
      <c r="L164" s="220"/>
      <c r="M164" s="220"/>
      <c r="N164" s="220"/>
      <c r="O164" s="220"/>
      <c r="P164" s="220"/>
      <c r="Q164" s="220"/>
      <c r="R164" s="220"/>
    </row>
    <row r="165" spans="1:18" ht="15.75" customHeight="1">
      <c r="A165" s="222" t="s">
        <v>2905</v>
      </c>
      <c r="B165" s="222" t="s">
        <v>2906</v>
      </c>
      <c r="C165" s="222">
        <v>9</v>
      </c>
      <c r="D165" s="222" t="s">
        <v>4</v>
      </c>
      <c r="E165" s="222">
        <v>1</v>
      </c>
      <c r="F165" s="222" t="s">
        <v>8</v>
      </c>
      <c r="G165" s="222" t="s">
        <v>70</v>
      </c>
      <c r="H165" s="223">
        <v>22000</v>
      </c>
      <c r="K165" s="220"/>
      <c r="L165" s="220"/>
      <c r="M165" s="220"/>
      <c r="N165" s="220"/>
      <c r="O165" s="220"/>
      <c r="P165" s="220"/>
      <c r="Q165" s="220"/>
      <c r="R165" s="220"/>
    </row>
    <row r="166" spans="1:18" ht="15.75" customHeight="1">
      <c r="A166" s="224"/>
      <c r="B166" s="224"/>
      <c r="C166" s="224"/>
      <c r="D166" s="224"/>
      <c r="E166" s="224"/>
      <c r="F166" s="222" t="s">
        <v>2808</v>
      </c>
      <c r="G166" s="225"/>
      <c r="H166" s="223">
        <v>22000</v>
      </c>
      <c r="K166" s="220"/>
      <c r="L166" s="220"/>
      <c r="M166" s="220"/>
      <c r="N166" s="220"/>
      <c r="O166" s="220"/>
      <c r="P166" s="220"/>
      <c r="Q166" s="220"/>
      <c r="R166" s="220"/>
    </row>
    <row r="167" spans="1:18" ht="15.75" customHeight="1">
      <c r="A167" s="224"/>
      <c r="B167" s="224"/>
      <c r="C167" s="224"/>
      <c r="D167" s="224"/>
      <c r="E167" s="222" t="s">
        <v>2816</v>
      </c>
      <c r="F167" s="225"/>
      <c r="G167" s="225"/>
      <c r="H167" s="223">
        <v>22000</v>
      </c>
      <c r="K167" s="220"/>
      <c r="L167" s="220"/>
      <c r="M167" s="220"/>
      <c r="N167" s="220"/>
      <c r="O167" s="220"/>
      <c r="P167" s="220"/>
      <c r="Q167" s="220"/>
      <c r="R167" s="220"/>
    </row>
    <row r="168" spans="1:18" ht="15.75" customHeight="1">
      <c r="A168" s="224"/>
      <c r="B168" s="224"/>
      <c r="C168" s="224"/>
      <c r="D168" s="222" t="s">
        <v>2810</v>
      </c>
      <c r="E168" s="225"/>
      <c r="F168" s="225"/>
      <c r="G168" s="225"/>
      <c r="H168" s="223">
        <v>22000</v>
      </c>
      <c r="K168" s="220"/>
      <c r="L168" s="220"/>
      <c r="M168" s="220"/>
      <c r="N168" s="220"/>
      <c r="O168" s="220"/>
      <c r="P168" s="220"/>
      <c r="Q168" s="220"/>
      <c r="R168" s="220"/>
    </row>
    <row r="169" spans="1:18" ht="15.75" customHeight="1">
      <c r="A169" s="224"/>
      <c r="B169" s="224"/>
      <c r="C169" s="222" t="s">
        <v>2811</v>
      </c>
      <c r="D169" s="225"/>
      <c r="E169" s="225"/>
      <c r="F169" s="225"/>
      <c r="G169" s="225"/>
      <c r="H169" s="223">
        <v>22000</v>
      </c>
      <c r="K169" s="220"/>
      <c r="L169" s="220"/>
      <c r="M169" s="220"/>
      <c r="N169" s="220"/>
      <c r="O169" s="220"/>
      <c r="P169" s="220"/>
      <c r="Q169" s="220"/>
      <c r="R169" s="220"/>
    </row>
    <row r="170" spans="1:18" ht="15.75" customHeight="1">
      <c r="A170" s="224"/>
      <c r="B170" s="222" t="s">
        <v>2907</v>
      </c>
      <c r="C170" s="225"/>
      <c r="D170" s="225"/>
      <c r="E170" s="225"/>
      <c r="F170" s="225"/>
      <c r="G170" s="225"/>
      <c r="H170" s="223">
        <v>22000</v>
      </c>
      <c r="K170" s="220"/>
      <c r="L170" s="220"/>
      <c r="M170" s="220"/>
      <c r="N170" s="220"/>
      <c r="O170" s="220"/>
      <c r="P170" s="220"/>
      <c r="Q170" s="220"/>
      <c r="R170" s="220"/>
    </row>
    <row r="171" spans="1:18" ht="15.75" customHeight="1">
      <c r="A171" s="222" t="s">
        <v>2908</v>
      </c>
      <c r="B171" s="225"/>
      <c r="C171" s="225"/>
      <c r="D171" s="225"/>
      <c r="E171" s="225"/>
      <c r="F171" s="225"/>
      <c r="G171" s="225"/>
      <c r="H171" s="223">
        <v>22000</v>
      </c>
      <c r="K171" s="220"/>
      <c r="L171" s="220"/>
      <c r="M171" s="220"/>
      <c r="N171" s="220"/>
      <c r="O171" s="220"/>
      <c r="P171" s="220"/>
      <c r="Q171" s="220"/>
      <c r="R171" s="220"/>
    </row>
    <row r="172" spans="1:18" ht="15.75" customHeight="1">
      <c r="A172" s="222" t="s">
        <v>2909</v>
      </c>
      <c r="B172" s="222" t="s">
        <v>2910</v>
      </c>
      <c r="C172" s="222">
        <v>9</v>
      </c>
      <c r="D172" s="222" t="s">
        <v>4</v>
      </c>
      <c r="E172" s="222">
        <v>1</v>
      </c>
      <c r="F172" s="222" t="s">
        <v>8</v>
      </c>
      <c r="G172" s="222" t="s">
        <v>70</v>
      </c>
      <c r="H172" s="223">
        <v>22000</v>
      </c>
      <c r="K172" s="220"/>
      <c r="L172" s="220"/>
      <c r="M172" s="220"/>
      <c r="N172" s="220"/>
      <c r="O172" s="220"/>
      <c r="P172" s="220"/>
      <c r="Q172" s="220"/>
      <c r="R172" s="220"/>
    </row>
    <row r="173" spans="1:18" ht="15.75" customHeight="1">
      <c r="A173" s="224"/>
      <c r="B173" s="224"/>
      <c r="C173" s="224"/>
      <c r="D173" s="224"/>
      <c r="E173" s="224"/>
      <c r="F173" s="222" t="s">
        <v>2808</v>
      </c>
      <c r="G173" s="225"/>
      <c r="H173" s="223">
        <v>22000</v>
      </c>
      <c r="K173" s="220"/>
      <c r="L173" s="220"/>
      <c r="M173" s="220"/>
      <c r="N173" s="220"/>
      <c r="O173" s="220"/>
      <c r="P173" s="220"/>
      <c r="Q173" s="220"/>
      <c r="R173" s="220"/>
    </row>
    <row r="174" spans="1:18" ht="15.75" customHeight="1">
      <c r="A174" s="224"/>
      <c r="B174" s="224"/>
      <c r="C174" s="224"/>
      <c r="D174" s="224"/>
      <c r="E174" s="222" t="s">
        <v>2816</v>
      </c>
      <c r="F174" s="225"/>
      <c r="G174" s="225"/>
      <c r="H174" s="223">
        <v>22000</v>
      </c>
      <c r="K174" s="220"/>
      <c r="L174" s="220"/>
      <c r="M174" s="220"/>
      <c r="N174" s="220"/>
      <c r="O174" s="220"/>
      <c r="P174" s="220"/>
      <c r="Q174" s="220"/>
      <c r="R174" s="220"/>
    </row>
    <row r="175" spans="1:18" ht="15.75" customHeight="1">
      <c r="A175" s="224"/>
      <c r="B175" s="224"/>
      <c r="C175" s="224"/>
      <c r="D175" s="222" t="s">
        <v>2810</v>
      </c>
      <c r="E175" s="225"/>
      <c r="F175" s="225"/>
      <c r="G175" s="225"/>
      <c r="H175" s="223">
        <v>22000</v>
      </c>
      <c r="K175" s="220"/>
      <c r="L175" s="220"/>
      <c r="M175" s="220"/>
      <c r="N175" s="220"/>
      <c r="O175" s="220"/>
      <c r="P175" s="220"/>
      <c r="Q175" s="220"/>
      <c r="R175" s="220"/>
    </row>
    <row r="176" spans="1:18" ht="15.75" customHeight="1">
      <c r="A176" s="224"/>
      <c r="B176" s="224"/>
      <c r="C176" s="222" t="s">
        <v>2811</v>
      </c>
      <c r="D176" s="225"/>
      <c r="E176" s="225"/>
      <c r="F176" s="225"/>
      <c r="G176" s="225"/>
      <c r="H176" s="223">
        <v>22000</v>
      </c>
      <c r="K176" s="220"/>
      <c r="L176" s="220"/>
      <c r="M176" s="220"/>
      <c r="N176" s="220"/>
      <c r="O176" s="220"/>
      <c r="P176" s="220"/>
      <c r="Q176" s="220"/>
      <c r="R176" s="220"/>
    </row>
    <row r="177" spans="1:18" ht="15.75" customHeight="1">
      <c r="A177" s="224"/>
      <c r="B177" s="222" t="s">
        <v>2911</v>
      </c>
      <c r="C177" s="225"/>
      <c r="D177" s="225"/>
      <c r="E177" s="225"/>
      <c r="F177" s="225"/>
      <c r="G177" s="225"/>
      <c r="H177" s="223">
        <v>22000</v>
      </c>
      <c r="K177" s="220"/>
      <c r="L177" s="220"/>
      <c r="M177" s="220"/>
      <c r="N177" s="220"/>
      <c r="O177" s="220"/>
      <c r="P177" s="220"/>
      <c r="Q177" s="220"/>
      <c r="R177" s="220"/>
    </row>
    <row r="178" spans="1:18" ht="15.75" customHeight="1">
      <c r="A178" s="222" t="s">
        <v>2912</v>
      </c>
      <c r="B178" s="225"/>
      <c r="C178" s="225"/>
      <c r="D178" s="225"/>
      <c r="E178" s="225"/>
      <c r="F178" s="225"/>
      <c r="G178" s="225"/>
      <c r="H178" s="223">
        <v>22000</v>
      </c>
      <c r="K178" s="220"/>
      <c r="L178" s="220"/>
      <c r="M178" s="220"/>
      <c r="N178" s="220"/>
      <c r="O178" s="220"/>
      <c r="P178" s="220"/>
      <c r="Q178" s="220"/>
      <c r="R178" s="220"/>
    </row>
    <row r="179" spans="1:18" ht="15.75" customHeight="1">
      <c r="A179" s="222" t="s">
        <v>2913</v>
      </c>
      <c r="B179" s="222" t="s">
        <v>2914</v>
      </c>
      <c r="C179" s="222">
        <v>9</v>
      </c>
      <c r="D179" s="222" t="s">
        <v>4</v>
      </c>
      <c r="E179" s="222">
        <v>17</v>
      </c>
      <c r="F179" s="222" t="s">
        <v>8</v>
      </c>
      <c r="G179" s="222" t="s">
        <v>70</v>
      </c>
      <c r="H179" s="223">
        <v>170000</v>
      </c>
      <c r="K179" s="220"/>
      <c r="L179" s="220"/>
      <c r="M179" s="220"/>
      <c r="N179" s="220"/>
      <c r="O179" s="220"/>
      <c r="P179" s="220"/>
      <c r="Q179" s="220"/>
      <c r="R179" s="220"/>
    </row>
    <row r="180" spans="1:18" ht="15.75" customHeight="1">
      <c r="A180" s="224"/>
      <c r="B180" s="224"/>
      <c r="C180" s="224"/>
      <c r="D180" s="224"/>
      <c r="E180" s="224"/>
      <c r="F180" s="222" t="s">
        <v>2808</v>
      </c>
      <c r="G180" s="225"/>
      <c r="H180" s="223">
        <v>170000</v>
      </c>
      <c r="K180" s="220"/>
      <c r="L180" s="220"/>
      <c r="M180" s="220"/>
      <c r="N180" s="220"/>
      <c r="O180" s="220"/>
      <c r="P180" s="220"/>
      <c r="Q180" s="220"/>
      <c r="R180" s="220"/>
    </row>
    <row r="181" spans="1:18" ht="15.75" customHeight="1">
      <c r="A181" s="224"/>
      <c r="B181" s="224"/>
      <c r="C181" s="224"/>
      <c r="D181" s="224"/>
      <c r="E181" s="222" t="s">
        <v>2915</v>
      </c>
      <c r="F181" s="225"/>
      <c r="G181" s="225"/>
      <c r="H181" s="223">
        <v>170000</v>
      </c>
      <c r="K181" s="220"/>
      <c r="L181" s="220"/>
      <c r="M181" s="220"/>
      <c r="N181" s="220"/>
      <c r="O181" s="220"/>
      <c r="P181" s="220"/>
      <c r="Q181" s="220"/>
      <c r="R181" s="220"/>
    </row>
    <row r="182" spans="1:18" ht="15.75" customHeight="1">
      <c r="A182" s="224"/>
      <c r="B182" s="224"/>
      <c r="C182" s="224"/>
      <c r="D182" s="222" t="s">
        <v>2810</v>
      </c>
      <c r="E182" s="225"/>
      <c r="F182" s="225"/>
      <c r="G182" s="225"/>
      <c r="H182" s="223">
        <v>170000</v>
      </c>
      <c r="K182" s="220"/>
      <c r="L182" s="220"/>
      <c r="M182" s="220"/>
      <c r="N182" s="220"/>
      <c r="O182" s="220"/>
      <c r="P182" s="220"/>
      <c r="Q182" s="220"/>
      <c r="R182" s="220"/>
    </row>
    <row r="183" spans="1:18" ht="15.75" customHeight="1">
      <c r="A183" s="224"/>
      <c r="B183" s="224"/>
      <c r="C183" s="222" t="s">
        <v>2811</v>
      </c>
      <c r="D183" s="225"/>
      <c r="E183" s="225"/>
      <c r="F183" s="225"/>
      <c r="G183" s="225"/>
      <c r="H183" s="223">
        <v>170000</v>
      </c>
      <c r="K183" s="220"/>
      <c r="L183" s="220"/>
      <c r="M183" s="220"/>
      <c r="N183" s="220"/>
      <c r="O183" s="220"/>
      <c r="P183" s="220"/>
      <c r="Q183" s="220"/>
      <c r="R183" s="220"/>
    </row>
    <row r="184" spans="1:18" ht="15.75" customHeight="1">
      <c r="A184" s="224"/>
      <c r="B184" s="222" t="s">
        <v>2916</v>
      </c>
      <c r="C184" s="225"/>
      <c r="D184" s="225"/>
      <c r="E184" s="225"/>
      <c r="F184" s="225"/>
      <c r="G184" s="225"/>
      <c r="H184" s="223">
        <v>170000</v>
      </c>
      <c r="K184" s="220"/>
      <c r="L184" s="220"/>
      <c r="M184" s="220"/>
      <c r="N184" s="220"/>
      <c r="O184" s="220"/>
      <c r="P184" s="220"/>
      <c r="Q184" s="220"/>
      <c r="R184" s="220"/>
    </row>
    <row r="185" spans="1:18" ht="15.75" customHeight="1">
      <c r="A185" s="222" t="s">
        <v>2917</v>
      </c>
      <c r="B185" s="225"/>
      <c r="C185" s="225"/>
      <c r="D185" s="225"/>
      <c r="E185" s="225"/>
      <c r="F185" s="225"/>
      <c r="G185" s="225"/>
      <c r="H185" s="223">
        <v>170000</v>
      </c>
      <c r="K185" s="220"/>
      <c r="L185" s="220"/>
      <c r="M185" s="220"/>
      <c r="N185" s="220"/>
      <c r="O185" s="220"/>
      <c r="P185" s="220"/>
      <c r="Q185" s="220"/>
      <c r="R185" s="220"/>
    </row>
    <row r="186" spans="1:18" ht="15.75" customHeight="1">
      <c r="A186" s="222" t="s">
        <v>2918</v>
      </c>
      <c r="B186" s="222" t="s">
        <v>2919</v>
      </c>
      <c r="C186" s="222">
        <v>9</v>
      </c>
      <c r="D186" s="222" t="s">
        <v>4</v>
      </c>
      <c r="E186" s="222">
        <v>1</v>
      </c>
      <c r="F186" s="222" t="s">
        <v>8</v>
      </c>
      <c r="G186" s="222" t="s">
        <v>70</v>
      </c>
      <c r="H186" s="223">
        <v>10000</v>
      </c>
      <c r="K186" s="220"/>
      <c r="L186" s="220"/>
      <c r="M186" s="220"/>
      <c r="N186" s="220"/>
      <c r="O186" s="220"/>
      <c r="P186" s="220"/>
      <c r="Q186" s="220"/>
      <c r="R186" s="220"/>
    </row>
    <row r="187" spans="1:18" ht="15.75" customHeight="1">
      <c r="A187" s="224"/>
      <c r="B187" s="224"/>
      <c r="C187" s="224"/>
      <c r="D187" s="224"/>
      <c r="E187" s="224"/>
      <c r="F187" s="222" t="s">
        <v>2808</v>
      </c>
      <c r="G187" s="225"/>
      <c r="H187" s="223">
        <v>10000</v>
      </c>
      <c r="K187" s="220"/>
      <c r="L187" s="220"/>
      <c r="M187" s="220"/>
      <c r="N187" s="220"/>
      <c r="O187" s="220"/>
      <c r="P187" s="220"/>
      <c r="Q187" s="220"/>
      <c r="R187" s="220"/>
    </row>
    <row r="188" spans="1:18" ht="15.75" customHeight="1">
      <c r="A188" s="224"/>
      <c r="B188" s="224"/>
      <c r="C188" s="224"/>
      <c r="D188" s="224"/>
      <c r="E188" s="222" t="s">
        <v>2816</v>
      </c>
      <c r="F188" s="225"/>
      <c r="G188" s="225"/>
      <c r="H188" s="223">
        <v>10000</v>
      </c>
      <c r="K188" s="220"/>
      <c r="L188" s="220"/>
      <c r="M188" s="220"/>
      <c r="N188" s="220"/>
      <c r="O188" s="220"/>
      <c r="P188" s="220"/>
      <c r="Q188" s="220"/>
      <c r="R188" s="220"/>
    </row>
    <row r="189" spans="1:18" ht="15.75" customHeight="1">
      <c r="A189" s="224"/>
      <c r="B189" s="224"/>
      <c r="C189" s="224"/>
      <c r="D189" s="222" t="s">
        <v>2810</v>
      </c>
      <c r="E189" s="225"/>
      <c r="F189" s="225"/>
      <c r="G189" s="225"/>
      <c r="H189" s="223">
        <v>10000</v>
      </c>
      <c r="K189" s="220"/>
      <c r="L189" s="220"/>
      <c r="M189" s="220"/>
      <c r="N189" s="220"/>
      <c r="O189" s="220"/>
      <c r="P189" s="220"/>
      <c r="Q189" s="220"/>
      <c r="R189" s="220"/>
    </row>
    <row r="190" spans="1:18" ht="15.75" customHeight="1">
      <c r="A190" s="224"/>
      <c r="B190" s="224"/>
      <c r="C190" s="222" t="s">
        <v>2811</v>
      </c>
      <c r="D190" s="225"/>
      <c r="E190" s="225"/>
      <c r="F190" s="225"/>
      <c r="G190" s="225"/>
      <c r="H190" s="223">
        <v>10000</v>
      </c>
      <c r="K190" s="220"/>
      <c r="L190" s="220"/>
      <c r="M190" s="220"/>
      <c r="N190" s="220"/>
      <c r="O190" s="220"/>
      <c r="P190" s="220"/>
      <c r="Q190" s="220"/>
      <c r="R190" s="220"/>
    </row>
    <row r="191" spans="1:18" ht="15.75" customHeight="1">
      <c r="A191" s="224"/>
      <c r="B191" s="222" t="s">
        <v>2920</v>
      </c>
      <c r="C191" s="225"/>
      <c r="D191" s="225"/>
      <c r="E191" s="225"/>
      <c r="F191" s="225"/>
      <c r="G191" s="225"/>
      <c r="H191" s="223">
        <v>10000</v>
      </c>
      <c r="K191" s="220"/>
      <c r="L191" s="220"/>
      <c r="M191" s="220"/>
      <c r="N191" s="220"/>
      <c r="O191" s="220"/>
      <c r="P191" s="220"/>
      <c r="Q191" s="220"/>
      <c r="R191" s="220"/>
    </row>
    <row r="192" spans="1:18" ht="15.75" customHeight="1">
      <c r="A192" s="222" t="s">
        <v>2921</v>
      </c>
      <c r="B192" s="225"/>
      <c r="C192" s="225"/>
      <c r="D192" s="225"/>
      <c r="E192" s="225"/>
      <c r="F192" s="225"/>
      <c r="G192" s="225"/>
      <c r="H192" s="223">
        <v>10000</v>
      </c>
      <c r="K192" s="220"/>
      <c r="L192" s="220"/>
      <c r="M192" s="220"/>
      <c r="N192" s="220"/>
      <c r="O192" s="220"/>
      <c r="P192" s="220"/>
      <c r="Q192" s="220"/>
      <c r="R192" s="220"/>
    </row>
    <row r="193" spans="1:18" ht="15.75" customHeight="1">
      <c r="A193" s="222" t="s">
        <v>2922</v>
      </c>
      <c r="B193" s="222" t="s">
        <v>2923</v>
      </c>
      <c r="C193" s="222">
        <v>9</v>
      </c>
      <c r="D193" s="222" t="s">
        <v>4</v>
      </c>
      <c r="E193" s="222">
        <v>1</v>
      </c>
      <c r="F193" s="222" t="s">
        <v>8</v>
      </c>
      <c r="G193" s="222" t="s">
        <v>70</v>
      </c>
      <c r="H193" s="223">
        <v>10000</v>
      </c>
      <c r="K193" s="220"/>
      <c r="L193" s="220"/>
      <c r="M193" s="220"/>
      <c r="N193" s="220"/>
      <c r="O193" s="220"/>
      <c r="P193" s="220"/>
      <c r="Q193" s="220"/>
      <c r="R193" s="220"/>
    </row>
    <row r="194" spans="1:18" ht="15.75" customHeight="1">
      <c r="A194" s="224"/>
      <c r="B194" s="224"/>
      <c r="C194" s="224"/>
      <c r="D194" s="224"/>
      <c r="E194" s="224"/>
      <c r="F194" s="222" t="s">
        <v>2808</v>
      </c>
      <c r="G194" s="225"/>
      <c r="H194" s="223">
        <v>10000</v>
      </c>
      <c r="K194" s="220"/>
      <c r="L194" s="220"/>
      <c r="M194" s="220"/>
      <c r="N194" s="220"/>
      <c r="O194" s="220"/>
      <c r="P194" s="220"/>
      <c r="Q194" s="220"/>
      <c r="R194" s="220"/>
    </row>
    <row r="195" spans="1:18" ht="15.75" customHeight="1">
      <c r="A195" s="224"/>
      <c r="B195" s="224"/>
      <c r="C195" s="224"/>
      <c r="D195" s="224"/>
      <c r="E195" s="222" t="s">
        <v>2816</v>
      </c>
      <c r="F195" s="225"/>
      <c r="G195" s="225"/>
      <c r="H195" s="223">
        <v>10000</v>
      </c>
      <c r="K195" s="220"/>
      <c r="L195" s="220"/>
      <c r="M195" s="220"/>
      <c r="N195" s="220"/>
      <c r="O195" s="220"/>
      <c r="P195" s="220"/>
      <c r="Q195" s="220"/>
      <c r="R195" s="220"/>
    </row>
    <row r="196" spans="1:18" ht="15.75" customHeight="1">
      <c r="A196" s="224"/>
      <c r="B196" s="224"/>
      <c r="C196" s="224"/>
      <c r="D196" s="222" t="s">
        <v>2810</v>
      </c>
      <c r="E196" s="225"/>
      <c r="F196" s="225"/>
      <c r="G196" s="225"/>
      <c r="H196" s="223">
        <v>10000</v>
      </c>
      <c r="K196" s="220"/>
      <c r="L196" s="220"/>
      <c r="M196" s="220"/>
      <c r="N196" s="220"/>
      <c r="O196" s="220"/>
      <c r="P196" s="220"/>
      <c r="Q196" s="220"/>
      <c r="R196" s="220"/>
    </row>
    <row r="197" spans="1:18" ht="15.75" customHeight="1">
      <c r="A197" s="224"/>
      <c r="B197" s="224"/>
      <c r="C197" s="222" t="s">
        <v>2811</v>
      </c>
      <c r="D197" s="225"/>
      <c r="E197" s="225"/>
      <c r="F197" s="225"/>
      <c r="G197" s="225"/>
      <c r="H197" s="223">
        <v>10000</v>
      </c>
      <c r="K197" s="220"/>
      <c r="L197" s="220"/>
      <c r="M197" s="220"/>
      <c r="N197" s="220"/>
      <c r="O197" s="220"/>
      <c r="P197" s="220"/>
      <c r="Q197" s="220"/>
      <c r="R197" s="220"/>
    </row>
    <row r="198" spans="1:18" ht="15.75" customHeight="1">
      <c r="A198" s="224"/>
      <c r="B198" s="222" t="s">
        <v>2924</v>
      </c>
      <c r="C198" s="225"/>
      <c r="D198" s="225"/>
      <c r="E198" s="225"/>
      <c r="F198" s="225"/>
      <c r="G198" s="225"/>
      <c r="H198" s="223">
        <v>10000</v>
      </c>
      <c r="K198" s="220"/>
      <c r="L198" s="220"/>
      <c r="M198" s="220"/>
      <c r="N198" s="220"/>
      <c r="O198" s="220"/>
      <c r="P198" s="220"/>
      <c r="Q198" s="220"/>
      <c r="R198" s="220"/>
    </row>
    <row r="199" spans="1:18" ht="15.75" customHeight="1">
      <c r="A199" s="222" t="s">
        <v>2925</v>
      </c>
      <c r="B199" s="225"/>
      <c r="C199" s="225"/>
      <c r="D199" s="225"/>
      <c r="E199" s="225"/>
      <c r="F199" s="225"/>
      <c r="G199" s="225"/>
      <c r="H199" s="223">
        <v>10000</v>
      </c>
      <c r="K199" s="220"/>
      <c r="L199" s="220"/>
      <c r="M199" s="220"/>
      <c r="N199" s="220"/>
      <c r="O199" s="220"/>
      <c r="P199" s="220"/>
      <c r="Q199" s="220"/>
      <c r="R199" s="220"/>
    </row>
    <row r="200" spans="1:18" ht="15.75" customHeight="1">
      <c r="A200" s="222" t="s">
        <v>9</v>
      </c>
      <c r="B200" s="222" t="s">
        <v>2926</v>
      </c>
      <c r="C200" s="222">
        <v>9</v>
      </c>
      <c r="D200" s="222" t="s">
        <v>4</v>
      </c>
      <c r="E200" s="222">
        <v>1</v>
      </c>
      <c r="F200" s="222" t="s">
        <v>8</v>
      </c>
      <c r="G200" s="222" t="s">
        <v>70</v>
      </c>
      <c r="H200" s="223">
        <v>10000</v>
      </c>
      <c r="K200" s="220"/>
      <c r="L200" s="220"/>
      <c r="M200" s="220"/>
      <c r="N200" s="220"/>
      <c r="O200" s="220"/>
      <c r="P200" s="220"/>
      <c r="Q200" s="220"/>
      <c r="R200" s="220"/>
    </row>
    <row r="201" spans="1:18" ht="15.75" customHeight="1">
      <c r="A201" s="224"/>
      <c r="B201" s="224"/>
      <c r="C201" s="224"/>
      <c r="D201" s="224"/>
      <c r="E201" s="224"/>
      <c r="F201" s="222" t="s">
        <v>2808</v>
      </c>
      <c r="G201" s="225"/>
      <c r="H201" s="223">
        <v>10000</v>
      </c>
      <c r="K201" s="220"/>
      <c r="L201" s="220"/>
      <c r="M201" s="220"/>
      <c r="N201" s="220"/>
      <c r="O201" s="220"/>
      <c r="P201" s="220"/>
      <c r="Q201" s="220"/>
      <c r="R201" s="220"/>
    </row>
    <row r="202" spans="1:18" ht="15.75" customHeight="1">
      <c r="A202" s="224"/>
      <c r="B202" s="224"/>
      <c r="C202" s="224"/>
      <c r="D202" s="224"/>
      <c r="E202" s="222" t="s">
        <v>2816</v>
      </c>
      <c r="F202" s="225"/>
      <c r="G202" s="225"/>
      <c r="H202" s="223">
        <v>10000</v>
      </c>
      <c r="K202" s="220"/>
      <c r="L202" s="220"/>
      <c r="M202" s="220"/>
      <c r="N202" s="220"/>
      <c r="O202" s="220"/>
      <c r="P202" s="220"/>
      <c r="Q202" s="220"/>
      <c r="R202" s="220"/>
    </row>
    <row r="203" spans="1:18" ht="15.75" customHeight="1">
      <c r="A203" s="224"/>
      <c r="B203" s="224"/>
      <c r="C203" s="224"/>
      <c r="D203" s="222" t="s">
        <v>2810</v>
      </c>
      <c r="E203" s="225"/>
      <c r="F203" s="225"/>
      <c r="G203" s="225"/>
      <c r="H203" s="223">
        <v>10000</v>
      </c>
      <c r="K203" s="220"/>
      <c r="L203" s="220"/>
      <c r="M203" s="220"/>
      <c r="N203" s="220"/>
      <c r="O203" s="220"/>
      <c r="P203" s="220"/>
      <c r="Q203" s="220"/>
      <c r="R203" s="220"/>
    </row>
    <row r="204" spans="1:18" ht="15.75" customHeight="1">
      <c r="A204" s="224"/>
      <c r="B204" s="224"/>
      <c r="C204" s="222" t="s">
        <v>2811</v>
      </c>
      <c r="D204" s="225"/>
      <c r="E204" s="225"/>
      <c r="F204" s="225"/>
      <c r="G204" s="225"/>
      <c r="H204" s="223">
        <v>10000</v>
      </c>
      <c r="K204" s="220"/>
      <c r="L204" s="220"/>
      <c r="M204" s="220"/>
      <c r="N204" s="220"/>
      <c r="O204" s="220"/>
      <c r="P204" s="220"/>
      <c r="Q204" s="220"/>
      <c r="R204" s="220"/>
    </row>
    <row r="205" spans="1:18" ht="15.75" customHeight="1">
      <c r="A205" s="224"/>
      <c r="B205" s="222" t="s">
        <v>2927</v>
      </c>
      <c r="C205" s="225"/>
      <c r="D205" s="225"/>
      <c r="E205" s="225"/>
      <c r="F205" s="225"/>
      <c r="G205" s="225"/>
      <c r="H205" s="223">
        <v>10000</v>
      </c>
      <c r="K205" s="220"/>
      <c r="L205" s="220"/>
      <c r="M205" s="220"/>
      <c r="N205" s="220"/>
      <c r="O205" s="220"/>
      <c r="P205" s="220"/>
      <c r="Q205" s="220"/>
      <c r="R205" s="220"/>
    </row>
    <row r="206" spans="1:18" ht="15.75" customHeight="1">
      <c r="A206" s="222" t="s">
        <v>2928</v>
      </c>
      <c r="B206" s="225"/>
      <c r="C206" s="225"/>
      <c r="D206" s="225"/>
      <c r="E206" s="225"/>
      <c r="F206" s="225"/>
      <c r="G206" s="225"/>
      <c r="H206" s="223">
        <v>10000</v>
      </c>
      <c r="K206" s="220"/>
      <c r="L206" s="220"/>
      <c r="M206" s="220"/>
      <c r="N206" s="220"/>
      <c r="O206" s="220"/>
      <c r="P206" s="220"/>
      <c r="Q206" s="220"/>
      <c r="R206" s="220"/>
    </row>
    <row r="207" spans="1:18" ht="15.75" customHeight="1">
      <c r="A207" s="222" t="s">
        <v>2929</v>
      </c>
      <c r="B207" s="222" t="s">
        <v>2930</v>
      </c>
      <c r="C207" s="222">
        <v>9</v>
      </c>
      <c r="D207" s="222" t="s">
        <v>4</v>
      </c>
      <c r="E207" s="222">
        <v>1</v>
      </c>
      <c r="F207" s="222" t="s">
        <v>8</v>
      </c>
      <c r="G207" s="222" t="s">
        <v>70</v>
      </c>
      <c r="H207" s="223">
        <v>10000</v>
      </c>
      <c r="K207" s="220"/>
      <c r="L207" s="220"/>
      <c r="M207" s="220"/>
      <c r="N207" s="220"/>
      <c r="O207" s="220"/>
      <c r="P207" s="220"/>
      <c r="Q207" s="220"/>
      <c r="R207" s="220"/>
    </row>
    <row r="208" spans="1:18" ht="15.75" customHeight="1">
      <c r="A208" s="224"/>
      <c r="B208" s="224"/>
      <c r="C208" s="224"/>
      <c r="D208" s="224"/>
      <c r="E208" s="224"/>
      <c r="F208" s="222" t="s">
        <v>2808</v>
      </c>
      <c r="G208" s="225"/>
      <c r="H208" s="223">
        <v>10000</v>
      </c>
      <c r="K208" s="220"/>
      <c r="L208" s="220"/>
      <c r="M208" s="220"/>
      <c r="N208" s="220"/>
      <c r="O208" s="220"/>
      <c r="P208" s="220"/>
      <c r="Q208" s="220"/>
      <c r="R208" s="220"/>
    </row>
    <row r="209" spans="1:18" ht="15.75" customHeight="1">
      <c r="A209" s="224"/>
      <c r="B209" s="224"/>
      <c r="C209" s="224"/>
      <c r="D209" s="224"/>
      <c r="E209" s="222" t="s">
        <v>2816</v>
      </c>
      <c r="F209" s="225"/>
      <c r="G209" s="225"/>
      <c r="H209" s="223">
        <v>10000</v>
      </c>
      <c r="K209" s="220"/>
      <c r="L209" s="220"/>
      <c r="M209" s="220"/>
      <c r="N209" s="220"/>
      <c r="O209" s="220"/>
      <c r="P209" s="220"/>
      <c r="Q209" s="220"/>
      <c r="R209" s="220"/>
    </row>
    <row r="210" spans="1:18" ht="15.75" customHeight="1">
      <c r="A210" s="224"/>
      <c r="B210" s="224"/>
      <c r="C210" s="224"/>
      <c r="D210" s="222" t="s">
        <v>2810</v>
      </c>
      <c r="E210" s="225"/>
      <c r="F210" s="225"/>
      <c r="G210" s="225"/>
      <c r="H210" s="223">
        <v>10000</v>
      </c>
      <c r="K210" s="220"/>
      <c r="L210" s="220"/>
      <c r="M210" s="220"/>
      <c r="N210" s="220"/>
      <c r="O210" s="220"/>
      <c r="P210" s="220"/>
      <c r="Q210" s="220"/>
      <c r="R210" s="220"/>
    </row>
    <row r="211" spans="1:18" ht="15.75" customHeight="1">
      <c r="A211" s="224"/>
      <c r="B211" s="224"/>
      <c r="C211" s="222" t="s">
        <v>2811</v>
      </c>
      <c r="D211" s="225"/>
      <c r="E211" s="225"/>
      <c r="F211" s="225"/>
      <c r="G211" s="225"/>
      <c r="H211" s="223">
        <v>10000</v>
      </c>
      <c r="K211" s="220"/>
      <c r="L211" s="220"/>
      <c r="M211" s="220"/>
      <c r="N211" s="220"/>
      <c r="O211" s="220"/>
      <c r="P211" s="220"/>
      <c r="Q211" s="220"/>
      <c r="R211" s="220"/>
    </row>
    <row r="212" spans="1:18" ht="15.75" customHeight="1">
      <c r="A212" s="224"/>
      <c r="B212" s="222" t="s">
        <v>2931</v>
      </c>
      <c r="C212" s="225"/>
      <c r="D212" s="225"/>
      <c r="E212" s="225"/>
      <c r="F212" s="225"/>
      <c r="G212" s="225"/>
      <c r="H212" s="223">
        <v>10000</v>
      </c>
      <c r="K212" s="220"/>
      <c r="L212" s="220"/>
      <c r="M212" s="220"/>
      <c r="N212" s="220"/>
      <c r="O212" s="220"/>
      <c r="P212" s="220"/>
      <c r="Q212" s="220"/>
      <c r="R212" s="220"/>
    </row>
    <row r="213" spans="1:18" ht="15.75" customHeight="1">
      <c r="A213" s="222" t="s">
        <v>2932</v>
      </c>
      <c r="B213" s="225"/>
      <c r="C213" s="225"/>
      <c r="D213" s="225"/>
      <c r="E213" s="225"/>
      <c r="F213" s="225"/>
      <c r="G213" s="225"/>
      <c r="H213" s="223">
        <v>10000</v>
      </c>
      <c r="K213" s="220"/>
      <c r="L213" s="220"/>
      <c r="M213" s="220"/>
      <c r="N213" s="220"/>
      <c r="O213" s="220"/>
      <c r="P213" s="220"/>
      <c r="Q213" s="220"/>
      <c r="R213" s="220"/>
    </row>
    <row r="214" spans="1:18" ht="15.75" customHeight="1">
      <c r="A214" s="222" t="s">
        <v>2933</v>
      </c>
      <c r="B214" s="222" t="s">
        <v>2934</v>
      </c>
      <c r="C214" s="222">
        <v>9</v>
      </c>
      <c r="D214" s="222" t="s">
        <v>4</v>
      </c>
      <c r="E214" s="222">
        <v>1</v>
      </c>
      <c r="F214" s="222" t="s">
        <v>8</v>
      </c>
      <c r="G214" s="222" t="s">
        <v>70</v>
      </c>
      <c r="H214" s="223">
        <v>10000</v>
      </c>
      <c r="K214" s="220"/>
      <c r="L214" s="220"/>
      <c r="M214" s="220"/>
      <c r="N214" s="220"/>
      <c r="O214" s="220"/>
      <c r="P214" s="220"/>
      <c r="Q214" s="220"/>
      <c r="R214" s="220"/>
    </row>
    <row r="215" spans="1:18" ht="15.75" customHeight="1">
      <c r="A215" s="224"/>
      <c r="B215" s="224"/>
      <c r="C215" s="224"/>
      <c r="D215" s="224"/>
      <c r="E215" s="224"/>
      <c r="F215" s="222" t="s">
        <v>2808</v>
      </c>
      <c r="G215" s="225"/>
      <c r="H215" s="223">
        <v>10000</v>
      </c>
      <c r="K215" s="220"/>
      <c r="L215" s="220"/>
      <c r="M215" s="220"/>
      <c r="N215" s="220"/>
      <c r="O215" s="220"/>
      <c r="P215" s="220"/>
      <c r="Q215" s="220"/>
      <c r="R215" s="220"/>
    </row>
    <row r="216" spans="1:18" ht="15.75" customHeight="1">
      <c r="A216" s="224"/>
      <c r="B216" s="224"/>
      <c r="C216" s="224"/>
      <c r="D216" s="224"/>
      <c r="E216" s="222" t="s">
        <v>2816</v>
      </c>
      <c r="F216" s="225"/>
      <c r="G216" s="225"/>
      <c r="H216" s="223">
        <v>10000</v>
      </c>
      <c r="K216" s="220"/>
      <c r="L216" s="220"/>
      <c r="M216" s="220"/>
      <c r="N216" s="220"/>
      <c r="O216" s="220"/>
      <c r="P216" s="220"/>
      <c r="Q216" s="220"/>
      <c r="R216" s="220"/>
    </row>
    <row r="217" spans="1:18" ht="15.75" customHeight="1">
      <c r="A217" s="224"/>
      <c r="B217" s="224"/>
      <c r="C217" s="224"/>
      <c r="D217" s="222" t="s">
        <v>2810</v>
      </c>
      <c r="E217" s="225"/>
      <c r="F217" s="225"/>
      <c r="G217" s="225"/>
      <c r="H217" s="223">
        <v>10000</v>
      </c>
      <c r="K217" s="220"/>
      <c r="L217" s="220"/>
      <c r="M217" s="220"/>
      <c r="N217" s="220"/>
      <c r="O217" s="220"/>
      <c r="P217" s="220"/>
      <c r="Q217" s="220"/>
      <c r="R217" s="220"/>
    </row>
    <row r="218" spans="1:18" ht="15.75" customHeight="1">
      <c r="A218" s="224"/>
      <c r="B218" s="224"/>
      <c r="C218" s="222" t="s">
        <v>2811</v>
      </c>
      <c r="D218" s="225"/>
      <c r="E218" s="225"/>
      <c r="F218" s="225"/>
      <c r="G218" s="225"/>
      <c r="H218" s="223">
        <v>10000</v>
      </c>
      <c r="K218" s="220"/>
      <c r="L218" s="220"/>
      <c r="M218" s="220"/>
      <c r="N218" s="220"/>
      <c r="O218" s="220"/>
      <c r="P218" s="220"/>
      <c r="Q218" s="220"/>
      <c r="R218" s="220"/>
    </row>
    <row r="219" spans="1:18" ht="15.75" customHeight="1">
      <c r="A219" s="224"/>
      <c r="B219" s="222" t="s">
        <v>2935</v>
      </c>
      <c r="C219" s="225"/>
      <c r="D219" s="225"/>
      <c r="E219" s="225"/>
      <c r="F219" s="225"/>
      <c r="G219" s="225"/>
      <c r="H219" s="223">
        <v>10000</v>
      </c>
      <c r="K219" s="220"/>
      <c r="L219" s="220"/>
      <c r="M219" s="220"/>
      <c r="N219" s="220"/>
      <c r="O219" s="220"/>
      <c r="P219" s="220"/>
      <c r="Q219" s="220"/>
      <c r="R219" s="220"/>
    </row>
    <row r="220" spans="1:18" ht="15.75" customHeight="1">
      <c r="A220" s="222" t="s">
        <v>2936</v>
      </c>
      <c r="B220" s="225"/>
      <c r="C220" s="225"/>
      <c r="D220" s="225"/>
      <c r="E220" s="225"/>
      <c r="F220" s="225"/>
      <c r="G220" s="225"/>
      <c r="H220" s="223">
        <v>10000</v>
      </c>
      <c r="K220" s="220"/>
      <c r="L220" s="220"/>
      <c r="M220" s="220"/>
      <c r="N220" s="220"/>
      <c r="O220" s="220"/>
      <c r="P220" s="220"/>
      <c r="Q220" s="220"/>
      <c r="R220" s="220"/>
    </row>
    <row r="221" spans="1:18" ht="15.75" customHeight="1">
      <c r="A221" s="222" t="s">
        <v>10</v>
      </c>
      <c r="B221" s="222" t="s">
        <v>2937</v>
      </c>
      <c r="C221" s="222">
        <v>9</v>
      </c>
      <c r="D221" s="222" t="s">
        <v>4</v>
      </c>
      <c r="E221" s="222">
        <v>3</v>
      </c>
      <c r="F221" s="222" t="s">
        <v>8</v>
      </c>
      <c r="G221" s="222" t="s">
        <v>70</v>
      </c>
      <c r="H221" s="223">
        <v>30000</v>
      </c>
      <c r="K221" s="220"/>
      <c r="L221" s="220"/>
      <c r="M221" s="220"/>
      <c r="N221" s="220"/>
      <c r="O221" s="220"/>
      <c r="P221" s="220"/>
      <c r="Q221" s="220"/>
      <c r="R221" s="220"/>
    </row>
    <row r="222" spans="1:18" ht="15.75" customHeight="1">
      <c r="A222" s="224"/>
      <c r="B222" s="224"/>
      <c r="C222" s="224"/>
      <c r="D222" s="224"/>
      <c r="E222" s="224"/>
      <c r="F222" s="222" t="s">
        <v>2808</v>
      </c>
      <c r="G222" s="225"/>
      <c r="H222" s="223">
        <v>30000</v>
      </c>
      <c r="K222" s="220"/>
      <c r="L222" s="220"/>
      <c r="M222" s="220"/>
      <c r="N222" s="220"/>
      <c r="O222" s="220"/>
      <c r="P222" s="220"/>
      <c r="Q222" s="220"/>
      <c r="R222" s="220"/>
    </row>
    <row r="223" spans="1:18" ht="15.75" customHeight="1">
      <c r="A223" s="224"/>
      <c r="B223" s="224"/>
      <c r="C223" s="224"/>
      <c r="D223" s="224"/>
      <c r="E223" s="222" t="s">
        <v>2938</v>
      </c>
      <c r="F223" s="225"/>
      <c r="G223" s="225"/>
      <c r="H223" s="223">
        <v>30000</v>
      </c>
      <c r="K223" s="220"/>
      <c r="L223" s="220"/>
      <c r="M223" s="220"/>
      <c r="N223" s="220"/>
      <c r="O223" s="220"/>
      <c r="P223" s="220"/>
      <c r="Q223" s="220"/>
      <c r="R223" s="220"/>
    </row>
    <row r="224" spans="1:18" ht="15.75" customHeight="1">
      <c r="A224" s="224"/>
      <c r="B224" s="224"/>
      <c r="C224" s="224"/>
      <c r="D224" s="222" t="s">
        <v>2810</v>
      </c>
      <c r="E224" s="225"/>
      <c r="F224" s="225"/>
      <c r="G224" s="225"/>
      <c r="H224" s="223">
        <v>30000</v>
      </c>
      <c r="K224" s="220"/>
      <c r="L224" s="220"/>
      <c r="M224" s="220"/>
      <c r="N224" s="220"/>
      <c r="O224" s="220"/>
      <c r="P224" s="220"/>
      <c r="Q224" s="220"/>
      <c r="R224" s="220"/>
    </row>
    <row r="225" spans="1:18" ht="15.75" customHeight="1">
      <c r="A225" s="224"/>
      <c r="B225" s="224"/>
      <c r="C225" s="222" t="s">
        <v>2811</v>
      </c>
      <c r="D225" s="225"/>
      <c r="E225" s="225"/>
      <c r="F225" s="225"/>
      <c r="G225" s="225"/>
      <c r="H225" s="223">
        <v>30000</v>
      </c>
      <c r="K225" s="220"/>
      <c r="L225" s="220"/>
      <c r="M225" s="220"/>
      <c r="N225" s="220"/>
      <c r="O225" s="220"/>
      <c r="P225" s="220"/>
      <c r="Q225" s="220"/>
      <c r="R225" s="220"/>
    </row>
    <row r="226" spans="1:18" ht="15.75" customHeight="1">
      <c r="A226" s="224"/>
      <c r="B226" s="222" t="s">
        <v>2939</v>
      </c>
      <c r="C226" s="225"/>
      <c r="D226" s="225"/>
      <c r="E226" s="225"/>
      <c r="F226" s="225"/>
      <c r="G226" s="225"/>
      <c r="H226" s="223">
        <v>30000</v>
      </c>
      <c r="K226" s="220"/>
      <c r="L226" s="220"/>
      <c r="M226" s="220"/>
      <c r="N226" s="220"/>
      <c r="O226" s="220"/>
      <c r="P226" s="220"/>
      <c r="Q226" s="220"/>
      <c r="R226" s="220"/>
    </row>
    <row r="227" spans="1:18" ht="15.75" customHeight="1">
      <c r="A227" s="222" t="s">
        <v>2940</v>
      </c>
      <c r="B227" s="225"/>
      <c r="C227" s="225"/>
      <c r="D227" s="225"/>
      <c r="E227" s="225"/>
      <c r="F227" s="225"/>
      <c r="G227" s="225"/>
      <c r="H227" s="223">
        <v>30000</v>
      </c>
      <c r="K227" s="220"/>
      <c r="L227" s="220"/>
      <c r="M227" s="220"/>
      <c r="N227" s="220"/>
      <c r="O227" s="220"/>
      <c r="P227" s="220"/>
      <c r="Q227" s="220"/>
      <c r="R227" s="220"/>
    </row>
    <row r="228" spans="1:18" ht="15.75" customHeight="1">
      <c r="A228" s="222" t="s">
        <v>2941</v>
      </c>
      <c r="B228" s="222" t="s">
        <v>2942</v>
      </c>
      <c r="C228" s="222">
        <v>9</v>
      </c>
      <c r="D228" s="222" t="s">
        <v>4</v>
      </c>
      <c r="E228" s="222">
        <v>10</v>
      </c>
      <c r="F228" s="222" t="s">
        <v>8</v>
      </c>
      <c r="G228" s="222" t="s">
        <v>70</v>
      </c>
      <c r="H228" s="223">
        <v>75000</v>
      </c>
      <c r="K228" s="220"/>
      <c r="L228" s="220"/>
      <c r="M228" s="220"/>
      <c r="N228" s="220"/>
      <c r="O228" s="220"/>
      <c r="P228" s="220"/>
      <c r="Q228" s="220"/>
      <c r="R228" s="220"/>
    </row>
    <row r="229" spans="1:18" ht="15.75" customHeight="1">
      <c r="A229" s="224"/>
      <c r="B229" s="224"/>
      <c r="C229" s="224"/>
      <c r="D229" s="224"/>
      <c r="E229" s="224"/>
      <c r="F229" s="222" t="s">
        <v>2808</v>
      </c>
      <c r="G229" s="225"/>
      <c r="H229" s="223">
        <v>75000</v>
      </c>
      <c r="K229" s="220"/>
      <c r="L229" s="220"/>
      <c r="M229" s="220"/>
      <c r="N229" s="220"/>
      <c r="O229" s="220"/>
      <c r="P229" s="220"/>
      <c r="Q229" s="220"/>
      <c r="R229" s="220"/>
    </row>
    <row r="230" spans="1:18" ht="15.75" customHeight="1">
      <c r="A230" s="224"/>
      <c r="B230" s="224"/>
      <c r="C230" s="224"/>
      <c r="D230" s="224"/>
      <c r="E230" s="222" t="s">
        <v>2943</v>
      </c>
      <c r="F230" s="225"/>
      <c r="G230" s="225"/>
      <c r="H230" s="223">
        <v>75000</v>
      </c>
      <c r="K230" s="220"/>
      <c r="L230" s="220"/>
      <c r="M230" s="220"/>
      <c r="N230" s="220"/>
      <c r="O230" s="220"/>
      <c r="P230" s="220"/>
      <c r="Q230" s="220"/>
      <c r="R230" s="220"/>
    </row>
    <row r="231" spans="1:18" ht="15.75" customHeight="1">
      <c r="A231" s="224"/>
      <c r="B231" s="224"/>
      <c r="C231" s="224"/>
      <c r="D231" s="222" t="s">
        <v>2810</v>
      </c>
      <c r="E231" s="225"/>
      <c r="F231" s="225"/>
      <c r="G231" s="225"/>
      <c r="H231" s="223">
        <v>75000</v>
      </c>
      <c r="K231" s="220"/>
      <c r="L231" s="220"/>
      <c r="M231" s="220"/>
      <c r="N231" s="220"/>
      <c r="O231" s="220"/>
      <c r="P231" s="220"/>
      <c r="Q231" s="220"/>
      <c r="R231" s="220"/>
    </row>
    <row r="232" spans="1:18" ht="15.75" customHeight="1">
      <c r="A232" s="224"/>
      <c r="B232" s="224"/>
      <c r="C232" s="222" t="s">
        <v>2811</v>
      </c>
      <c r="D232" s="225"/>
      <c r="E232" s="225"/>
      <c r="F232" s="225"/>
      <c r="G232" s="225"/>
      <c r="H232" s="223">
        <v>75000</v>
      </c>
      <c r="K232" s="220"/>
      <c r="L232" s="220"/>
      <c r="M232" s="220"/>
      <c r="N232" s="220"/>
      <c r="O232" s="220"/>
      <c r="P232" s="220"/>
      <c r="Q232" s="220"/>
      <c r="R232" s="220"/>
    </row>
    <row r="233" spans="1:18" ht="15.75" customHeight="1">
      <c r="A233" s="224"/>
      <c r="B233" s="222" t="s">
        <v>2944</v>
      </c>
      <c r="C233" s="225"/>
      <c r="D233" s="225"/>
      <c r="E233" s="225"/>
      <c r="F233" s="225"/>
      <c r="G233" s="225"/>
      <c r="H233" s="223">
        <v>75000</v>
      </c>
      <c r="K233" s="220"/>
      <c r="L233" s="220"/>
      <c r="M233" s="220"/>
      <c r="N233" s="220"/>
      <c r="O233" s="220"/>
      <c r="P233" s="220"/>
      <c r="Q233" s="220"/>
      <c r="R233" s="220"/>
    </row>
    <row r="234" spans="1:18" ht="15.75" customHeight="1">
      <c r="A234" s="222" t="s">
        <v>2945</v>
      </c>
      <c r="B234" s="225"/>
      <c r="C234" s="225"/>
      <c r="D234" s="225"/>
      <c r="E234" s="225"/>
      <c r="F234" s="225"/>
      <c r="G234" s="225"/>
      <c r="H234" s="223">
        <v>75000</v>
      </c>
      <c r="K234" s="220"/>
      <c r="L234" s="220"/>
      <c r="M234" s="220"/>
      <c r="N234" s="220"/>
      <c r="O234" s="220"/>
      <c r="P234" s="220"/>
      <c r="Q234" s="220"/>
      <c r="R234" s="220"/>
    </row>
    <row r="235" spans="1:18" ht="15.75" customHeight="1">
      <c r="A235" s="222" t="s">
        <v>11</v>
      </c>
      <c r="B235" s="222" t="s">
        <v>2946</v>
      </c>
      <c r="C235" s="222">
        <v>9</v>
      </c>
      <c r="D235" s="222" t="s">
        <v>4</v>
      </c>
      <c r="E235" s="222">
        <v>1</v>
      </c>
      <c r="F235" s="222" t="s">
        <v>8</v>
      </c>
      <c r="G235" s="222" t="s">
        <v>70</v>
      </c>
      <c r="H235" s="223">
        <v>7500</v>
      </c>
      <c r="K235" s="220"/>
      <c r="L235" s="220"/>
      <c r="M235" s="220"/>
      <c r="N235" s="220"/>
      <c r="O235" s="220"/>
      <c r="P235" s="220"/>
      <c r="Q235" s="220"/>
      <c r="R235" s="220"/>
    </row>
    <row r="236" spans="1:18" ht="15.75" customHeight="1">
      <c r="A236" s="224"/>
      <c r="B236" s="224"/>
      <c r="C236" s="224"/>
      <c r="D236" s="224"/>
      <c r="E236" s="224"/>
      <c r="F236" s="222" t="s">
        <v>2808</v>
      </c>
      <c r="G236" s="225"/>
      <c r="H236" s="223">
        <v>7500</v>
      </c>
      <c r="K236" s="220"/>
      <c r="L236" s="220"/>
      <c r="M236" s="220"/>
      <c r="N236" s="220"/>
      <c r="O236" s="220"/>
      <c r="P236" s="220"/>
      <c r="Q236" s="220"/>
      <c r="R236" s="220"/>
    </row>
    <row r="237" spans="1:18" ht="15.75" customHeight="1">
      <c r="A237" s="224"/>
      <c r="B237" s="224"/>
      <c r="C237" s="224"/>
      <c r="D237" s="224"/>
      <c r="E237" s="222" t="s">
        <v>2816</v>
      </c>
      <c r="F237" s="225"/>
      <c r="G237" s="225"/>
      <c r="H237" s="223">
        <v>7500</v>
      </c>
      <c r="K237" s="220"/>
      <c r="L237" s="220"/>
      <c r="M237" s="220"/>
      <c r="N237" s="220"/>
      <c r="O237" s="220"/>
      <c r="P237" s="220"/>
      <c r="Q237" s="220"/>
      <c r="R237" s="220"/>
    </row>
    <row r="238" spans="1:18" ht="15.75" customHeight="1">
      <c r="A238" s="224"/>
      <c r="B238" s="224"/>
      <c r="C238" s="224"/>
      <c r="D238" s="222" t="s">
        <v>2810</v>
      </c>
      <c r="E238" s="225"/>
      <c r="F238" s="225"/>
      <c r="G238" s="225"/>
      <c r="H238" s="223">
        <v>7500</v>
      </c>
      <c r="K238" s="220"/>
      <c r="L238" s="220"/>
      <c r="M238" s="220"/>
      <c r="N238" s="220"/>
      <c r="O238" s="220"/>
      <c r="P238" s="220"/>
      <c r="Q238" s="220"/>
      <c r="R238" s="220"/>
    </row>
    <row r="239" spans="1:18" ht="15.75" customHeight="1">
      <c r="A239" s="224"/>
      <c r="B239" s="224"/>
      <c r="C239" s="222" t="s">
        <v>2811</v>
      </c>
      <c r="D239" s="225"/>
      <c r="E239" s="225"/>
      <c r="F239" s="225"/>
      <c r="G239" s="225"/>
      <c r="H239" s="223">
        <v>7500</v>
      </c>
      <c r="K239" s="220"/>
      <c r="L239" s="220"/>
      <c r="M239" s="220"/>
      <c r="N239" s="220"/>
      <c r="O239" s="220"/>
      <c r="P239" s="220"/>
      <c r="Q239" s="220"/>
      <c r="R239" s="220"/>
    </row>
    <row r="240" spans="1:18" ht="15.75" customHeight="1">
      <c r="A240" s="224"/>
      <c r="B240" s="222" t="s">
        <v>2947</v>
      </c>
      <c r="C240" s="225"/>
      <c r="D240" s="225"/>
      <c r="E240" s="225"/>
      <c r="F240" s="225"/>
      <c r="G240" s="225"/>
      <c r="H240" s="223">
        <v>7500</v>
      </c>
      <c r="K240" s="220"/>
      <c r="L240" s="220"/>
      <c r="M240" s="220"/>
      <c r="N240" s="220"/>
      <c r="O240" s="220"/>
      <c r="P240" s="220"/>
      <c r="Q240" s="220"/>
      <c r="R240" s="220"/>
    </row>
    <row r="241" spans="1:18" ht="15.75" customHeight="1">
      <c r="A241" s="222" t="s">
        <v>2948</v>
      </c>
      <c r="B241" s="225"/>
      <c r="C241" s="225"/>
      <c r="D241" s="225"/>
      <c r="E241" s="225"/>
      <c r="F241" s="225"/>
      <c r="G241" s="225"/>
      <c r="H241" s="223">
        <v>7500</v>
      </c>
      <c r="K241" s="220"/>
      <c r="L241" s="220"/>
      <c r="M241" s="220"/>
      <c r="N241" s="220"/>
      <c r="O241" s="220"/>
      <c r="P241" s="220"/>
      <c r="Q241" s="220"/>
      <c r="R241" s="220"/>
    </row>
    <row r="242" spans="1:18" ht="15.75" customHeight="1">
      <c r="A242" s="222" t="s">
        <v>2949</v>
      </c>
      <c r="B242" s="222" t="s">
        <v>2950</v>
      </c>
      <c r="C242" s="222">
        <v>9</v>
      </c>
      <c r="D242" s="222" t="s">
        <v>4</v>
      </c>
      <c r="E242" s="222">
        <v>1</v>
      </c>
      <c r="F242" s="222" t="s">
        <v>8</v>
      </c>
      <c r="G242" s="222" t="s">
        <v>70</v>
      </c>
      <c r="H242" s="223">
        <v>7500</v>
      </c>
      <c r="K242" s="220"/>
      <c r="L242" s="220"/>
      <c r="M242" s="220"/>
      <c r="N242" s="220"/>
      <c r="O242" s="220"/>
      <c r="P242" s="220"/>
      <c r="Q242" s="220"/>
      <c r="R242" s="220"/>
    </row>
    <row r="243" spans="1:18" ht="15.75" customHeight="1">
      <c r="A243" s="224"/>
      <c r="B243" s="224"/>
      <c r="C243" s="224"/>
      <c r="D243" s="224"/>
      <c r="E243" s="224"/>
      <c r="F243" s="222" t="s">
        <v>2808</v>
      </c>
      <c r="G243" s="225"/>
      <c r="H243" s="223">
        <v>7500</v>
      </c>
      <c r="K243" s="220"/>
      <c r="L243" s="220"/>
      <c r="M243" s="220"/>
      <c r="N243" s="220"/>
      <c r="O243" s="220"/>
      <c r="P243" s="220"/>
      <c r="Q243" s="220"/>
      <c r="R243" s="220"/>
    </row>
    <row r="244" spans="1:18" ht="15.75" customHeight="1">
      <c r="A244" s="224"/>
      <c r="B244" s="224"/>
      <c r="C244" s="224"/>
      <c r="D244" s="224"/>
      <c r="E244" s="222" t="s">
        <v>2816</v>
      </c>
      <c r="F244" s="225"/>
      <c r="G244" s="225"/>
      <c r="H244" s="223">
        <v>7500</v>
      </c>
      <c r="K244" s="220"/>
      <c r="L244" s="220"/>
      <c r="M244" s="220"/>
      <c r="N244" s="220"/>
      <c r="O244" s="220"/>
      <c r="P244" s="220"/>
      <c r="Q244" s="220"/>
      <c r="R244" s="220"/>
    </row>
    <row r="245" spans="1:18" ht="15.75" customHeight="1">
      <c r="A245" s="224"/>
      <c r="B245" s="224"/>
      <c r="C245" s="224"/>
      <c r="D245" s="222" t="s">
        <v>2810</v>
      </c>
      <c r="E245" s="225"/>
      <c r="F245" s="225"/>
      <c r="G245" s="225"/>
      <c r="H245" s="223">
        <v>7500</v>
      </c>
      <c r="K245" s="220"/>
      <c r="L245" s="220"/>
      <c r="M245" s="220"/>
      <c r="N245" s="220"/>
      <c r="O245" s="220"/>
      <c r="P245" s="220"/>
      <c r="Q245" s="220"/>
      <c r="R245" s="220"/>
    </row>
    <row r="246" spans="1:18" ht="15.75" customHeight="1">
      <c r="A246" s="224"/>
      <c r="B246" s="224"/>
      <c r="C246" s="222" t="s">
        <v>2811</v>
      </c>
      <c r="D246" s="225"/>
      <c r="E246" s="225"/>
      <c r="F246" s="225"/>
      <c r="G246" s="225"/>
      <c r="H246" s="223">
        <v>7500</v>
      </c>
      <c r="K246" s="220"/>
      <c r="L246" s="220"/>
      <c r="M246" s="220"/>
      <c r="N246" s="220"/>
      <c r="O246" s="220"/>
      <c r="P246" s="220"/>
      <c r="Q246" s="220"/>
      <c r="R246" s="220"/>
    </row>
    <row r="247" spans="1:18" ht="15.75" customHeight="1">
      <c r="A247" s="224"/>
      <c r="B247" s="222" t="s">
        <v>2951</v>
      </c>
      <c r="C247" s="225"/>
      <c r="D247" s="225"/>
      <c r="E247" s="225"/>
      <c r="F247" s="225"/>
      <c r="G247" s="225"/>
      <c r="H247" s="223">
        <v>7500</v>
      </c>
      <c r="K247" s="220"/>
      <c r="L247" s="220"/>
      <c r="M247" s="220"/>
      <c r="N247" s="220"/>
      <c r="O247" s="220"/>
      <c r="P247" s="220"/>
      <c r="Q247" s="220"/>
      <c r="R247" s="220"/>
    </row>
    <row r="248" spans="1:18" ht="15.75" customHeight="1">
      <c r="A248" s="222" t="s">
        <v>2952</v>
      </c>
      <c r="B248" s="225"/>
      <c r="C248" s="225"/>
      <c r="D248" s="225"/>
      <c r="E248" s="225"/>
      <c r="F248" s="225"/>
      <c r="G248" s="225"/>
      <c r="H248" s="223">
        <v>7500</v>
      </c>
      <c r="K248" s="220"/>
      <c r="L248" s="220"/>
      <c r="M248" s="220"/>
      <c r="N248" s="220"/>
      <c r="O248" s="220"/>
      <c r="P248" s="220"/>
      <c r="Q248" s="220"/>
      <c r="R248" s="220"/>
    </row>
    <row r="249" spans="1:18" ht="15.75" customHeight="1">
      <c r="A249" s="222" t="s">
        <v>2953</v>
      </c>
      <c r="B249" s="222" t="s">
        <v>2954</v>
      </c>
      <c r="C249" s="222">
        <v>9</v>
      </c>
      <c r="D249" s="222" t="s">
        <v>4</v>
      </c>
      <c r="E249" s="222">
        <v>1</v>
      </c>
      <c r="F249" s="222" t="s">
        <v>8</v>
      </c>
      <c r="G249" s="222" t="s">
        <v>70</v>
      </c>
      <c r="H249" s="223">
        <v>7500</v>
      </c>
      <c r="K249" s="220"/>
      <c r="L249" s="220"/>
      <c r="M249" s="220"/>
      <c r="N249" s="220"/>
      <c r="O249" s="220"/>
      <c r="P249" s="220"/>
      <c r="Q249" s="220"/>
      <c r="R249" s="220"/>
    </row>
    <row r="250" spans="1:18" ht="15.75" customHeight="1">
      <c r="A250" s="224"/>
      <c r="B250" s="224"/>
      <c r="C250" s="224"/>
      <c r="D250" s="224"/>
      <c r="E250" s="224"/>
      <c r="F250" s="222" t="s">
        <v>2808</v>
      </c>
      <c r="G250" s="225"/>
      <c r="H250" s="223">
        <v>7500</v>
      </c>
      <c r="K250" s="220"/>
      <c r="L250" s="220"/>
      <c r="M250" s="220"/>
      <c r="N250" s="220"/>
      <c r="O250" s="220"/>
      <c r="P250" s="220"/>
      <c r="Q250" s="220"/>
      <c r="R250" s="220"/>
    </row>
    <row r="251" spans="1:18" ht="15.75" customHeight="1">
      <c r="A251" s="224"/>
      <c r="B251" s="224"/>
      <c r="C251" s="224"/>
      <c r="D251" s="224"/>
      <c r="E251" s="222" t="s">
        <v>2816</v>
      </c>
      <c r="F251" s="225"/>
      <c r="G251" s="225"/>
      <c r="H251" s="223">
        <v>7500</v>
      </c>
      <c r="K251" s="220"/>
      <c r="L251" s="220"/>
      <c r="M251" s="220"/>
      <c r="N251" s="220"/>
      <c r="O251" s="220"/>
      <c r="P251" s="220"/>
      <c r="Q251" s="220"/>
      <c r="R251" s="220"/>
    </row>
    <row r="252" spans="1:18" ht="15.75" customHeight="1">
      <c r="A252" s="224"/>
      <c r="B252" s="224"/>
      <c r="C252" s="224"/>
      <c r="D252" s="222" t="s">
        <v>2810</v>
      </c>
      <c r="E252" s="225"/>
      <c r="F252" s="225"/>
      <c r="G252" s="225"/>
      <c r="H252" s="223">
        <v>7500</v>
      </c>
      <c r="K252" s="220"/>
      <c r="L252" s="220"/>
      <c r="M252" s="220"/>
      <c r="N252" s="220"/>
      <c r="O252" s="220"/>
      <c r="P252" s="220"/>
      <c r="Q252" s="220"/>
      <c r="R252" s="220"/>
    </row>
    <row r="253" spans="1:18" ht="15.75" customHeight="1">
      <c r="A253" s="224"/>
      <c r="B253" s="224"/>
      <c r="C253" s="222" t="s">
        <v>2811</v>
      </c>
      <c r="D253" s="225"/>
      <c r="E253" s="225"/>
      <c r="F253" s="225"/>
      <c r="G253" s="225"/>
      <c r="H253" s="223">
        <v>7500</v>
      </c>
      <c r="K253" s="220"/>
      <c r="L253" s="220"/>
      <c r="M253" s="220"/>
      <c r="N253" s="220"/>
      <c r="O253" s="220"/>
      <c r="P253" s="220"/>
      <c r="Q253" s="220"/>
      <c r="R253" s="220"/>
    </row>
    <row r="254" spans="1:18" ht="15.75" customHeight="1">
      <c r="A254" s="224"/>
      <c r="B254" s="222" t="s">
        <v>2955</v>
      </c>
      <c r="C254" s="225"/>
      <c r="D254" s="225"/>
      <c r="E254" s="225"/>
      <c r="F254" s="225"/>
      <c r="G254" s="225"/>
      <c r="H254" s="223">
        <v>7500</v>
      </c>
      <c r="K254" s="220"/>
      <c r="L254" s="220"/>
      <c r="M254" s="220"/>
      <c r="N254" s="220"/>
      <c r="O254" s="220"/>
      <c r="P254" s="220"/>
      <c r="Q254" s="220"/>
      <c r="R254" s="220"/>
    </row>
    <row r="255" spans="1:18" ht="15.75" customHeight="1">
      <c r="A255" s="222" t="s">
        <v>2956</v>
      </c>
      <c r="B255" s="225"/>
      <c r="C255" s="225"/>
      <c r="D255" s="225"/>
      <c r="E255" s="225"/>
      <c r="F255" s="225"/>
      <c r="G255" s="225"/>
      <c r="H255" s="223">
        <v>7500</v>
      </c>
      <c r="K255" s="220"/>
      <c r="L255" s="220"/>
      <c r="M255" s="220"/>
      <c r="N255" s="220"/>
      <c r="O255" s="220"/>
      <c r="P255" s="220"/>
      <c r="Q255" s="220"/>
      <c r="R255" s="220"/>
    </row>
    <row r="256" spans="1:18" ht="15.75" customHeight="1">
      <c r="A256" s="222" t="s">
        <v>2957</v>
      </c>
      <c r="B256" s="222" t="s">
        <v>2958</v>
      </c>
      <c r="C256" s="222">
        <v>9</v>
      </c>
      <c r="D256" s="222" t="s">
        <v>4</v>
      </c>
      <c r="E256" s="222">
        <v>1</v>
      </c>
      <c r="F256" s="222" t="s">
        <v>8</v>
      </c>
      <c r="G256" s="222" t="s">
        <v>70</v>
      </c>
      <c r="H256" s="223">
        <v>7500</v>
      </c>
      <c r="K256" s="220"/>
      <c r="L256" s="220"/>
      <c r="M256" s="220"/>
      <c r="N256" s="220"/>
      <c r="O256" s="220"/>
      <c r="P256" s="220"/>
      <c r="Q256" s="220"/>
      <c r="R256" s="220"/>
    </row>
    <row r="257" spans="1:18" ht="15.75" customHeight="1">
      <c r="A257" s="224"/>
      <c r="B257" s="224"/>
      <c r="C257" s="224"/>
      <c r="D257" s="224"/>
      <c r="E257" s="224"/>
      <c r="F257" s="222" t="s">
        <v>2808</v>
      </c>
      <c r="G257" s="225"/>
      <c r="H257" s="223">
        <v>7500</v>
      </c>
      <c r="K257" s="220"/>
      <c r="L257" s="220"/>
      <c r="M257" s="220"/>
      <c r="N257" s="220"/>
      <c r="O257" s="220"/>
      <c r="P257" s="220"/>
      <c r="Q257" s="220"/>
      <c r="R257" s="220"/>
    </row>
    <row r="258" spans="1:18" ht="15.75" customHeight="1">
      <c r="A258" s="224"/>
      <c r="B258" s="224"/>
      <c r="C258" s="224"/>
      <c r="D258" s="224"/>
      <c r="E258" s="222" t="s">
        <v>2816</v>
      </c>
      <c r="F258" s="225"/>
      <c r="G258" s="225"/>
      <c r="H258" s="223">
        <v>7500</v>
      </c>
      <c r="K258" s="220"/>
      <c r="L258" s="220"/>
      <c r="M258" s="220"/>
      <c r="N258" s="220"/>
      <c r="O258" s="220"/>
      <c r="P258" s="220"/>
      <c r="Q258" s="220"/>
      <c r="R258" s="220"/>
    </row>
    <row r="259" spans="1:18" ht="15.75" customHeight="1">
      <c r="A259" s="224"/>
      <c r="B259" s="224"/>
      <c r="C259" s="224"/>
      <c r="D259" s="222" t="s">
        <v>2810</v>
      </c>
      <c r="E259" s="225"/>
      <c r="F259" s="225"/>
      <c r="G259" s="225"/>
      <c r="H259" s="223">
        <v>7500</v>
      </c>
      <c r="K259" s="220"/>
      <c r="L259" s="220"/>
      <c r="M259" s="220"/>
      <c r="N259" s="220"/>
      <c r="O259" s="220"/>
      <c r="P259" s="220"/>
      <c r="Q259" s="220"/>
      <c r="R259" s="220"/>
    </row>
    <row r="260" spans="1:18" ht="15.75" customHeight="1">
      <c r="A260" s="224"/>
      <c r="B260" s="224"/>
      <c r="C260" s="222" t="s">
        <v>2811</v>
      </c>
      <c r="D260" s="225"/>
      <c r="E260" s="225"/>
      <c r="F260" s="225"/>
      <c r="G260" s="225"/>
      <c r="H260" s="223">
        <v>7500</v>
      </c>
      <c r="K260" s="220"/>
      <c r="L260" s="220"/>
      <c r="M260" s="220"/>
      <c r="N260" s="220"/>
      <c r="O260" s="220"/>
      <c r="P260" s="220"/>
      <c r="Q260" s="220"/>
      <c r="R260" s="220"/>
    </row>
    <row r="261" spans="1:18" ht="15.75" customHeight="1">
      <c r="A261" s="224"/>
      <c r="B261" s="222" t="s">
        <v>2959</v>
      </c>
      <c r="C261" s="225"/>
      <c r="D261" s="225"/>
      <c r="E261" s="225"/>
      <c r="F261" s="225"/>
      <c r="G261" s="225"/>
      <c r="H261" s="223">
        <v>7500</v>
      </c>
      <c r="K261" s="220"/>
      <c r="L261" s="220"/>
      <c r="M261" s="220"/>
      <c r="N261" s="220"/>
      <c r="O261" s="220"/>
      <c r="P261" s="220"/>
      <c r="Q261" s="220"/>
      <c r="R261" s="220"/>
    </row>
    <row r="262" spans="1:18" ht="15.75" customHeight="1">
      <c r="A262" s="222" t="s">
        <v>2960</v>
      </c>
      <c r="B262" s="225"/>
      <c r="C262" s="225"/>
      <c r="D262" s="225"/>
      <c r="E262" s="225"/>
      <c r="F262" s="225"/>
      <c r="G262" s="225"/>
      <c r="H262" s="223">
        <v>7500</v>
      </c>
      <c r="K262" s="220"/>
      <c r="L262" s="220"/>
      <c r="M262" s="220"/>
      <c r="N262" s="220"/>
      <c r="O262" s="220"/>
      <c r="P262" s="220"/>
      <c r="Q262" s="220"/>
      <c r="R262" s="220"/>
    </row>
    <row r="263" spans="1:18" ht="15.75" customHeight="1">
      <c r="A263" s="222" t="s">
        <v>2961</v>
      </c>
      <c r="B263" s="222" t="s">
        <v>2962</v>
      </c>
      <c r="C263" s="222">
        <v>9</v>
      </c>
      <c r="D263" s="222" t="s">
        <v>4</v>
      </c>
      <c r="E263" s="222">
        <v>1</v>
      </c>
      <c r="F263" s="222" t="s">
        <v>8</v>
      </c>
      <c r="G263" s="222" t="s">
        <v>70</v>
      </c>
      <c r="H263" s="223">
        <v>7500</v>
      </c>
      <c r="K263" s="220"/>
      <c r="L263" s="220"/>
      <c r="M263" s="220"/>
      <c r="N263" s="220"/>
      <c r="O263" s="220"/>
      <c r="P263" s="220"/>
      <c r="Q263" s="220"/>
      <c r="R263" s="220"/>
    </row>
    <row r="264" spans="1:18" ht="15.75" customHeight="1">
      <c r="A264" s="224"/>
      <c r="B264" s="224"/>
      <c r="C264" s="224"/>
      <c r="D264" s="224"/>
      <c r="E264" s="224"/>
      <c r="F264" s="222" t="s">
        <v>2808</v>
      </c>
      <c r="G264" s="225"/>
      <c r="H264" s="223">
        <v>7500</v>
      </c>
      <c r="K264" s="220"/>
      <c r="L264" s="220"/>
      <c r="M264" s="220"/>
      <c r="N264" s="220"/>
      <c r="O264" s="220"/>
      <c r="P264" s="220"/>
      <c r="Q264" s="220"/>
      <c r="R264" s="220"/>
    </row>
    <row r="265" spans="1:18" ht="15.75" customHeight="1">
      <c r="A265" s="224"/>
      <c r="B265" s="224"/>
      <c r="C265" s="224"/>
      <c r="D265" s="224"/>
      <c r="E265" s="222" t="s">
        <v>2816</v>
      </c>
      <c r="F265" s="225"/>
      <c r="G265" s="225"/>
      <c r="H265" s="223">
        <v>7500</v>
      </c>
      <c r="K265" s="220"/>
      <c r="L265" s="220"/>
      <c r="M265" s="220"/>
      <c r="N265" s="220"/>
      <c r="O265" s="220"/>
      <c r="P265" s="220"/>
      <c r="Q265" s="220"/>
      <c r="R265" s="220"/>
    </row>
    <row r="266" spans="1:18" ht="15.75" customHeight="1">
      <c r="A266" s="224"/>
      <c r="B266" s="224"/>
      <c r="C266" s="224"/>
      <c r="D266" s="222" t="s">
        <v>2810</v>
      </c>
      <c r="E266" s="225"/>
      <c r="F266" s="225"/>
      <c r="G266" s="225"/>
      <c r="H266" s="223">
        <v>7500</v>
      </c>
      <c r="K266" s="220"/>
      <c r="L266" s="220"/>
      <c r="M266" s="220"/>
      <c r="N266" s="220"/>
      <c r="O266" s="220"/>
      <c r="P266" s="220"/>
      <c r="Q266" s="220"/>
      <c r="R266" s="220"/>
    </row>
    <row r="267" spans="1:18" ht="15.75" customHeight="1">
      <c r="A267" s="224"/>
      <c r="B267" s="224"/>
      <c r="C267" s="222" t="s">
        <v>2811</v>
      </c>
      <c r="D267" s="225"/>
      <c r="E267" s="225"/>
      <c r="F267" s="225"/>
      <c r="G267" s="225"/>
      <c r="H267" s="223">
        <v>7500</v>
      </c>
      <c r="K267" s="220"/>
      <c r="L267" s="220"/>
      <c r="M267" s="220"/>
      <c r="N267" s="220"/>
      <c r="O267" s="220"/>
      <c r="P267" s="220"/>
      <c r="Q267" s="220"/>
      <c r="R267" s="220"/>
    </row>
    <row r="268" spans="1:18" ht="15.75" customHeight="1">
      <c r="A268" s="224"/>
      <c r="B268" s="222" t="s">
        <v>2963</v>
      </c>
      <c r="C268" s="225"/>
      <c r="D268" s="225"/>
      <c r="E268" s="225"/>
      <c r="F268" s="225"/>
      <c r="G268" s="225"/>
      <c r="H268" s="223">
        <v>7500</v>
      </c>
      <c r="K268" s="220"/>
      <c r="L268" s="220"/>
      <c r="M268" s="220"/>
      <c r="N268" s="220"/>
      <c r="O268" s="220"/>
      <c r="P268" s="220"/>
      <c r="Q268" s="220"/>
      <c r="R268" s="220"/>
    </row>
    <row r="269" spans="1:18" ht="15.75" customHeight="1">
      <c r="A269" s="222" t="s">
        <v>2964</v>
      </c>
      <c r="B269" s="225"/>
      <c r="C269" s="225"/>
      <c r="D269" s="225"/>
      <c r="E269" s="225"/>
      <c r="F269" s="225"/>
      <c r="G269" s="225"/>
      <c r="H269" s="223">
        <v>7500</v>
      </c>
      <c r="K269" s="220"/>
      <c r="L269" s="220"/>
      <c r="M269" s="220"/>
      <c r="N269" s="220"/>
      <c r="O269" s="220"/>
      <c r="P269" s="220"/>
      <c r="Q269" s="220"/>
      <c r="R269" s="220"/>
    </row>
    <row r="270" spans="1:18" ht="15.75" customHeight="1">
      <c r="A270" s="222" t="s">
        <v>2965</v>
      </c>
      <c r="B270" s="222" t="s">
        <v>2966</v>
      </c>
      <c r="C270" s="222">
        <v>9</v>
      </c>
      <c r="D270" s="222" t="s">
        <v>4</v>
      </c>
      <c r="E270" s="222">
        <v>1</v>
      </c>
      <c r="F270" s="222" t="s">
        <v>8</v>
      </c>
      <c r="G270" s="222" t="s">
        <v>70</v>
      </c>
      <c r="H270" s="223">
        <v>7500</v>
      </c>
      <c r="K270" s="220"/>
      <c r="L270" s="220"/>
      <c r="M270" s="220"/>
      <c r="N270" s="220"/>
      <c r="O270" s="220"/>
      <c r="P270" s="220"/>
      <c r="Q270" s="220"/>
      <c r="R270" s="220"/>
    </row>
    <row r="271" spans="1:18" ht="15.75" customHeight="1">
      <c r="A271" s="224"/>
      <c r="B271" s="224"/>
      <c r="C271" s="224"/>
      <c r="D271" s="224"/>
      <c r="E271" s="224"/>
      <c r="F271" s="222" t="s">
        <v>2808</v>
      </c>
      <c r="G271" s="225"/>
      <c r="H271" s="223">
        <v>7500</v>
      </c>
      <c r="K271" s="220"/>
      <c r="L271" s="220"/>
      <c r="M271" s="220"/>
      <c r="N271" s="220"/>
      <c r="O271" s="220"/>
      <c r="P271" s="220"/>
      <c r="Q271" s="220"/>
      <c r="R271" s="220"/>
    </row>
    <row r="272" spans="1:18" ht="15.75" customHeight="1">
      <c r="A272" s="224"/>
      <c r="B272" s="224"/>
      <c r="C272" s="224"/>
      <c r="D272" s="224"/>
      <c r="E272" s="222" t="s">
        <v>2816</v>
      </c>
      <c r="F272" s="225"/>
      <c r="G272" s="225"/>
      <c r="H272" s="223">
        <v>7500</v>
      </c>
      <c r="K272" s="220"/>
      <c r="L272" s="220"/>
      <c r="M272" s="220"/>
      <c r="N272" s="220"/>
      <c r="O272" s="220"/>
      <c r="P272" s="220"/>
      <c r="Q272" s="220"/>
      <c r="R272" s="220"/>
    </row>
    <row r="273" spans="1:18" ht="15.75" customHeight="1">
      <c r="A273" s="224"/>
      <c r="B273" s="224"/>
      <c r="C273" s="224"/>
      <c r="D273" s="222" t="s">
        <v>2810</v>
      </c>
      <c r="E273" s="225"/>
      <c r="F273" s="225"/>
      <c r="G273" s="225"/>
      <c r="H273" s="223">
        <v>7500</v>
      </c>
      <c r="K273" s="220"/>
      <c r="L273" s="220"/>
      <c r="M273" s="220"/>
      <c r="N273" s="220"/>
      <c r="O273" s="220"/>
      <c r="P273" s="220"/>
      <c r="Q273" s="220"/>
      <c r="R273" s="220"/>
    </row>
    <row r="274" spans="1:18" ht="15.75" customHeight="1">
      <c r="A274" s="224"/>
      <c r="B274" s="224"/>
      <c r="C274" s="222" t="s">
        <v>2811</v>
      </c>
      <c r="D274" s="225"/>
      <c r="E274" s="225"/>
      <c r="F274" s="225"/>
      <c r="G274" s="225"/>
      <c r="H274" s="223">
        <v>7500</v>
      </c>
      <c r="K274" s="220"/>
      <c r="L274" s="220"/>
      <c r="M274" s="220"/>
      <c r="N274" s="220"/>
      <c r="O274" s="220"/>
      <c r="P274" s="220"/>
      <c r="Q274" s="220"/>
      <c r="R274" s="220"/>
    </row>
    <row r="275" spans="1:18" ht="15.75" customHeight="1">
      <c r="A275" s="224"/>
      <c r="B275" s="222" t="s">
        <v>2967</v>
      </c>
      <c r="C275" s="225"/>
      <c r="D275" s="225"/>
      <c r="E275" s="225"/>
      <c r="F275" s="225"/>
      <c r="G275" s="225"/>
      <c r="H275" s="223">
        <v>7500</v>
      </c>
      <c r="K275" s="220"/>
      <c r="L275" s="220"/>
      <c r="M275" s="220"/>
      <c r="N275" s="220"/>
      <c r="O275" s="220"/>
      <c r="P275" s="220"/>
      <c r="Q275" s="220"/>
      <c r="R275" s="220"/>
    </row>
    <row r="276" spans="1:18" ht="15.75" customHeight="1">
      <c r="A276" s="222" t="s">
        <v>2968</v>
      </c>
      <c r="B276" s="225"/>
      <c r="C276" s="225"/>
      <c r="D276" s="225"/>
      <c r="E276" s="225"/>
      <c r="F276" s="225"/>
      <c r="G276" s="225"/>
      <c r="H276" s="223">
        <v>7500</v>
      </c>
      <c r="K276" s="220"/>
      <c r="L276" s="220"/>
      <c r="M276" s="220"/>
      <c r="N276" s="220"/>
      <c r="O276" s="220"/>
      <c r="P276" s="220"/>
      <c r="Q276" s="220"/>
      <c r="R276" s="220"/>
    </row>
    <row r="277" spans="1:18" ht="15.75" customHeight="1">
      <c r="A277" s="222" t="s">
        <v>2969</v>
      </c>
      <c r="B277" s="222" t="s">
        <v>2970</v>
      </c>
      <c r="C277" s="222">
        <v>9</v>
      </c>
      <c r="D277" s="222" t="s">
        <v>4</v>
      </c>
      <c r="E277" s="222">
        <v>1</v>
      </c>
      <c r="F277" s="222" t="s">
        <v>8</v>
      </c>
      <c r="G277" s="222" t="s">
        <v>70</v>
      </c>
      <c r="H277" s="223">
        <v>7500</v>
      </c>
      <c r="K277" s="220"/>
      <c r="L277" s="220"/>
      <c r="M277" s="220"/>
      <c r="N277" s="220"/>
      <c r="O277" s="220"/>
      <c r="P277" s="220"/>
      <c r="Q277" s="220"/>
      <c r="R277" s="220"/>
    </row>
    <row r="278" spans="1:18" ht="15.75" customHeight="1">
      <c r="A278" s="224"/>
      <c r="B278" s="224"/>
      <c r="C278" s="224"/>
      <c r="D278" s="224"/>
      <c r="E278" s="224"/>
      <c r="F278" s="222" t="s">
        <v>2808</v>
      </c>
      <c r="G278" s="225"/>
      <c r="H278" s="223">
        <v>7500</v>
      </c>
      <c r="K278" s="220"/>
      <c r="L278" s="220"/>
      <c r="M278" s="220"/>
      <c r="N278" s="220"/>
      <c r="O278" s="220"/>
      <c r="P278" s="220"/>
      <c r="Q278" s="220"/>
      <c r="R278" s="220"/>
    </row>
    <row r="279" spans="1:18" ht="15.75" customHeight="1">
      <c r="A279" s="224"/>
      <c r="B279" s="224"/>
      <c r="C279" s="224"/>
      <c r="D279" s="224"/>
      <c r="E279" s="222" t="s">
        <v>2816</v>
      </c>
      <c r="F279" s="225"/>
      <c r="G279" s="225"/>
      <c r="H279" s="223">
        <v>7500</v>
      </c>
      <c r="K279" s="220"/>
      <c r="L279" s="220"/>
      <c r="M279" s="220"/>
      <c r="N279" s="220"/>
      <c r="O279" s="220"/>
      <c r="P279" s="220"/>
      <c r="Q279" s="220"/>
      <c r="R279" s="220"/>
    </row>
    <row r="280" spans="1:18" ht="15.75" customHeight="1">
      <c r="A280" s="224"/>
      <c r="B280" s="224"/>
      <c r="C280" s="224"/>
      <c r="D280" s="222" t="s">
        <v>2810</v>
      </c>
      <c r="E280" s="225"/>
      <c r="F280" s="225"/>
      <c r="G280" s="225"/>
      <c r="H280" s="223">
        <v>7500</v>
      </c>
      <c r="K280" s="220"/>
      <c r="L280" s="220"/>
      <c r="M280" s="220"/>
      <c r="N280" s="220"/>
      <c r="O280" s="220"/>
      <c r="P280" s="220"/>
      <c r="Q280" s="220"/>
      <c r="R280" s="220"/>
    </row>
    <row r="281" spans="1:18" ht="15.75" customHeight="1">
      <c r="A281" s="224"/>
      <c r="B281" s="224"/>
      <c r="C281" s="222" t="s">
        <v>2811</v>
      </c>
      <c r="D281" s="225"/>
      <c r="E281" s="225"/>
      <c r="F281" s="225"/>
      <c r="G281" s="225"/>
      <c r="H281" s="223">
        <v>7500</v>
      </c>
      <c r="K281" s="220"/>
      <c r="L281" s="220"/>
      <c r="M281" s="220"/>
      <c r="N281" s="220"/>
      <c r="O281" s="220"/>
      <c r="P281" s="220"/>
      <c r="Q281" s="220"/>
      <c r="R281" s="220"/>
    </row>
    <row r="282" spans="1:18" ht="15.75" customHeight="1">
      <c r="A282" s="224"/>
      <c r="B282" s="222" t="s">
        <v>2971</v>
      </c>
      <c r="C282" s="225"/>
      <c r="D282" s="225"/>
      <c r="E282" s="225"/>
      <c r="F282" s="225"/>
      <c r="G282" s="225"/>
      <c r="H282" s="223">
        <v>7500</v>
      </c>
      <c r="K282" s="220"/>
      <c r="L282" s="220"/>
      <c r="M282" s="220"/>
      <c r="N282" s="220"/>
      <c r="O282" s="220"/>
      <c r="P282" s="220"/>
      <c r="Q282" s="220"/>
      <c r="R282" s="220"/>
    </row>
    <row r="283" spans="1:18" ht="15.75" customHeight="1">
      <c r="A283" s="222" t="s">
        <v>2972</v>
      </c>
      <c r="B283" s="225"/>
      <c r="C283" s="225"/>
      <c r="D283" s="225"/>
      <c r="E283" s="225"/>
      <c r="F283" s="225"/>
      <c r="G283" s="225"/>
      <c r="H283" s="223">
        <v>7500</v>
      </c>
      <c r="K283" s="220"/>
      <c r="L283" s="220"/>
      <c r="M283" s="220"/>
      <c r="N283" s="220"/>
      <c r="O283" s="220"/>
      <c r="P283" s="220"/>
      <c r="Q283" s="220"/>
      <c r="R283" s="220"/>
    </row>
    <row r="284" spans="1:18" ht="15.75" customHeight="1">
      <c r="A284" s="222" t="s">
        <v>2973</v>
      </c>
      <c r="B284" s="222" t="s">
        <v>2974</v>
      </c>
      <c r="C284" s="222">
        <v>9</v>
      </c>
      <c r="D284" s="222" t="s">
        <v>4</v>
      </c>
      <c r="E284" s="222">
        <v>1</v>
      </c>
      <c r="F284" s="222" t="s">
        <v>8</v>
      </c>
      <c r="G284" s="222" t="s">
        <v>70</v>
      </c>
      <c r="H284" s="223">
        <v>7500</v>
      </c>
      <c r="K284" s="220"/>
      <c r="L284" s="220"/>
      <c r="M284" s="220"/>
      <c r="N284" s="220"/>
      <c r="O284" s="220"/>
      <c r="P284" s="220"/>
      <c r="Q284" s="220"/>
      <c r="R284" s="220"/>
    </row>
    <row r="285" spans="1:18" ht="15.75" customHeight="1">
      <c r="A285" s="224"/>
      <c r="B285" s="224"/>
      <c r="C285" s="224"/>
      <c r="D285" s="224"/>
      <c r="E285" s="224"/>
      <c r="F285" s="222" t="s">
        <v>2808</v>
      </c>
      <c r="G285" s="225"/>
      <c r="H285" s="223">
        <v>7500</v>
      </c>
      <c r="K285" s="220"/>
      <c r="L285" s="220"/>
      <c r="M285" s="220"/>
      <c r="N285" s="220"/>
      <c r="O285" s="220"/>
      <c r="P285" s="220"/>
      <c r="Q285" s="220"/>
      <c r="R285" s="220"/>
    </row>
    <row r="286" spans="1:18" ht="15.75" customHeight="1">
      <c r="A286" s="224"/>
      <c r="B286" s="224"/>
      <c r="C286" s="224"/>
      <c r="D286" s="224"/>
      <c r="E286" s="222" t="s">
        <v>2816</v>
      </c>
      <c r="F286" s="225"/>
      <c r="G286" s="225"/>
      <c r="H286" s="223">
        <v>7500</v>
      </c>
      <c r="K286" s="220"/>
      <c r="L286" s="220"/>
      <c r="M286" s="220"/>
      <c r="N286" s="220"/>
      <c r="O286" s="220"/>
      <c r="P286" s="220"/>
      <c r="Q286" s="220"/>
      <c r="R286" s="220"/>
    </row>
    <row r="287" spans="1:18" ht="15.75" customHeight="1">
      <c r="A287" s="224"/>
      <c r="B287" s="224"/>
      <c r="C287" s="224"/>
      <c r="D287" s="222" t="s">
        <v>2810</v>
      </c>
      <c r="E287" s="225"/>
      <c r="F287" s="225"/>
      <c r="G287" s="225"/>
      <c r="H287" s="223">
        <v>7500</v>
      </c>
      <c r="K287" s="220"/>
      <c r="L287" s="220"/>
      <c r="M287" s="220"/>
      <c r="N287" s="220"/>
      <c r="O287" s="220"/>
      <c r="P287" s="220"/>
      <c r="Q287" s="220"/>
      <c r="R287" s="220"/>
    </row>
    <row r="288" spans="1:18" ht="15.75" customHeight="1">
      <c r="A288" s="224"/>
      <c r="B288" s="224"/>
      <c r="C288" s="222" t="s">
        <v>2811</v>
      </c>
      <c r="D288" s="225"/>
      <c r="E288" s="225"/>
      <c r="F288" s="225"/>
      <c r="G288" s="225"/>
      <c r="H288" s="223">
        <v>7500</v>
      </c>
      <c r="K288" s="220"/>
      <c r="L288" s="220"/>
      <c r="M288" s="220"/>
      <c r="N288" s="220"/>
      <c r="O288" s="220"/>
      <c r="P288" s="220"/>
      <c r="Q288" s="220"/>
      <c r="R288" s="220"/>
    </row>
    <row r="289" spans="1:18" ht="15.75" customHeight="1">
      <c r="A289" s="224"/>
      <c r="B289" s="222" t="s">
        <v>2975</v>
      </c>
      <c r="C289" s="225"/>
      <c r="D289" s="225"/>
      <c r="E289" s="225"/>
      <c r="F289" s="225"/>
      <c r="G289" s="225"/>
      <c r="H289" s="223">
        <v>7500</v>
      </c>
      <c r="K289" s="220"/>
      <c r="L289" s="220"/>
      <c r="M289" s="220"/>
      <c r="N289" s="220"/>
      <c r="O289" s="220"/>
      <c r="P289" s="220"/>
      <c r="Q289" s="220"/>
      <c r="R289" s="220"/>
    </row>
    <row r="290" spans="1:18" ht="15.75" customHeight="1">
      <c r="A290" s="222" t="s">
        <v>2976</v>
      </c>
      <c r="B290" s="225"/>
      <c r="C290" s="225"/>
      <c r="D290" s="225"/>
      <c r="E290" s="225"/>
      <c r="F290" s="225"/>
      <c r="G290" s="225"/>
      <c r="H290" s="223">
        <v>7500</v>
      </c>
      <c r="K290" s="220"/>
      <c r="L290" s="220"/>
      <c r="M290" s="220"/>
      <c r="N290" s="220"/>
      <c r="O290" s="220"/>
      <c r="P290" s="220"/>
      <c r="Q290" s="220"/>
      <c r="R290" s="220"/>
    </row>
    <row r="291" spans="1:18" ht="15.75" customHeight="1">
      <c r="A291" s="222" t="s">
        <v>2977</v>
      </c>
      <c r="B291" s="222" t="s">
        <v>2978</v>
      </c>
      <c r="C291" s="222">
        <v>9</v>
      </c>
      <c r="D291" s="222" t="s">
        <v>4</v>
      </c>
      <c r="E291" s="222">
        <v>1</v>
      </c>
      <c r="F291" s="222" t="s">
        <v>8</v>
      </c>
      <c r="G291" s="222" t="s">
        <v>70</v>
      </c>
      <c r="H291" s="223">
        <v>7500</v>
      </c>
      <c r="K291" s="220"/>
      <c r="L291" s="220"/>
      <c r="M291" s="220"/>
      <c r="N291" s="220"/>
      <c r="O291" s="220"/>
      <c r="P291" s="220"/>
      <c r="Q291" s="220"/>
      <c r="R291" s="220"/>
    </row>
    <row r="292" spans="1:18" ht="15.75" customHeight="1">
      <c r="A292" s="224"/>
      <c r="B292" s="224"/>
      <c r="C292" s="224"/>
      <c r="D292" s="224"/>
      <c r="E292" s="224"/>
      <c r="F292" s="222" t="s">
        <v>2808</v>
      </c>
      <c r="G292" s="225"/>
      <c r="H292" s="223">
        <v>7500</v>
      </c>
      <c r="K292" s="220"/>
      <c r="L292" s="220"/>
      <c r="M292" s="220"/>
      <c r="N292" s="220"/>
      <c r="O292" s="220"/>
      <c r="P292" s="220"/>
      <c r="Q292" s="220"/>
      <c r="R292" s="220"/>
    </row>
    <row r="293" spans="1:18" ht="15.75" customHeight="1">
      <c r="A293" s="224"/>
      <c r="B293" s="224"/>
      <c r="C293" s="224"/>
      <c r="D293" s="224"/>
      <c r="E293" s="222" t="s">
        <v>2816</v>
      </c>
      <c r="F293" s="225"/>
      <c r="G293" s="225"/>
      <c r="H293" s="223">
        <v>7500</v>
      </c>
      <c r="K293" s="220"/>
      <c r="L293" s="220"/>
      <c r="M293" s="220"/>
      <c r="N293" s="220"/>
      <c r="O293" s="220"/>
      <c r="P293" s="220"/>
      <c r="Q293" s="220"/>
      <c r="R293" s="220"/>
    </row>
    <row r="294" spans="1:18" ht="15.75" customHeight="1">
      <c r="A294" s="224"/>
      <c r="B294" s="224"/>
      <c r="C294" s="224"/>
      <c r="D294" s="222" t="s">
        <v>2810</v>
      </c>
      <c r="E294" s="225"/>
      <c r="F294" s="225"/>
      <c r="G294" s="225"/>
      <c r="H294" s="223">
        <v>7500</v>
      </c>
      <c r="K294" s="220"/>
      <c r="L294" s="220"/>
      <c r="M294" s="220"/>
      <c r="N294" s="220"/>
      <c r="O294" s="220"/>
      <c r="P294" s="220"/>
      <c r="Q294" s="220"/>
      <c r="R294" s="220"/>
    </row>
    <row r="295" spans="1:18" ht="15.75" customHeight="1">
      <c r="A295" s="224"/>
      <c r="B295" s="224"/>
      <c r="C295" s="222" t="s">
        <v>2811</v>
      </c>
      <c r="D295" s="225"/>
      <c r="E295" s="225"/>
      <c r="F295" s="225"/>
      <c r="G295" s="225"/>
      <c r="H295" s="223">
        <v>7500</v>
      </c>
      <c r="K295" s="220"/>
      <c r="L295" s="220"/>
      <c r="M295" s="220"/>
      <c r="N295" s="220"/>
      <c r="O295" s="220"/>
      <c r="P295" s="220"/>
      <c r="Q295" s="220"/>
      <c r="R295" s="220"/>
    </row>
    <row r="296" spans="1:18" ht="15.75" customHeight="1">
      <c r="A296" s="224"/>
      <c r="B296" s="222" t="s">
        <v>2979</v>
      </c>
      <c r="C296" s="225"/>
      <c r="D296" s="225"/>
      <c r="E296" s="225"/>
      <c r="F296" s="225"/>
      <c r="G296" s="225"/>
      <c r="H296" s="223">
        <v>7500</v>
      </c>
      <c r="K296" s="220"/>
      <c r="L296" s="220"/>
      <c r="M296" s="220"/>
      <c r="N296" s="220"/>
      <c r="O296" s="220"/>
      <c r="P296" s="220"/>
      <c r="Q296" s="220"/>
      <c r="R296" s="220"/>
    </row>
    <row r="297" spans="1:18" ht="15.75" customHeight="1">
      <c r="A297" s="222" t="s">
        <v>2980</v>
      </c>
      <c r="B297" s="225"/>
      <c r="C297" s="225"/>
      <c r="D297" s="225"/>
      <c r="E297" s="225"/>
      <c r="F297" s="225"/>
      <c r="G297" s="225"/>
      <c r="H297" s="223">
        <v>7500</v>
      </c>
      <c r="K297" s="220"/>
      <c r="L297" s="220"/>
      <c r="M297" s="220"/>
      <c r="N297" s="220"/>
      <c r="O297" s="220"/>
      <c r="P297" s="220"/>
      <c r="Q297" s="220"/>
      <c r="R297" s="220"/>
    </row>
    <row r="298" spans="1:18" ht="15.75" customHeight="1">
      <c r="A298" s="222" t="s">
        <v>2981</v>
      </c>
      <c r="B298" s="222" t="s">
        <v>2982</v>
      </c>
      <c r="C298" s="222">
        <v>9</v>
      </c>
      <c r="D298" s="222" t="s">
        <v>4</v>
      </c>
      <c r="E298" s="222">
        <v>1</v>
      </c>
      <c r="F298" s="222" t="s">
        <v>8</v>
      </c>
      <c r="G298" s="222" t="s">
        <v>70</v>
      </c>
      <c r="H298" s="223">
        <v>7500</v>
      </c>
      <c r="K298" s="220"/>
      <c r="L298" s="220"/>
      <c r="M298" s="220"/>
      <c r="N298" s="220"/>
      <c r="O298" s="220"/>
      <c r="P298" s="220"/>
      <c r="Q298" s="220"/>
      <c r="R298" s="220"/>
    </row>
    <row r="299" spans="1:18" ht="15.75" customHeight="1">
      <c r="A299" s="224"/>
      <c r="B299" s="224"/>
      <c r="C299" s="224"/>
      <c r="D299" s="224"/>
      <c r="E299" s="224"/>
      <c r="F299" s="222" t="s">
        <v>2808</v>
      </c>
      <c r="G299" s="225"/>
      <c r="H299" s="223">
        <v>7500</v>
      </c>
      <c r="K299" s="220"/>
      <c r="L299" s="220"/>
      <c r="M299" s="220"/>
      <c r="N299" s="220"/>
      <c r="O299" s="220"/>
      <c r="P299" s="220"/>
      <c r="Q299" s="220"/>
      <c r="R299" s="220"/>
    </row>
    <row r="300" spans="1:18" ht="15.75" customHeight="1">
      <c r="A300" s="224"/>
      <c r="B300" s="224"/>
      <c r="C300" s="224"/>
      <c r="D300" s="224"/>
      <c r="E300" s="222" t="s">
        <v>2816</v>
      </c>
      <c r="F300" s="225"/>
      <c r="G300" s="225"/>
      <c r="H300" s="223">
        <v>7500</v>
      </c>
      <c r="K300" s="220"/>
      <c r="L300" s="220"/>
      <c r="M300" s="220"/>
      <c r="N300" s="220"/>
      <c r="O300" s="220"/>
      <c r="P300" s="220"/>
      <c r="Q300" s="220"/>
      <c r="R300" s="220"/>
    </row>
    <row r="301" spans="1:18" ht="15.75" customHeight="1">
      <c r="A301" s="224"/>
      <c r="B301" s="224"/>
      <c r="C301" s="224"/>
      <c r="D301" s="222" t="s">
        <v>2810</v>
      </c>
      <c r="E301" s="225"/>
      <c r="F301" s="225"/>
      <c r="G301" s="225"/>
      <c r="H301" s="223">
        <v>7500</v>
      </c>
      <c r="K301" s="220"/>
      <c r="L301" s="220"/>
      <c r="M301" s="220"/>
      <c r="N301" s="220"/>
      <c r="O301" s="220"/>
      <c r="P301" s="220"/>
      <c r="Q301" s="220"/>
      <c r="R301" s="220"/>
    </row>
    <row r="302" spans="1:18" ht="15.75" customHeight="1">
      <c r="A302" s="224"/>
      <c r="B302" s="224"/>
      <c r="C302" s="222" t="s">
        <v>2811</v>
      </c>
      <c r="D302" s="225"/>
      <c r="E302" s="225"/>
      <c r="F302" s="225"/>
      <c r="G302" s="225"/>
      <c r="H302" s="223">
        <v>7500</v>
      </c>
      <c r="K302" s="220"/>
      <c r="L302" s="220"/>
      <c r="M302" s="220"/>
      <c r="N302" s="220"/>
      <c r="O302" s="220"/>
      <c r="P302" s="220"/>
      <c r="Q302" s="220"/>
      <c r="R302" s="220"/>
    </row>
    <row r="303" spans="1:18" ht="15.75" customHeight="1">
      <c r="A303" s="224"/>
      <c r="B303" s="222" t="s">
        <v>2983</v>
      </c>
      <c r="C303" s="225"/>
      <c r="D303" s="225"/>
      <c r="E303" s="225"/>
      <c r="F303" s="225"/>
      <c r="G303" s="225"/>
      <c r="H303" s="223">
        <v>7500</v>
      </c>
      <c r="K303" s="220"/>
      <c r="L303" s="220"/>
      <c r="M303" s="220"/>
      <c r="N303" s="220"/>
      <c r="O303" s="220"/>
      <c r="P303" s="220"/>
      <c r="Q303" s="220"/>
      <c r="R303" s="220"/>
    </row>
    <row r="304" spans="1:18" ht="15.75" customHeight="1">
      <c r="A304" s="222" t="s">
        <v>2984</v>
      </c>
      <c r="B304" s="225"/>
      <c r="C304" s="225"/>
      <c r="D304" s="225"/>
      <c r="E304" s="225"/>
      <c r="F304" s="225"/>
      <c r="G304" s="225"/>
      <c r="H304" s="223">
        <v>7500</v>
      </c>
      <c r="K304" s="220"/>
      <c r="L304" s="220"/>
      <c r="M304" s="220"/>
      <c r="N304" s="220"/>
      <c r="O304" s="220"/>
      <c r="P304" s="220"/>
      <c r="Q304" s="220"/>
      <c r="R304" s="220"/>
    </row>
    <row r="305" spans="1:18" ht="15.75" customHeight="1">
      <c r="A305" s="222" t="s">
        <v>2985</v>
      </c>
      <c r="B305" s="222" t="s">
        <v>2986</v>
      </c>
      <c r="C305" s="222">
        <v>9</v>
      </c>
      <c r="D305" s="222" t="s">
        <v>4</v>
      </c>
      <c r="E305" s="222">
        <v>26</v>
      </c>
      <c r="F305" s="222" t="s">
        <v>8</v>
      </c>
      <c r="G305" s="222" t="s">
        <v>70</v>
      </c>
      <c r="H305" s="223">
        <v>676000</v>
      </c>
      <c r="K305" s="220"/>
      <c r="L305" s="220"/>
      <c r="M305" s="220"/>
      <c r="N305" s="220"/>
      <c r="O305" s="220"/>
      <c r="P305" s="220"/>
      <c r="Q305" s="220"/>
      <c r="R305" s="220"/>
    </row>
    <row r="306" spans="1:18" ht="15.75" customHeight="1">
      <c r="A306" s="224"/>
      <c r="B306" s="224"/>
      <c r="C306" s="224"/>
      <c r="D306" s="224"/>
      <c r="E306" s="224"/>
      <c r="F306" s="222" t="s">
        <v>2808</v>
      </c>
      <c r="G306" s="225"/>
      <c r="H306" s="223">
        <v>676000</v>
      </c>
      <c r="K306" s="220"/>
      <c r="L306" s="220"/>
      <c r="M306" s="220"/>
      <c r="N306" s="220"/>
      <c r="O306" s="220"/>
      <c r="P306" s="220"/>
      <c r="Q306" s="220"/>
      <c r="R306" s="220"/>
    </row>
    <row r="307" spans="1:18" ht="15.75" customHeight="1">
      <c r="A307" s="224"/>
      <c r="B307" s="224"/>
      <c r="C307" s="224"/>
      <c r="D307" s="224"/>
      <c r="E307" s="222" t="s">
        <v>2987</v>
      </c>
      <c r="F307" s="225"/>
      <c r="G307" s="225"/>
      <c r="H307" s="223">
        <v>676000</v>
      </c>
      <c r="K307" s="220"/>
      <c r="L307" s="220"/>
      <c r="M307" s="220"/>
      <c r="N307" s="220"/>
      <c r="O307" s="220"/>
      <c r="P307" s="220"/>
      <c r="Q307" s="220"/>
      <c r="R307" s="220"/>
    </row>
    <row r="308" spans="1:18" ht="15.75" customHeight="1">
      <c r="A308" s="224"/>
      <c r="B308" s="224"/>
      <c r="C308" s="224"/>
      <c r="D308" s="222" t="s">
        <v>2810</v>
      </c>
      <c r="E308" s="225"/>
      <c r="F308" s="225"/>
      <c r="G308" s="225"/>
      <c r="H308" s="223">
        <v>676000</v>
      </c>
      <c r="K308" s="220"/>
      <c r="L308" s="220"/>
      <c r="M308" s="220"/>
      <c r="N308" s="220"/>
      <c r="O308" s="220"/>
      <c r="P308" s="220"/>
      <c r="Q308" s="220"/>
      <c r="R308" s="220"/>
    </row>
    <row r="309" spans="1:18" ht="15.75" customHeight="1">
      <c r="A309" s="224"/>
      <c r="B309" s="224"/>
      <c r="C309" s="222" t="s">
        <v>2811</v>
      </c>
      <c r="D309" s="225"/>
      <c r="E309" s="225"/>
      <c r="F309" s="225"/>
      <c r="G309" s="225"/>
      <c r="H309" s="223">
        <v>676000</v>
      </c>
      <c r="K309" s="220"/>
      <c r="L309" s="220"/>
      <c r="M309" s="220"/>
      <c r="N309" s="220"/>
      <c r="O309" s="220"/>
      <c r="P309" s="220"/>
      <c r="Q309" s="220"/>
      <c r="R309" s="220"/>
    </row>
    <row r="310" spans="1:18" ht="15.75" customHeight="1">
      <c r="A310" s="224"/>
      <c r="B310" s="222" t="s">
        <v>2988</v>
      </c>
      <c r="C310" s="225"/>
      <c r="D310" s="225"/>
      <c r="E310" s="225"/>
      <c r="F310" s="225"/>
      <c r="G310" s="225"/>
      <c r="H310" s="223">
        <v>676000</v>
      </c>
      <c r="K310" s="220"/>
      <c r="L310" s="220"/>
      <c r="M310" s="220"/>
      <c r="N310" s="220"/>
      <c r="O310" s="220"/>
      <c r="P310" s="220"/>
      <c r="Q310" s="220"/>
      <c r="R310" s="220"/>
    </row>
    <row r="311" spans="1:18" ht="15.75" customHeight="1">
      <c r="A311" s="222" t="s">
        <v>2989</v>
      </c>
      <c r="B311" s="225"/>
      <c r="C311" s="225"/>
      <c r="D311" s="225"/>
      <c r="E311" s="225"/>
      <c r="F311" s="225"/>
      <c r="G311" s="225"/>
      <c r="H311" s="223">
        <v>676000</v>
      </c>
      <c r="K311" s="220"/>
      <c r="L311" s="220"/>
      <c r="M311" s="220"/>
      <c r="N311" s="220"/>
      <c r="O311" s="220"/>
      <c r="P311" s="220"/>
      <c r="Q311" s="220"/>
      <c r="R311" s="220"/>
    </row>
    <row r="312" spans="1:18" ht="15.75" customHeight="1">
      <c r="A312" s="222" t="s">
        <v>2990</v>
      </c>
      <c r="B312" s="222" t="s">
        <v>2991</v>
      </c>
      <c r="C312" s="222">
        <v>9</v>
      </c>
      <c r="D312" s="222" t="s">
        <v>4</v>
      </c>
      <c r="E312" s="222">
        <v>26</v>
      </c>
      <c r="F312" s="222" t="s">
        <v>8</v>
      </c>
      <c r="G312" s="222" t="s">
        <v>70</v>
      </c>
      <c r="H312" s="223">
        <v>163800</v>
      </c>
      <c r="K312" s="220"/>
      <c r="L312" s="220"/>
      <c r="M312" s="220"/>
      <c r="N312" s="220"/>
      <c r="O312" s="220"/>
      <c r="P312" s="220"/>
      <c r="Q312" s="220"/>
      <c r="R312" s="220"/>
    </row>
    <row r="313" spans="1:18" ht="15.75" customHeight="1">
      <c r="A313" s="224"/>
      <c r="B313" s="224"/>
      <c r="C313" s="224"/>
      <c r="D313" s="224"/>
      <c r="E313" s="224"/>
      <c r="F313" s="222" t="s">
        <v>2808</v>
      </c>
      <c r="G313" s="225"/>
      <c r="H313" s="223">
        <v>163800</v>
      </c>
      <c r="K313" s="220"/>
      <c r="L313" s="220"/>
      <c r="M313" s="220"/>
      <c r="N313" s="220"/>
      <c r="O313" s="220"/>
      <c r="P313" s="220"/>
      <c r="Q313" s="220"/>
      <c r="R313" s="220"/>
    </row>
    <row r="314" spans="1:18" ht="15.75" customHeight="1">
      <c r="A314" s="224"/>
      <c r="B314" s="224"/>
      <c r="C314" s="224"/>
      <c r="D314" s="224"/>
      <c r="E314" s="222" t="s">
        <v>2987</v>
      </c>
      <c r="F314" s="225"/>
      <c r="G314" s="225"/>
      <c r="H314" s="223">
        <v>163800</v>
      </c>
      <c r="K314" s="220"/>
      <c r="L314" s="220"/>
      <c r="M314" s="220"/>
      <c r="N314" s="220"/>
      <c r="O314" s="220"/>
      <c r="P314" s="220"/>
      <c r="Q314" s="220"/>
      <c r="R314" s="220"/>
    </row>
    <row r="315" spans="1:18" ht="15.75" customHeight="1">
      <c r="A315" s="224"/>
      <c r="B315" s="224"/>
      <c r="C315" s="224"/>
      <c r="D315" s="222" t="s">
        <v>2810</v>
      </c>
      <c r="E315" s="225"/>
      <c r="F315" s="225"/>
      <c r="G315" s="225"/>
      <c r="H315" s="223">
        <v>163800</v>
      </c>
      <c r="K315" s="220"/>
      <c r="L315" s="220"/>
      <c r="M315" s="220"/>
      <c r="N315" s="220"/>
      <c r="O315" s="220"/>
      <c r="P315" s="220"/>
      <c r="Q315" s="220"/>
      <c r="R315" s="220"/>
    </row>
    <row r="316" spans="1:18" ht="15.75" customHeight="1">
      <c r="A316" s="224"/>
      <c r="B316" s="224"/>
      <c r="C316" s="222" t="s">
        <v>2811</v>
      </c>
      <c r="D316" s="225"/>
      <c r="E316" s="225"/>
      <c r="F316" s="225"/>
      <c r="G316" s="225"/>
      <c r="H316" s="223">
        <v>163800</v>
      </c>
      <c r="K316" s="220"/>
      <c r="L316" s="220"/>
      <c r="M316" s="220"/>
      <c r="N316" s="220"/>
      <c r="O316" s="220"/>
      <c r="P316" s="220"/>
      <c r="Q316" s="220"/>
      <c r="R316" s="220"/>
    </row>
    <row r="317" spans="1:18" ht="15.75" customHeight="1">
      <c r="A317" s="224"/>
      <c r="B317" s="222" t="s">
        <v>2992</v>
      </c>
      <c r="C317" s="225"/>
      <c r="D317" s="225"/>
      <c r="E317" s="225"/>
      <c r="F317" s="225"/>
      <c r="G317" s="225"/>
      <c r="H317" s="223">
        <v>163800</v>
      </c>
      <c r="K317" s="220"/>
      <c r="L317" s="220"/>
      <c r="M317" s="220"/>
      <c r="N317" s="220"/>
      <c r="O317" s="220"/>
      <c r="P317" s="220"/>
      <c r="Q317" s="220"/>
      <c r="R317" s="220"/>
    </row>
    <row r="318" spans="1:18" ht="15.75" customHeight="1">
      <c r="A318" s="222" t="s">
        <v>2993</v>
      </c>
      <c r="B318" s="225"/>
      <c r="C318" s="225"/>
      <c r="D318" s="225"/>
      <c r="E318" s="225"/>
      <c r="F318" s="225"/>
      <c r="G318" s="225"/>
      <c r="H318" s="223">
        <v>163800</v>
      </c>
      <c r="K318" s="220"/>
      <c r="L318" s="220"/>
      <c r="M318" s="220"/>
      <c r="N318" s="220"/>
      <c r="O318" s="220"/>
      <c r="P318" s="220"/>
      <c r="Q318" s="220"/>
      <c r="R318" s="220"/>
    </row>
    <row r="319" spans="1:18" ht="15.75" customHeight="1">
      <c r="A319" s="222" t="s">
        <v>2994</v>
      </c>
      <c r="B319" s="222" t="s">
        <v>2995</v>
      </c>
      <c r="C319" s="222">
        <v>9</v>
      </c>
      <c r="D319" s="222" t="s">
        <v>4</v>
      </c>
      <c r="E319" s="222">
        <v>75</v>
      </c>
      <c r="F319" s="222" t="s">
        <v>8</v>
      </c>
      <c r="G319" s="222" t="s">
        <v>70</v>
      </c>
      <c r="H319" s="223">
        <v>187500</v>
      </c>
      <c r="K319" s="220"/>
      <c r="L319" s="220"/>
      <c r="M319" s="220"/>
      <c r="N319" s="220"/>
      <c r="O319" s="220"/>
      <c r="P319" s="220"/>
      <c r="Q319" s="220"/>
      <c r="R319" s="220"/>
    </row>
    <row r="320" spans="1:18" ht="15.75" customHeight="1">
      <c r="A320" s="224"/>
      <c r="B320" s="224"/>
      <c r="C320" s="224"/>
      <c r="D320" s="224"/>
      <c r="E320" s="224"/>
      <c r="F320" s="222" t="s">
        <v>2808</v>
      </c>
      <c r="G320" s="225"/>
      <c r="H320" s="223">
        <v>187500</v>
      </c>
      <c r="K320" s="220"/>
      <c r="L320" s="220"/>
      <c r="M320" s="220"/>
      <c r="N320" s="220"/>
      <c r="O320" s="220"/>
      <c r="P320" s="220"/>
      <c r="Q320" s="220"/>
      <c r="R320" s="220"/>
    </row>
    <row r="321" spans="1:18" ht="15.75" customHeight="1">
      <c r="A321" s="224"/>
      <c r="B321" s="224"/>
      <c r="C321" s="224"/>
      <c r="D321" s="224"/>
      <c r="E321" s="222" t="s">
        <v>2996</v>
      </c>
      <c r="F321" s="225"/>
      <c r="G321" s="225"/>
      <c r="H321" s="223">
        <v>187500</v>
      </c>
      <c r="K321" s="220"/>
      <c r="L321" s="220"/>
      <c r="M321" s="220"/>
      <c r="N321" s="220"/>
      <c r="O321" s="220"/>
      <c r="P321" s="220"/>
      <c r="Q321" s="220"/>
      <c r="R321" s="220"/>
    </row>
    <row r="322" spans="1:18" ht="15.75" customHeight="1">
      <c r="A322" s="224"/>
      <c r="B322" s="224"/>
      <c r="C322" s="224"/>
      <c r="D322" s="222" t="s">
        <v>2810</v>
      </c>
      <c r="E322" s="225"/>
      <c r="F322" s="225"/>
      <c r="G322" s="225"/>
      <c r="H322" s="223">
        <v>187500</v>
      </c>
      <c r="K322" s="220"/>
      <c r="L322" s="220"/>
      <c r="M322" s="220"/>
      <c r="N322" s="220"/>
      <c r="O322" s="220"/>
      <c r="P322" s="220"/>
      <c r="Q322" s="220"/>
      <c r="R322" s="220"/>
    </row>
    <row r="323" spans="1:18" ht="15.75" customHeight="1">
      <c r="A323" s="224"/>
      <c r="B323" s="224"/>
      <c r="C323" s="222" t="s">
        <v>2811</v>
      </c>
      <c r="D323" s="225"/>
      <c r="E323" s="225"/>
      <c r="F323" s="225"/>
      <c r="G323" s="225"/>
      <c r="H323" s="223">
        <v>187500</v>
      </c>
      <c r="K323" s="220"/>
      <c r="L323" s="220"/>
      <c r="M323" s="220"/>
      <c r="N323" s="220"/>
      <c r="O323" s="220"/>
      <c r="P323" s="220"/>
      <c r="Q323" s="220"/>
      <c r="R323" s="220"/>
    </row>
    <row r="324" spans="1:18" ht="15.75" customHeight="1">
      <c r="A324" s="224"/>
      <c r="B324" s="222" t="s">
        <v>2997</v>
      </c>
      <c r="C324" s="225"/>
      <c r="D324" s="225"/>
      <c r="E324" s="225"/>
      <c r="F324" s="225"/>
      <c r="G324" s="225"/>
      <c r="H324" s="223">
        <v>187500</v>
      </c>
      <c r="K324" s="220"/>
      <c r="L324" s="220"/>
      <c r="M324" s="220"/>
      <c r="N324" s="220"/>
      <c r="O324" s="220"/>
      <c r="P324" s="220"/>
      <c r="Q324" s="220"/>
      <c r="R324" s="220"/>
    </row>
    <row r="325" spans="1:18" ht="15.75" customHeight="1">
      <c r="A325" s="222" t="s">
        <v>2998</v>
      </c>
      <c r="B325" s="225"/>
      <c r="C325" s="225"/>
      <c r="D325" s="225"/>
      <c r="E325" s="225"/>
      <c r="F325" s="225"/>
      <c r="G325" s="225"/>
      <c r="H325" s="223">
        <v>187500</v>
      </c>
      <c r="K325" s="220"/>
      <c r="L325" s="220"/>
      <c r="M325" s="220"/>
      <c r="N325" s="220"/>
      <c r="O325" s="220"/>
      <c r="P325" s="220"/>
      <c r="Q325" s="220"/>
      <c r="R325" s="220"/>
    </row>
    <row r="326" spans="1:18" ht="15.75" customHeight="1">
      <c r="A326" s="222" t="s">
        <v>12</v>
      </c>
      <c r="B326" s="222" t="s">
        <v>2999</v>
      </c>
      <c r="C326" s="222">
        <v>9</v>
      </c>
      <c r="D326" s="222" t="s">
        <v>4</v>
      </c>
      <c r="E326" s="222">
        <v>1</v>
      </c>
      <c r="F326" s="222" t="s">
        <v>8</v>
      </c>
      <c r="G326" s="222" t="s">
        <v>70</v>
      </c>
      <c r="H326" s="223">
        <v>2500</v>
      </c>
      <c r="K326" s="220"/>
      <c r="L326" s="220"/>
      <c r="M326" s="220"/>
      <c r="N326" s="220"/>
      <c r="O326" s="220"/>
      <c r="P326" s="220"/>
      <c r="Q326" s="220"/>
      <c r="R326" s="220"/>
    </row>
    <row r="327" spans="1:18" ht="15.75" customHeight="1">
      <c r="A327" s="224"/>
      <c r="B327" s="224"/>
      <c r="C327" s="224"/>
      <c r="D327" s="224"/>
      <c r="E327" s="224"/>
      <c r="F327" s="222" t="s">
        <v>2808</v>
      </c>
      <c r="G327" s="225"/>
      <c r="H327" s="223">
        <v>2500</v>
      </c>
      <c r="K327" s="220"/>
      <c r="L327" s="220"/>
      <c r="M327" s="220"/>
      <c r="N327" s="220"/>
      <c r="O327" s="220"/>
      <c r="P327" s="220"/>
      <c r="Q327" s="220"/>
      <c r="R327" s="220"/>
    </row>
    <row r="328" spans="1:18" ht="15.75" customHeight="1">
      <c r="A328" s="224"/>
      <c r="B328" s="224"/>
      <c r="C328" s="224"/>
      <c r="D328" s="224"/>
      <c r="E328" s="222" t="s">
        <v>2816</v>
      </c>
      <c r="F328" s="225"/>
      <c r="G328" s="225"/>
      <c r="H328" s="223">
        <v>2500</v>
      </c>
      <c r="K328" s="220"/>
      <c r="L328" s="220"/>
      <c r="M328" s="220"/>
      <c r="N328" s="220"/>
      <c r="O328" s="220"/>
      <c r="P328" s="220"/>
      <c r="Q328" s="220"/>
      <c r="R328" s="220"/>
    </row>
    <row r="329" spans="1:18" ht="15.75" customHeight="1">
      <c r="A329" s="224"/>
      <c r="B329" s="224"/>
      <c r="C329" s="224"/>
      <c r="D329" s="222" t="s">
        <v>2810</v>
      </c>
      <c r="E329" s="225"/>
      <c r="F329" s="225"/>
      <c r="G329" s="225"/>
      <c r="H329" s="223">
        <v>2500</v>
      </c>
      <c r="K329" s="220"/>
      <c r="L329" s="220"/>
      <c r="M329" s="220"/>
      <c r="N329" s="220"/>
      <c r="O329" s="220"/>
      <c r="P329" s="220"/>
      <c r="Q329" s="220"/>
      <c r="R329" s="220"/>
    </row>
    <row r="330" spans="1:18" ht="15.75" customHeight="1">
      <c r="A330" s="224"/>
      <c r="B330" s="224"/>
      <c r="C330" s="222" t="s">
        <v>2811</v>
      </c>
      <c r="D330" s="225"/>
      <c r="E330" s="225"/>
      <c r="F330" s="225"/>
      <c r="G330" s="225"/>
      <c r="H330" s="223">
        <v>2500</v>
      </c>
      <c r="K330" s="220"/>
      <c r="L330" s="220"/>
      <c r="M330" s="220"/>
      <c r="N330" s="220"/>
      <c r="O330" s="220"/>
      <c r="P330" s="220"/>
      <c r="Q330" s="220"/>
      <c r="R330" s="220"/>
    </row>
    <row r="331" spans="1:18" ht="15.75" customHeight="1">
      <c r="A331" s="224"/>
      <c r="B331" s="222" t="s">
        <v>3000</v>
      </c>
      <c r="C331" s="225"/>
      <c r="D331" s="225"/>
      <c r="E331" s="225"/>
      <c r="F331" s="225"/>
      <c r="G331" s="225"/>
      <c r="H331" s="223">
        <v>2500</v>
      </c>
      <c r="K331" s="220"/>
      <c r="L331" s="220"/>
      <c r="M331" s="220"/>
      <c r="N331" s="220"/>
      <c r="O331" s="220"/>
      <c r="P331" s="220"/>
      <c r="Q331" s="220"/>
      <c r="R331" s="220"/>
    </row>
    <row r="332" spans="1:18" ht="15.75" customHeight="1">
      <c r="A332" s="222" t="s">
        <v>3001</v>
      </c>
      <c r="B332" s="225"/>
      <c r="C332" s="225"/>
      <c r="D332" s="225"/>
      <c r="E332" s="225"/>
      <c r="F332" s="225"/>
      <c r="G332" s="225"/>
      <c r="H332" s="223">
        <v>2500</v>
      </c>
      <c r="K332" s="220"/>
      <c r="L332" s="220"/>
      <c r="M332" s="220"/>
      <c r="N332" s="220"/>
      <c r="O332" s="220"/>
      <c r="P332" s="220"/>
      <c r="Q332" s="220"/>
      <c r="R332" s="220"/>
    </row>
    <row r="333" spans="1:18" ht="15.75" customHeight="1">
      <c r="A333" s="222" t="s">
        <v>13</v>
      </c>
      <c r="B333" s="222" t="s">
        <v>3002</v>
      </c>
      <c r="C333" s="222">
        <v>9</v>
      </c>
      <c r="D333" s="222" t="s">
        <v>4</v>
      </c>
      <c r="E333" s="222">
        <v>1</v>
      </c>
      <c r="F333" s="222" t="s">
        <v>8</v>
      </c>
      <c r="G333" s="222" t="s">
        <v>70</v>
      </c>
      <c r="H333" s="223">
        <v>2500</v>
      </c>
      <c r="K333" s="220"/>
      <c r="L333" s="220"/>
      <c r="M333" s="220"/>
      <c r="N333" s="220"/>
      <c r="O333" s="220"/>
      <c r="P333" s="220"/>
      <c r="Q333" s="220"/>
      <c r="R333" s="220"/>
    </row>
    <row r="334" spans="1:18" ht="15.75" customHeight="1">
      <c r="A334" s="224"/>
      <c r="B334" s="224"/>
      <c r="C334" s="224"/>
      <c r="D334" s="224"/>
      <c r="E334" s="224"/>
      <c r="F334" s="222" t="s">
        <v>2808</v>
      </c>
      <c r="G334" s="225"/>
      <c r="H334" s="223">
        <v>2500</v>
      </c>
      <c r="K334" s="220"/>
      <c r="L334" s="220"/>
      <c r="M334" s="220"/>
      <c r="N334" s="220"/>
      <c r="O334" s="220"/>
      <c r="P334" s="220"/>
      <c r="Q334" s="220"/>
      <c r="R334" s="220"/>
    </row>
    <row r="335" spans="1:18" ht="15.75" customHeight="1">
      <c r="A335" s="224"/>
      <c r="B335" s="224"/>
      <c r="C335" s="224"/>
      <c r="D335" s="224"/>
      <c r="E335" s="222" t="s">
        <v>2816</v>
      </c>
      <c r="F335" s="225"/>
      <c r="G335" s="225"/>
      <c r="H335" s="223">
        <v>2500</v>
      </c>
      <c r="K335" s="220"/>
      <c r="L335" s="220"/>
      <c r="M335" s="220"/>
      <c r="N335" s="220"/>
      <c r="O335" s="220"/>
      <c r="P335" s="220"/>
      <c r="Q335" s="220"/>
      <c r="R335" s="220"/>
    </row>
    <row r="336" spans="1:18" ht="15.75" customHeight="1">
      <c r="A336" s="224"/>
      <c r="B336" s="224"/>
      <c r="C336" s="224"/>
      <c r="D336" s="222" t="s">
        <v>2810</v>
      </c>
      <c r="E336" s="225"/>
      <c r="F336" s="225"/>
      <c r="G336" s="225"/>
      <c r="H336" s="223">
        <v>2500</v>
      </c>
      <c r="K336" s="220"/>
      <c r="L336" s="220"/>
      <c r="M336" s="220"/>
      <c r="N336" s="220"/>
      <c r="O336" s="220"/>
      <c r="P336" s="220"/>
      <c r="Q336" s="220"/>
      <c r="R336" s="220"/>
    </row>
    <row r="337" spans="1:18" ht="15.75" customHeight="1">
      <c r="A337" s="224"/>
      <c r="B337" s="224"/>
      <c r="C337" s="222" t="s">
        <v>2811</v>
      </c>
      <c r="D337" s="225"/>
      <c r="E337" s="225"/>
      <c r="F337" s="225"/>
      <c r="G337" s="225"/>
      <c r="H337" s="223">
        <v>2500</v>
      </c>
      <c r="K337" s="220"/>
      <c r="L337" s="220"/>
      <c r="M337" s="220"/>
      <c r="N337" s="220"/>
      <c r="O337" s="220"/>
      <c r="P337" s="220"/>
      <c r="Q337" s="220"/>
      <c r="R337" s="220"/>
    </row>
    <row r="338" spans="1:18" ht="15.75" customHeight="1">
      <c r="A338" s="224"/>
      <c r="B338" s="222" t="s">
        <v>3003</v>
      </c>
      <c r="C338" s="225"/>
      <c r="D338" s="225"/>
      <c r="E338" s="225"/>
      <c r="F338" s="225"/>
      <c r="G338" s="225"/>
      <c r="H338" s="223">
        <v>2500</v>
      </c>
      <c r="K338" s="220"/>
      <c r="L338" s="220"/>
      <c r="M338" s="220"/>
      <c r="N338" s="220"/>
      <c r="O338" s="220"/>
      <c r="P338" s="220"/>
      <c r="Q338" s="220"/>
      <c r="R338" s="220"/>
    </row>
    <row r="339" spans="1:18" ht="15.75" customHeight="1">
      <c r="A339" s="222" t="s">
        <v>3004</v>
      </c>
      <c r="B339" s="225"/>
      <c r="C339" s="225"/>
      <c r="D339" s="225"/>
      <c r="E339" s="225"/>
      <c r="F339" s="225"/>
      <c r="G339" s="225"/>
      <c r="H339" s="223">
        <v>2500</v>
      </c>
      <c r="K339" s="220"/>
      <c r="L339" s="220"/>
      <c r="M339" s="220"/>
      <c r="N339" s="220"/>
      <c r="O339" s="220"/>
      <c r="P339" s="220"/>
      <c r="Q339" s="220"/>
      <c r="R339" s="220"/>
    </row>
    <row r="340" spans="1:18" ht="15.75" customHeight="1">
      <c r="A340" s="222" t="s">
        <v>3005</v>
      </c>
      <c r="B340" s="222" t="s">
        <v>3006</v>
      </c>
      <c r="C340" s="222">
        <v>9</v>
      </c>
      <c r="D340" s="222" t="s">
        <v>4</v>
      </c>
      <c r="E340" s="222">
        <v>1</v>
      </c>
      <c r="F340" s="222" t="s">
        <v>8</v>
      </c>
      <c r="G340" s="222" t="s">
        <v>70</v>
      </c>
      <c r="H340" s="223">
        <v>2500</v>
      </c>
      <c r="K340" s="220"/>
      <c r="L340" s="220"/>
      <c r="M340" s="220"/>
      <c r="N340" s="220"/>
      <c r="O340" s="220"/>
      <c r="P340" s="220"/>
      <c r="Q340" s="220"/>
      <c r="R340" s="220"/>
    </row>
    <row r="341" spans="1:18" ht="15.75" customHeight="1">
      <c r="A341" s="224"/>
      <c r="B341" s="224"/>
      <c r="C341" s="224"/>
      <c r="D341" s="224"/>
      <c r="E341" s="224"/>
      <c r="F341" s="222" t="s">
        <v>2808</v>
      </c>
      <c r="G341" s="225"/>
      <c r="H341" s="223">
        <v>2500</v>
      </c>
      <c r="K341" s="220"/>
      <c r="L341" s="220"/>
      <c r="M341" s="220"/>
      <c r="N341" s="220"/>
      <c r="O341" s="220"/>
      <c r="P341" s="220"/>
      <c r="Q341" s="220"/>
      <c r="R341" s="220"/>
    </row>
    <row r="342" spans="1:18" ht="15.75" customHeight="1">
      <c r="A342" s="224"/>
      <c r="B342" s="224"/>
      <c r="C342" s="224"/>
      <c r="D342" s="224"/>
      <c r="E342" s="222" t="s">
        <v>2816</v>
      </c>
      <c r="F342" s="225"/>
      <c r="G342" s="225"/>
      <c r="H342" s="223">
        <v>2500</v>
      </c>
      <c r="K342" s="220"/>
      <c r="L342" s="220"/>
      <c r="M342" s="220"/>
      <c r="N342" s="220"/>
      <c r="O342" s="220"/>
      <c r="P342" s="220"/>
      <c r="Q342" s="220"/>
      <c r="R342" s="220"/>
    </row>
    <row r="343" spans="1:18" ht="15.75" customHeight="1">
      <c r="A343" s="224"/>
      <c r="B343" s="224"/>
      <c r="C343" s="224"/>
      <c r="D343" s="222" t="s">
        <v>2810</v>
      </c>
      <c r="E343" s="225"/>
      <c r="F343" s="225"/>
      <c r="G343" s="225"/>
      <c r="H343" s="223">
        <v>2500</v>
      </c>
      <c r="K343" s="220"/>
      <c r="L343" s="220"/>
      <c r="M343" s="220"/>
      <c r="N343" s="220"/>
      <c r="O343" s="220"/>
      <c r="P343" s="220"/>
      <c r="Q343" s="220"/>
      <c r="R343" s="220"/>
    </row>
    <row r="344" spans="1:18" ht="15.75" customHeight="1">
      <c r="A344" s="224"/>
      <c r="B344" s="224"/>
      <c r="C344" s="222" t="s">
        <v>2811</v>
      </c>
      <c r="D344" s="225"/>
      <c r="E344" s="225"/>
      <c r="F344" s="225"/>
      <c r="G344" s="225"/>
      <c r="H344" s="223">
        <v>2500</v>
      </c>
      <c r="K344" s="220"/>
      <c r="L344" s="220"/>
      <c r="M344" s="220"/>
      <c r="N344" s="220"/>
      <c r="O344" s="220"/>
      <c r="P344" s="220"/>
      <c r="Q344" s="220"/>
      <c r="R344" s="220"/>
    </row>
    <row r="345" spans="1:18" ht="15.75" customHeight="1">
      <c r="A345" s="224"/>
      <c r="B345" s="222" t="s">
        <v>3007</v>
      </c>
      <c r="C345" s="225"/>
      <c r="D345" s="225"/>
      <c r="E345" s="225"/>
      <c r="F345" s="225"/>
      <c r="G345" s="225"/>
      <c r="H345" s="223">
        <v>2500</v>
      </c>
      <c r="K345" s="220"/>
      <c r="L345" s="220"/>
      <c r="M345" s="220"/>
      <c r="N345" s="220"/>
      <c r="O345" s="220"/>
      <c r="P345" s="220"/>
      <c r="Q345" s="220"/>
      <c r="R345" s="220"/>
    </row>
    <row r="346" spans="1:18" ht="15.75" customHeight="1">
      <c r="A346" s="222" t="s">
        <v>3008</v>
      </c>
      <c r="B346" s="225"/>
      <c r="C346" s="225"/>
      <c r="D346" s="225"/>
      <c r="E346" s="225"/>
      <c r="F346" s="225"/>
      <c r="G346" s="225"/>
      <c r="H346" s="223">
        <v>2500</v>
      </c>
      <c r="K346" s="220"/>
      <c r="L346" s="220"/>
      <c r="M346" s="220"/>
      <c r="N346" s="220"/>
      <c r="O346" s="220"/>
      <c r="P346" s="220"/>
      <c r="Q346" s="220"/>
      <c r="R346" s="220"/>
    </row>
    <row r="347" spans="1:18" ht="15.75" customHeight="1">
      <c r="A347" s="222" t="s">
        <v>14</v>
      </c>
      <c r="B347" s="222" t="s">
        <v>3009</v>
      </c>
      <c r="C347" s="222">
        <v>9</v>
      </c>
      <c r="D347" s="222" t="s">
        <v>4</v>
      </c>
      <c r="E347" s="222">
        <v>1</v>
      </c>
      <c r="F347" s="222" t="s">
        <v>8</v>
      </c>
      <c r="G347" s="222" t="s">
        <v>70</v>
      </c>
      <c r="H347" s="223">
        <v>2500</v>
      </c>
      <c r="K347" s="220"/>
      <c r="L347" s="220"/>
      <c r="M347" s="220"/>
      <c r="N347" s="220"/>
      <c r="O347" s="220"/>
      <c r="P347" s="220"/>
      <c r="Q347" s="220"/>
      <c r="R347" s="220"/>
    </row>
    <row r="348" spans="1:18" ht="15.75" customHeight="1">
      <c r="A348" s="224"/>
      <c r="B348" s="224"/>
      <c r="C348" s="224"/>
      <c r="D348" s="224"/>
      <c r="E348" s="224"/>
      <c r="F348" s="222" t="s">
        <v>2808</v>
      </c>
      <c r="G348" s="225"/>
      <c r="H348" s="223">
        <v>2500</v>
      </c>
      <c r="K348" s="220"/>
      <c r="L348" s="220"/>
      <c r="M348" s="220"/>
      <c r="N348" s="220"/>
      <c r="O348" s="220"/>
      <c r="P348" s="220"/>
      <c r="Q348" s="220"/>
      <c r="R348" s="220"/>
    </row>
    <row r="349" spans="1:18" ht="15.75" customHeight="1">
      <c r="A349" s="224"/>
      <c r="B349" s="224"/>
      <c r="C349" s="224"/>
      <c r="D349" s="224"/>
      <c r="E349" s="222" t="s">
        <v>2816</v>
      </c>
      <c r="F349" s="225"/>
      <c r="G349" s="225"/>
      <c r="H349" s="223">
        <v>2500</v>
      </c>
      <c r="K349" s="220"/>
      <c r="L349" s="220"/>
      <c r="M349" s="220"/>
      <c r="N349" s="220"/>
      <c r="O349" s="220"/>
      <c r="P349" s="220"/>
      <c r="Q349" s="220"/>
      <c r="R349" s="220"/>
    </row>
    <row r="350" spans="1:18" ht="15.75" customHeight="1">
      <c r="A350" s="224"/>
      <c r="B350" s="224"/>
      <c r="C350" s="224"/>
      <c r="D350" s="222" t="s">
        <v>2810</v>
      </c>
      <c r="E350" s="225"/>
      <c r="F350" s="225"/>
      <c r="G350" s="225"/>
      <c r="H350" s="223">
        <v>2500</v>
      </c>
      <c r="K350" s="220"/>
      <c r="L350" s="220"/>
      <c r="M350" s="220"/>
      <c r="N350" s="220"/>
      <c r="O350" s="220"/>
      <c r="P350" s="220"/>
      <c r="Q350" s="220"/>
      <c r="R350" s="220"/>
    </row>
    <row r="351" spans="1:18" ht="15.75" customHeight="1">
      <c r="A351" s="224"/>
      <c r="B351" s="224"/>
      <c r="C351" s="222" t="s">
        <v>2811</v>
      </c>
      <c r="D351" s="225"/>
      <c r="E351" s="225"/>
      <c r="F351" s="225"/>
      <c r="G351" s="225"/>
      <c r="H351" s="223">
        <v>2500</v>
      </c>
      <c r="K351" s="220"/>
      <c r="L351" s="220"/>
      <c r="M351" s="220"/>
      <c r="N351" s="220"/>
      <c r="O351" s="220"/>
      <c r="P351" s="220"/>
      <c r="Q351" s="220"/>
      <c r="R351" s="220"/>
    </row>
    <row r="352" spans="1:18" ht="15.75" customHeight="1">
      <c r="A352" s="224"/>
      <c r="B352" s="222" t="s">
        <v>3010</v>
      </c>
      <c r="C352" s="225"/>
      <c r="D352" s="225"/>
      <c r="E352" s="225"/>
      <c r="F352" s="225"/>
      <c r="G352" s="225"/>
      <c r="H352" s="223">
        <v>2500</v>
      </c>
      <c r="K352" s="220"/>
      <c r="L352" s="220"/>
      <c r="M352" s="220"/>
      <c r="N352" s="220"/>
      <c r="O352" s="220"/>
      <c r="P352" s="220"/>
      <c r="Q352" s="220"/>
      <c r="R352" s="220"/>
    </row>
    <row r="353" spans="1:18" ht="15.75" customHeight="1">
      <c r="A353" s="222" t="s">
        <v>3011</v>
      </c>
      <c r="B353" s="225"/>
      <c r="C353" s="225"/>
      <c r="D353" s="225"/>
      <c r="E353" s="225"/>
      <c r="F353" s="225"/>
      <c r="G353" s="225"/>
      <c r="H353" s="223">
        <v>2500</v>
      </c>
      <c r="K353" s="220"/>
      <c r="L353" s="220"/>
      <c r="M353" s="220"/>
      <c r="N353" s="220"/>
      <c r="O353" s="220"/>
      <c r="P353" s="220"/>
      <c r="Q353" s="220"/>
      <c r="R353" s="220"/>
    </row>
    <row r="354" spans="1:18" ht="15.75" customHeight="1">
      <c r="A354" s="222" t="s">
        <v>15</v>
      </c>
      <c r="B354" s="222" t="s">
        <v>3012</v>
      </c>
      <c r="C354" s="222">
        <v>9</v>
      </c>
      <c r="D354" s="222" t="s">
        <v>4</v>
      </c>
      <c r="E354" s="222">
        <v>1</v>
      </c>
      <c r="F354" s="222" t="s">
        <v>8</v>
      </c>
      <c r="G354" s="222" t="s">
        <v>70</v>
      </c>
      <c r="H354" s="223">
        <v>2500</v>
      </c>
      <c r="K354" s="220"/>
      <c r="L354" s="220"/>
      <c r="M354" s="220"/>
      <c r="N354" s="220"/>
      <c r="O354" s="220"/>
      <c r="P354" s="220"/>
      <c r="Q354" s="220"/>
      <c r="R354" s="220"/>
    </row>
    <row r="355" spans="1:18" ht="15.75" customHeight="1">
      <c r="A355" s="224"/>
      <c r="B355" s="224"/>
      <c r="C355" s="224"/>
      <c r="D355" s="224"/>
      <c r="E355" s="224"/>
      <c r="F355" s="222" t="s">
        <v>2808</v>
      </c>
      <c r="G355" s="225"/>
      <c r="H355" s="223">
        <v>2500</v>
      </c>
      <c r="K355" s="220"/>
      <c r="L355" s="220"/>
      <c r="M355" s="220"/>
      <c r="N355" s="220"/>
      <c r="O355" s="220"/>
      <c r="P355" s="220"/>
      <c r="Q355" s="220"/>
      <c r="R355" s="220"/>
    </row>
    <row r="356" spans="1:18" ht="15.75" customHeight="1">
      <c r="A356" s="224"/>
      <c r="B356" s="224"/>
      <c r="C356" s="224"/>
      <c r="D356" s="224"/>
      <c r="E356" s="222" t="s">
        <v>2816</v>
      </c>
      <c r="F356" s="225"/>
      <c r="G356" s="225"/>
      <c r="H356" s="223">
        <v>2500</v>
      </c>
      <c r="K356" s="220"/>
      <c r="L356" s="220"/>
      <c r="M356" s="220"/>
      <c r="N356" s="220"/>
      <c r="O356" s="220"/>
      <c r="P356" s="220"/>
      <c r="Q356" s="220"/>
      <c r="R356" s="220"/>
    </row>
    <row r="357" spans="1:18" ht="15.75" customHeight="1">
      <c r="A357" s="224"/>
      <c r="B357" s="224"/>
      <c r="C357" s="224"/>
      <c r="D357" s="222" t="s">
        <v>2810</v>
      </c>
      <c r="E357" s="225"/>
      <c r="F357" s="225"/>
      <c r="G357" s="225"/>
      <c r="H357" s="223">
        <v>2500</v>
      </c>
      <c r="K357" s="220"/>
      <c r="L357" s="220"/>
      <c r="M357" s="220"/>
      <c r="N357" s="220"/>
      <c r="O357" s="220"/>
      <c r="P357" s="220"/>
      <c r="Q357" s="220"/>
      <c r="R357" s="220"/>
    </row>
    <row r="358" spans="1:18" ht="15.75" customHeight="1">
      <c r="A358" s="224"/>
      <c r="B358" s="224"/>
      <c r="C358" s="222" t="s">
        <v>2811</v>
      </c>
      <c r="D358" s="225"/>
      <c r="E358" s="225"/>
      <c r="F358" s="225"/>
      <c r="G358" s="225"/>
      <c r="H358" s="223">
        <v>2500</v>
      </c>
      <c r="K358" s="220"/>
      <c r="L358" s="220"/>
      <c r="M358" s="220"/>
      <c r="N358" s="220"/>
      <c r="O358" s="220"/>
      <c r="P358" s="220"/>
      <c r="Q358" s="220"/>
      <c r="R358" s="220"/>
    </row>
    <row r="359" spans="1:18" ht="15.75" customHeight="1">
      <c r="A359" s="224"/>
      <c r="B359" s="222" t="s">
        <v>3013</v>
      </c>
      <c r="C359" s="225"/>
      <c r="D359" s="225"/>
      <c r="E359" s="225"/>
      <c r="F359" s="225"/>
      <c r="G359" s="225"/>
      <c r="H359" s="223">
        <v>2500</v>
      </c>
      <c r="K359" s="220"/>
      <c r="L359" s="220"/>
      <c r="M359" s="220"/>
      <c r="N359" s="220"/>
      <c r="O359" s="220"/>
      <c r="P359" s="220"/>
      <c r="Q359" s="220"/>
      <c r="R359" s="220"/>
    </row>
    <row r="360" spans="1:18" ht="15.75" customHeight="1">
      <c r="A360" s="222" t="s">
        <v>3014</v>
      </c>
      <c r="B360" s="225"/>
      <c r="C360" s="225"/>
      <c r="D360" s="225"/>
      <c r="E360" s="225"/>
      <c r="F360" s="225"/>
      <c r="G360" s="225"/>
      <c r="H360" s="223">
        <v>2500</v>
      </c>
      <c r="K360" s="220"/>
      <c r="L360" s="220"/>
      <c r="M360" s="220"/>
      <c r="N360" s="220"/>
      <c r="O360" s="220"/>
      <c r="P360" s="220"/>
      <c r="Q360" s="220"/>
      <c r="R360" s="220"/>
    </row>
    <row r="361" spans="1:18" ht="15.75" customHeight="1">
      <c r="A361" s="222" t="s">
        <v>16</v>
      </c>
      <c r="B361" s="222" t="s">
        <v>3015</v>
      </c>
      <c r="C361" s="222">
        <v>9</v>
      </c>
      <c r="D361" s="222" t="s">
        <v>4</v>
      </c>
      <c r="E361" s="222">
        <v>1</v>
      </c>
      <c r="F361" s="222" t="s">
        <v>8</v>
      </c>
      <c r="G361" s="222" t="s">
        <v>70</v>
      </c>
      <c r="H361" s="223">
        <v>2500</v>
      </c>
      <c r="K361" s="220"/>
      <c r="L361" s="220"/>
      <c r="M361" s="220"/>
      <c r="N361" s="220"/>
      <c r="O361" s="220"/>
      <c r="P361" s="220"/>
      <c r="Q361" s="220"/>
      <c r="R361" s="220"/>
    </row>
    <row r="362" spans="1:18" ht="15.75" customHeight="1">
      <c r="A362" s="224"/>
      <c r="B362" s="224"/>
      <c r="C362" s="224"/>
      <c r="D362" s="224"/>
      <c r="E362" s="224"/>
      <c r="F362" s="222" t="s">
        <v>2808</v>
      </c>
      <c r="G362" s="225"/>
      <c r="H362" s="223">
        <v>2500</v>
      </c>
      <c r="K362" s="220"/>
      <c r="L362" s="220"/>
      <c r="M362" s="220"/>
      <c r="N362" s="220"/>
      <c r="O362" s="220"/>
      <c r="P362" s="220"/>
      <c r="Q362" s="220"/>
      <c r="R362" s="220"/>
    </row>
    <row r="363" spans="1:18" ht="15.75" customHeight="1">
      <c r="A363" s="224"/>
      <c r="B363" s="224"/>
      <c r="C363" s="224"/>
      <c r="D363" s="224"/>
      <c r="E363" s="222" t="s">
        <v>2816</v>
      </c>
      <c r="F363" s="225"/>
      <c r="G363" s="225"/>
      <c r="H363" s="223">
        <v>2500</v>
      </c>
      <c r="K363" s="220"/>
      <c r="L363" s="220"/>
      <c r="M363" s="220"/>
      <c r="N363" s="220"/>
      <c r="O363" s="220"/>
      <c r="P363" s="220"/>
      <c r="Q363" s="220"/>
      <c r="R363" s="220"/>
    </row>
    <row r="364" spans="1:18" ht="15.75" customHeight="1">
      <c r="A364" s="224"/>
      <c r="B364" s="224"/>
      <c r="C364" s="224"/>
      <c r="D364" s="222" t="s">
        <v>2810</v>
      </c>
      <c r="E364" s="225"/>
      <c r="F364" s="225"/>
      <c r="G364" s="225"/>
      <c r="H364" s="223">
        <v>2500</v>
      </c>
      <c r="K364" s="220"/>
      <c r="L364" s="220"/>
      <c r="M364" s="220"/>
      <c r="N364" s="220"/>
      <c r="O364" s="220"/>
      <c r="P364" s="220"/>
      <c r="Q364" s="220"/>
      <c r="R364" s="220"/>
    </row>
    <row r="365" spans="1:18" ht="15.75" customHeight="1">
      <c r="A365" s="224"/>
      <c r="B365" s="224"/>
      <c r="C365" s="222" t="s">
        <v>2811</v>
      </c>
      <c r="D365" s="225"/>
      <c r="E365" s="225"/>
      <c r="F365" s="225"/>
      <c r="G365" s="225"/>
      <c r="H365" s="223">
        <v>2500</v>
      </c>
      <c r="K365" s="220"/>
      <c r="L365" s="220"/>
      <c r="M365" s="220"/>
      <c r="N365" s="220"/>
      <c r="O365" s="220"/>
      <c r="P365" s="220"/>
      <c r="Q365" s="220"/>
      <c r="R365" s="220"/>
    </row>
    <row r="366" spans="1:18" ht="15.75" customHeight="1">
      <c r="A366" s="224"/>
      <c r="B366" s="222" t="s">
        <v>3016</v>
      </c>
      <c r="C366" s="225"/>
      <c r="D366" s="225"/>
      <c r="E366" s="225"/>
      <c r="F366" s="225"/>
      <c r="G366" s="225"/>
      <c r="H366" s="223">
        <v>2500</v>
      </c>
      <c r="K366" s="220"/>
      <c r="L366" s="220"/>
      <c r="M366" s="220"/>
      <c r="N366" s="220"/>
      <c r="O366" s="220"/>
      <c r="P366" s="220"/>
      <c r="Q366" s="220"/>
      <c r="R366" s="220"/>
    </row>
    <row r="367" spans="1:18" ht="15.75" customHeight="1">
      <c r="A367" s="222" t="s">
        <v>3017</v>
      </c>
      <c r="B367" s="225"/>
      <c r="C367" s="225"/>
      <c r="D367" s="225"/>
      <c r="E367" s="225"/>
      <c r="F367" s="225"/>
      <c r="G367" s="225"/>
      <c r="H367" s="223">
        <v>2500</v>
      </c>
      <c r="K367" s="220"/>
      <c r="L367" s="220"/>
      <c r="M367" s="220"/>
      <c r="N367" s="220"/>
      <c r="O367" s="220"/>
      <c r="P367" s="220"/>
      <c r="Q367" s="220"/>
      <c r="R367" s="220"/>
    </row>
    <row r="368" spans="1:18" ht="15.75" customHeight="1">
      <c r="A368" s="222" t="s">
        <v>3018</v>
      </c>
      <c r="B368" s="222" t="s">
        <v>71</v>
      </c>
      <c r="C368" s="222">
        <v>9</v>
      </c>
      <c r="D368" s="222" t="s">
        <v>4</v>
      </c>
      <c r="E368" s="222">
        <v>1</v>
      </c>
      <c r="F368" s="222" t="s">
        <v>6</v>
      </c>
      <c r="G368" s="222" t="s">
        <v>70</v>
      </c>
      <c r="H368" s="223">
        <v>2835100</v>
      </c>
      <c r="K368" s="220"/>
      <c r="L368" s="220"/>
      <c r="M368" s="220"/>
      <c r="N368" s="220"/>
      <c r="O368" s="220"/>
      <c r="P368" s="220"/>
      <c r="Q368" s="220"/>
      <c r="R368" s="220"/>
    </row>
    <row r="369" spans="1:18" ht="15.75" customHeight="1">
      <c r="A369" s="224"/>
      <c r="B369" s="224"/>
      <c r="C369" s="224"/>
      <c r="D369" s="224"/>
      <c r="E369" s="224"/>
      <c r="F369" s="222" t="s">
        <v>3019</v>
      </c>
      <c r="G369" s="225"/>
      <c r="H369" s="223">
        <v>2835100</v>
      </c>
      <c r="K369" s="220"/>
      <c r="L369" s="220"/>
      <c r="M369" s="220"/>
      <c r="N369" s="220"/>
      <c r="O369" s="220"/>
      <c r="P369" s="220"/>
      <c r="Q369" s="220"/>
      <c r="R369" s="220"/>
    </row>
    <row r="370" spans="1:18" ht="15.75" customHeight="1">
      <c r="A370" s="224"/>
      <c r="B370" s="224"/>
      <c r="C370" s="224"/>
      <c r="D370" s="224"/>
      <c r="E370" s="222" t="s">
        <v>2816</v>
      </c>
      <c r="F370" s="225"/>
      <c r="G370" s="225"/>
      <c r="H370" s="223">
        <v>2835100</v>
      </c>
      <c r="K370" s="220"/>
      <c r="L370" s="220"/>
      <c r="M370" s="220"/>
      <c r="N370" s="220"/>
      <c r="O370" s="220"/>
      <c r="P370" s="220"/>
      <c r="Q370" s="220"/>
      <c r="R370" s="220"/>
    </row>
    <row r="371" spans="1:18" ht="15.75" customHeight="1">
      <c r="A371" s="224"/>
      <c r="B371" s="224"/>
      <c r="C371" s="224"/>
      <c r="D371" s="222" t="s">
        <v>2810</v>
      </c>
      <c r="E371" s="225"/>
      <c r="F371" s="225"/>
      <c r="G371" s="225"/>
      <c r="H371" s="223">
        <v>2835100</v>
      </c>
      <c r="K371" s="220"/>
      <c r="L371" s="220"/>
      <c r="M371" s="220"/>
      <c r="N371" s="220"/>
      <c r="O371" s="220"/>
      <c r="P371" s="220"/>
      <c r="Q371" s="220"/>
      <c r="R371" s="220"/>
    </row>
    <row r="372" spans="1:18" ht="15.75" customHeight="1">
      <c r="A372" s="224"/>
      <c r="B372" s="224"/>
      <c r="C372" s="222" t="s">
        <v>2811</v>
      </c>
      <c r="D372" s="225"/>
      <c r="E372" s="225"/>
      <c r="F372" s="225"/>
      <c r="G372" s="225"/>
      <c r="H372" s="223">
        <v>2835100</v>
      </c>
      <c r="K372" s="220"/>
      <c r="L372" s="220"/>
      <c r="M372" s="220"/>
      <c r="N372" s="220"/>
      <c r="O372" s="220"/>
      <c r="P372" s="220"/>
      <c r="Q372" s="220"/>
      <c r="R372" s="220"/>
    </row>
    <row r="373" spans="1:18" ht="15.75" customHeight="1">
      <c r="A373" s="224"/>
      <c r="B373" s="222" t="s">
        <v>3020</v>
      </c>
      <c r="C373" s="225"/>
      <c r="D373" s="225"/>
      <c r="E373" s="225"/>
      <c r="F373" s="225"/>
      <c r="G373" s="225"/>
      <c r="H373" s="223">
        <v>2835100</v>
      </c>
      <c r="K373" s="220"/>
      <c r="L373" s="220"/>
      <c r="M373" s="220"/>
      <c r="N373" s="220"/>
      <c r="O373" s="220"/>
      <c r="P373" s="220"/>
      <c r="Q373" s="220"/>
      <c r="R373" s="220"/>
    </row>
    <row r="374" spans="1:18" ht="15.75" customHeight="1">
      <c r="A374" s="222" t="s">
        <v>3021</v>
      </c>
      <c r="B374" s="225"/>
      <c r="C374" s="225"/>
      <c r="D374" s="225"/>
      <c r="E374" s="225"/>
      <c r="F374" s="225"/>
      <c r="G374" s="225"/>
      <c r="H374" s="223">
        <v>2835100</v>
      </c>
      <c r="K374" s="220"/>
      <c r="L374" s="220"/>
      <c r="M374" s="220"/>
      <c r="N374" s="220"/>
      <c r="O374" s="220"/>
      <c r="P374" s="220"/>
      <c r="Q374" s="220"/>
      <c r="R374" s="220"/>
    </row>
    <row r="375" spans="1:18" ht="15.75" customHeight="1">
      <c r="A375" s="222" t="s">
        <v>3022</v>
      </c>
      <c r="B375" s="222" t="s">
        <v>3023</v>
      </c>
      <c r="C375" s="222">
        <v>9</v>
      </c>
      <c r="D375" s="222" t="s">
        <v>4</v>
      </c>
      <c r="E375" s="222">
        <v>1</v>
      </c>
      <c r="F375" s="222" t="s">
        <v>6</v>
      </c>
      <c r="G375" s="222" t="s">
        <v>70</v>
      </c>
      <c r="H375" s="223">
        <v>2240200</v>
      </c>
      <c r="K375" s="220"/>
      <c r="L375" s="220"/>
      <c r="M375" s="220"/>
      <c r="N375" s="220"/>
      <c r="O375" s="220"/>
      <c r="P375" s="220"/>
      <c r="Q375" s="220"/>
      <c r="R375" s="220"/>
    </row>
    <row r="376" spans="1:18" ht="15.75" customHeight="1">
      <c r="A376" s="224"/>
      <c r="B376" s="224"/>
      <c r="C376" s="224"/>
      <c r="D376" s="224"/>
      <c r="E376" s="224"/>
      <c r="F376" s="222" t="s">
        <v>3019</v>
      </c>
      <c r="G376" s="225"/>
      <c r="H376" s="223">
        <v>2240200</v>
      </c>
      <c r="K376" s="220"/>
      <c r="L376" s="220"/>
      <c r="M376" s="220"/>
      <c r="N376" s="220"/>
      <c r="O376" s="220"/>
      <c r="P376" s="220"/>
      <c r="Q376" s="220"/>
      <c r="R376" s="220"/>
    </row>
    <row r="377" spans="1:18" ht="15.75" customHeight="1">
      <c r="A377" s="224"/>
      <c r="B377" s="224"/>
      <c r="C377" s="224"/>
      <c r="D377" s="224"/>
      <c r="E377" s="222" t="s">
        <v>2816</v>
      </c>
      <c r="F377" s="225"/>
      <c r="G377" s="225"/>
      <c r="H377" s="223">
        <v>2240200</v>
      </c>
      <c r="K377" s="220"/>
      <c r="L377" s="220"/>
      <c r="M377" s="220"/>
      <c r="N377" s="220"/>
      <c r="O377" s="220"/>
      <c r="P377" s="220"/>
      <c r="Q377" s="220"/>
      <c r="R377" s="220"/>
    </row>
    <row r="378" spans="1:18" ht="15.75" customHeight="1">
      <c r="A378" s="224"/>
      <c r="B378" s="224"/>
      <c r="C378" s="224"/>
      <c r="D378" s="222" t="s">
        <v>2810</v>
      </c>
      <c r="E378" s="225"/>
      <c r="F378" s="225"/>
      <c r="G378" s="225"/>
      <c r="H378" s="223">
        <v>2240200</v>
      </c>
      <c r="K378" s="220"/>
      <c r="L378" s="220"/>
      <c r="M378" s="220"/>
      <c r="N378" s="220"/>
      <c r="O378" s="220"/>
      <c r="P378" s="220"/>
      <c r="Q378" s="220"/>
      <c r="R378" s="220"/>
    </row>
    <row r="379" spans="1:18" ht="15.75" customHeight="1">
      <c r="A379" s="224"/>
      <c r="B379" s="224"/>
      <c r="C379" s="222" t="s">
        <v>2811</v>
      </c>
      <c r="D379" s="225"/>
      <c r="E379" s="225"/>
      <c r="F379" s="225"/>
      <c r="G379" s="225"/>
      <c r="H379" s="223">
        <v>2240200</v>
      </c>
      <c r="K379" s="220"/>
      <c r="L379" s="220"/>
      <c r="M379" s="220"/>
      <c r="N379" s="220"/>
      <c r="O379" s="220"/>
      <c r="P379" s="220"/>
      <c r="Q379" s="220"/>
      <c r="R379" s="220"/>
    </row>
    <row r="380" spans="1:18" ht="15.75" customHeight="1">
      <c r="A380" s="224"/>
      <c r="B380" s="222" t="s">
        <v>3024</v>
      </c>
      <c r="C380" s="225"/>
      <c r="D380" s="225"/>
      <c r="E380" s="225"/>
      <c r="F380" s="225"/>
      <c r="G380" s="225"/>
      <c r="H380" s="223">
        <v>2240200</v>
      </c>
      <c r="K380" s="220"/>
      <c r="L380" s="220"/>
      <c r="M380" s="220"/>
      <c r="N380" s="220"/>
      <c r="O380" s="220"/>
      <c r="P380" s="220"/>
      <c r="Q380" s="220"/>
      <c r="R380" s="220"/>
    </row>
    <row r="381" spans="1:18" ht="15.75" customHeight="1">
      <c r="A381" s="222" t="s">
        <v>3025</v>
      </c>
      <c r="B381" s="225"/>
      <c r="C381" s="225"/>
      <c r="D381" s="225"/>
      <c r="E381" s="225"/>
      <c r="F381" s="225"/>
      <c r="G381" s="225"/>
      <c r="H381" s="223">
        <v>2240200</v>
      </c>
      <c r="K381" s="220"/>
      <c r="L381" s="220"/>
      <c r="M381" s="220"/>
      <c r="N381" s="220"/>
      <c r="O381" s="220"/>
      <c r="P381" s="220"/>
      <c r="Q381" s="220"/>
      <c r="R381" s="220"/>
    </row>
    <row r="382" spans="1:18" ht="15.75" customHeight="1">
      <c r="A382" s="222" t="s">
        <v>3026</v>
      </c>
      <c r="B382" s="222" t="s">
        <v>3027</v>
      </c>
      <c r="C382" s="222">
        <v>9</v>
      </c>
      <c r="D382" s="222" t="s">
        <v>4</v>
      </c>
      <c r="E382" s="222">
        <v>107</v>
      </c>
      <c r="F382" s="222" t="s">
        <v>17</v>
      </c>
      <c r="G382" s="222" t="s">
        <v>70</v>
      </c>
      <c r="H382" s="223">
        <v>406600</v>
      </c>
      <c r="K382" s="220"/>
      <c r="L382" s="220"/>
      <c r="M382" s="220"/>
      <c r="N382" s="220"/>
      <c r="O382" s="220"/>
      <c r="P382" s="220"/>
      <c r="Q382" s="220"/>
      <c r="R382" s="220"/>
    </row>
    <row r="383" spans="1:18" ht="15.75" customHeight="1">
      <c r="A383" s="224"/>
      <c r="B383" s="224"/>
      <c r="C383" s="224"/>
      <c r="D383" s="224"/>
      <c r="E383" s="224"/>
      <c r="F383" s="222" t="s">
        <v>3028</v>
      </c>
      <c r="G383" s="225"/>
      <c r="H383" s="223">
        <v>406600</v>
      </c>
      <c r="K383" s="220"/>
      <c r="L383" s="220"/>
      <c r="M383" s="220"/>
      <c r="N383" s="220"/>
      <c r="O383" s="220"/>
      <c r="P383" s="220"/>
      <c r="Q383" s="220"/>
      <c r="R383" s="220"/>
    </row>
    <row r="384" spans="1:18" ht="15.75" customHeight="1">
      <c r="A384" s="224"/>
      <c r="B384" s="224"/>
      <c r="C384" s="224"/>
      <c r="D384" s="224"/>
      <c r="E384" s="222" t="s">
        <v>3029</v>
      </c>
      <c r="F384" s="225"/>
      <c r="G384" s="225"/>
      <c r="H384" s="223">
        <v>406600</v>
      </c>
      <c r="K384" s="220"/>
      <c r="L384" s="220"/>
      <c r="M384" s="220"/>
      <c r="N384" s="220"/>
      <c r="O384" s="220"/>
      <c r="P384" s="220"/>
      <c r="Q384" s="220"/>
      <c r="R384" s="220"/>
    </row>
    <row r="385" spans="1:18" ht="15.75" customHeight="1">
      <c r="A385" s="224"/>
      <c r="B385" s="224"/>
      <c r="C385" s="224"/>
      <c r="D385" s="222" t="s">
        <v>2810</v>
      </c>
      <c r="E385" s="225"/>
      <c r="F385" s="225"/>
      <c r="G385" s="225"/>
      <c r="H385" s="223">
        <v>406600</v>
      </c>
      <c r="K385" s="220"/>
      <c r="L385" s="220"/>
      <c r="M385" s="220"/>
      <c r="N385" s="220"/>
      <c r="O385" s="220"/>
      <c r="P385" s="220"/>
      <c r="Q385" s="220"/>
      <c r="R385" s="220"/>
    </row>
    <row r="386" spans="1:18" ht="15.75" customHeight="1">
      <c r="A386" s="224"/>
      <c r="B386" s="224"/>
      <c r="C386" s="222" t="s">
        <v>2811</v>
      </c>
      <c r="D386" s="225"/>
      <c r="E386" s="225"/>
      <c r="F386" s="225"/>
      <c r="G386" s="225"/>
      <c r="H386" s="223">
        <v>406600</v>
      </c>
      <c r="K386" s="220"/>
      <c r="L386" s="220"/>
      <c r="M386" s="220"/>
      <c r="N386" s="220"/>
      <c r="O386" s="220"/>
      <c r="P386" s="220"/>
      <c r="Q386" s="220"/>
      <c r="R386" s="220"/>
    </row>
    <row r="387" spans="1:18" ht="15.75" customHeight="1">
      <c r="A387" s="224"/>
      <c r="B387" s="222" t="s">
        <v>3030</v>
      </c>
      <c r="C387" s="225"/>
      <c r="D387" s="225"/>
      <c r="E387" s="225"/>
      <c r="F387" s="225"/>
      <c r="G387" s="225"/>
      <c r="H387" s="223">
        <v>406600</v>
      </c>
      <c r="K387" s="220"/>
      <c r="L387" s="220"/>
      <c r="M387" s="220"/>
      <c r="N387" s="220"/>
      <c r="O387" s="220"/>
      <c r="P387" s="220"/>
      <c r="Q387" s="220"/>
      <c r="R387" s="220"/>
    </row>
    <row r="388" spans="1:18" ht="15.75" customHeight="1">
      <c r="A388" s="222" t="s">
        <v>3031</v>
      </c>
      <c r="B388" s="225"/>
      <c r="C388" s="225"/>
      <c r="D388" s="225"/>
      <c r="E388" s="225"/>
      <c r="F388" s="225"/>
      <c r="G388" s="225"/>
      <c r="H388" s="223">
        <v>406600</v>
      </c>
      <c r="K388" s="220"/>
      <c r="L388" s="220"/>
      <c r="M388" s="220"/>
      <c r="N388" s="220"/>
      <c r="O388" s="220"/>
      <c r="P388" s="220"/>
      <c r="Q388" s="220"/>
      <c r="R388" s="220"/>
    </row>
    <row r="389" spans="1:18" ht="15.75" customHeight="1">
      <c r="A389" s="222" t="s">
        <v>3032</v>
      </c>
      <c r="B389" s="222" t="s">
        <v>3033</v>
      </c>
      <c r="C389" s="222">
        <v>9</v>
      </c>
      <c r="D389" s="222" t="s">
        <v>4</v>
      </c>
      <c r="E389" s="222">
        <v>1</v>
      </c>
      <c r="F389" s="222" t="s">
        <v>17</v>
      </c>
      <c r="G389" s="222" t="s">
        <v>70</v>
      </c>
      <c r="H389" s="223">
        <v>3800</v>
      </c>
      <c r="K389" s="220"/>
      <c r="L389" s="220"/>
      <c r="M389" s="220"/>
      <c r="N389" s="220"/>
      <c r="O389" s="220"/>
      <c r="P389" s="220"/>
      <c r="Q389" s="220"/>
      <c r="R389" s="220"/>
    </row>
    <row r="390" spans="1:18" ht="15.75" customHeight="1">
      <c r="A390" s="224"/>
      <c r="B390" s="224"/>
      <c r="C390" s="224"/>
      <c r="D390" s="224"/>
      <c r="E390" s="224"/>
      <c r="F390" s="222" t="s">
        <v>3028</v>
      </c>
      <c r="G390" s="225"/>
      <c r="H390" s="223">
        <v>3800</v>
      </c>
      <c r="K390" s="220"/>
      <c r="L390" s="220"/>
      <c r="M390" s="220"/>
      <c r="N390" s="220"/>
      <c r="O390" s="220"/>
      <c r="P390" s="220"/>
      <c r="Q390" s="220"/>
      <c r="R390" s="220"/>
    </row>
    <row r="391" spans="1:18" ht="15.75" customHeight="1">
      <c r="A391" s="224"/>
      <c r="B391" s="224"/>
      <c r="C391" s="224"/>
      <c r="D391" s="224"/>
      <c r="E391" s="222" t="s">
        <v>2816</v>
      </c>
      <c r="F391" s="225"/>
      <c r="G391" s="225"/>
      <c r="H391" s="223">
        <v>3800</v>
      </c>
      <c r="K391" s="220"/>
      <c r="L391" s="220"/>
      <c r="M391" s="220"/>
      <c r="N391" s="220"/>
      <c r="O391" s="220"/>
      <c r="P391" s="220"/>
      <c r="Q391" s="220"/>
      <c r="R391" s="220"/>
    </row>
    <row r="392" spans="1:18" ht="15.75" customHeight="1">
      <c r="A392" s="224"/>
      <c r="B392" s="224"/>
      <c r="C392" s="224"/>
      <c r="D392" s="222" t="s">
        <v>2810</v>
      </c>
      <c r="E392" s="225"/>
      <c r="F392" s="225"/>
      <c r="G392" s="225"/>
      <c r="H392" s="223">
        <v>3800</v>
      </c>
      <c r="K392" s="220"/>
      <c r="L392" s="220"/>
      <c r="M392" s="220"/>
      <c r="N392" s="220"/>
      <c r="O392" s="220"/>
      <c r="P392" s="220"/>
      <c r="Q392" s="220"/>
      <c r="R392" s="220"/>
    </row>
    <row r="393" spans="1:18" ht="15.75" customHeight="1">
      <c r="A393" s="224"/>
      <c r="B393" s="224"/>
      <c r="C393" s="222" t="s">
        <v>2811</v>
      </c>
      <c r="D393" s="225"/>
      <c r="E393" s="225"/>
      <c r="F393" s="225"/>
      <c r="G393" s="225"/>
      <c r="H393" s="223">
        <v>3800</v>
      </c>
      <c r="K393" s="220"/>
      <c r="L393" s="220"/>
      <c r="M393" s="220"/>
      <c r="N393" s="220"/>
      <c r="O393" s="220"/>
      <c r="P393" s="220"/>
      <c r="Q393" s="220"/>
      <c r="R393" s="220"/>
    </row>
    <row r="394" spans="1:18" ht="15.75" customHeight="1">
      <c r="A394" s="224"/>
      <c r="B394" s="222" t="s">
        <v>3034</v>
      </c>
      <c r="C394" s="225"/>
      <c r="D394" s="225"/>
      <c r="E394" s="225"/>
      <c r="F394" s="225"/>
      <c r="G394" s="225"/>
      <c r="H394" s="223">
        <v>3800</v>
      </c>
      <c r="K394" s="220"/>
      <c r="L394" s="220"/>
      <c r="M394" s="220"/>
      <c r="N394" s="220"/>
      <c r="O394" s="220"/>
      <c r="P394" s="220"/>
      <c r="Q394" s="220"/>
      <c r="R394" s="220"/>
    </row>
    <row r="395" spans="1:18" ht="15.75" customHeight="1">
      <c r="A395" s="222" t="s">
        <v>3035</v>
      </c>
      <c r="B395" s="225"/>
      <c r="C395" s="225"/>
      <c r="D395" s="225"/>
      <c r="E395" s="225"/>
      <c r="F395" s="225"/>
      <c r="G395" s="225"/>
      <c r="H395" s="223">
        <v>3800</v>
      </c>
      <c r="K395" s="220"/>
      <c r="L395" s="220"/>
      <c r="M395" s="220"/>
      <c r="N395" s="220"/>
      <c r="O395" s="220"/>
      <c r="P395" s="220"/>
      <c r="Q395" s="220"/>
      <c r="R395" s="220"/>
    </row>
    <row r="396" spans="1:18" ht="15.75" customHeight="1">
      <c r="A396" s="222" t="s">
        <v>18</v>
      </c>
      <c r="B396" s="222" t="s">
        <v>3036</v>
      </c>
      <c r="C396" s="222">
        <v>9</v>
      </c>
      <c r="D396" s="222" t="s">
        <v>4</v>
      </c>
      <c r="E396" s="222">
        <v>1</v>
      </c>
      <c r="F396" s="222" t="s">
        <v>17</v>
      </c>
      <c r="G396" s="222" t="s">
        <v>70</v>
      </c>
      <c r="H396" s="223">
        <v>3800</v>
      </c>
      <c r="K396" s="220"/>
      <c r="L396" s="220"/>
      <c r="M396" s="220"/>
      <c r="N396" s="220"/>
      <c r="O396" s="220"/>
      <c r="P396" s="220"/>
      <c r="Q396" s="220"/>
      <c r="R396" s="220"/>
    </row>
    <row r="397" spans="1:18" ht="15.75" customHeight="1">
      <c r="A397" s="224"/>
      <c r="B397" s="224"/>
      <c r="C397" s="224"/>
      <c r="D397" s="224"/>
      <c r="E397" s="224"/>
      <c r="F397" s="222" t="s">
        <v>3028</v>
      </c>
      <c r="G397" s="225"/>
      <c r="H397" s="223">
        <v>3800</v>
      </c>
      <c r="K397" s="220"/>
      <c r="L397" s="220"/>
      <c r="M397" s="220"/>
      <c r="N397" s="220"/>
      <c r="O397" s="220"/>
      <c r="P397" s="220"/>
      <c r="Q397" s="220"/>
      <c r="R397" s="220"/>
    </row>
    <row r="398" spans="1:18" ht="15.75" customHeight="1">
      <c r="A398" s="224"/>
      <c r="B398" s="224"/>
      <c r="C398" s="224"/>
      <c r="D398" s="224"/>
      <c r="E398" s="222" t="s">
        <v>2816</v>
      </c>
      <c r="F398" s="225"/>
      <c r="G398" s="225"/>
      <c r="H398" s="223">
        <v>3800</v>
      </c>
      <c r="K398" s="220"/>
      <c r="L398" s="220"/>
      <c r="M398" s="220"/>
      <c r="N398" s="220"/>
      <c r="O398" s="220"/>
      <c r="P398" s="220"/>
      <c r="Q398" s="220"/>
      <c r="R398" s="220"/>
    </row>
    <row r="399" spans="1:18" ht="15.75" customHeight="1">
      <c r="A399" s="224"/>
      <c r="B399" s="224"/>
      <c r="C399" s="224"/>
      <c r="D399" s="222" t="s">
        <v>2810</v>
      </c>
      <c r="E399" s="225"/>
      <c r="F399" s="225"/>
      <c r="G399" s="225"/>
      <c r="H399" s="223">
        <v>3800</v>
      </c>
      <c r="K399" s="220"/>
      <c r="L399" s="220"/>
      <c r="M399" s="220"/>
      <c r="N399" s="220"/>
      <c r="O399" s="220"/>
      <c r="P399" s="220"/>
      <c r="Q399" s="220"/>
      <c r="R399" s="220"/>
    </row>
    <row r="400" spans="1:18" ht="15.75" customHeight="1">
      <c r="A400" s="224"/>
      <c r="B400" s="224"/>
      <c r="C400" s="222" t="s">
        <v>2811</v>
      </c>
      <c r="D400" s="225"/>
      <c r="E400" s="225"/>
      <c r="F400" s="225"/>
      <c r="G400" s="225"/>
      <c r="H400" s="223">
        <v>3800</v>
      </c>
      <c r="K400" s="220"/>
      <c r="L400" s="220"/>
      <c r="M400" s="220"/>
      <c r="N400" s="220"/>
      <c r="O400" s="220"/>
      <c r="P400" s="220"/>
      <c r="Q400" s="220"/>
      <c r="R400" s="220"/>
    </row>
    <row r="401" spans="1:18" ht="15.75" customHeight="1">
      <c r="A401" s="224"/>
      <c r="B401" s="222" t="s">
        <v>3037</v>
      </c>
      <c r="C401" s="225"/>
      <c r="D401" s="225"/>
      <c r="E401" s="225"/>
      <c r="F401" s="225"/>
      <c r="G401" s="225"/>
      <c r="H401" s="223">
        <v>3800</v>
      </c>
      <c r="K401" s="220"/>
      <c r="L401" s="220"/>
      <c r="M401" s="220"/>
      <c r="N401" s="220"/>
      <c r="O401" s="220"/>
      <c r="P401" s="220"/>
      <c r="Q401" s="220"/>
      <c r="R401" s="220"/>
    </row>
    <row r="402" spans="1:18" ht="15.75" customHeight="1">
      <c r="A402" s="222" t="s">
        <v>3038</v>
      </c>
      <c r="B402" s="225"/>
      <c r="C402" s="225"/>
      <c r="D402" s="225"/>
      <c r="E402" s="225"/>
      <c r="F402" s="225"/>
      <c r="G402" s="225"/>
      <c r="H402" s="223">
        <v>3800</v>
      </c>
      <c r="K402" s="220"/>
      <c r="L402" s="220"/>
      <c r="M402" s="220"/>
      <c r="N402" s="220"/>
      <c r="O402" s="220"/>
      <c r="P402" s="220"/>
      <c r="Q402" s="220"/>
      <c r="R402" s="220"/>
    </row>
    <row r="403" spans="1:18" ht="15.75" customHeight="1">
      <c r="A403" s="222" t="s">
        <v>19</v>
      </c>
      <c r="B403" s="222" t="s">
        <v>3039</v>
      </c>
      <c r="C403" s="222">
        <v>9</v>
      </c>
      <c r="D403" s="222" t="s">
        <v>4</v>
      </c>
      <c r="E403" s="222">
        <v>1</v>
      </c>
      <c r="F403" s="222" t="s">
        <v>17</v>
      </c>
      <c r="G403" s="222" t="s">
        <v>70</v>
      </c>
      <c r="H403" s="223">
        <v>3800</v>
      </c>
      <c r="K403" s="220"/>
      <c r="L403" s="220"/>
      <c r="M403" s="220"/>
      <c r="N403" s="220"/>
      <c r="O403" s="220"/>
      <c r="P403" s="220"/>
      <c r="Q403" s="220"/>
      <c r="R403" s="220"/>
    </row>
    <row r="404" spans="1:18" ht="15.75" customHeight="1">
      <c r="A404" s="224"/>
      <c r="B404" s="224"/>
      <c r="C404" s="224"/>
      <c r="D404" s="224"/>
      <c r="E404" s="224"/>
      <c r="F404" s="222" t="s">
        <v>3028</v>
      </c>
      <c r="G404" s="225"/>
      <c r="H404" s="223">
        <v>3800</v>
      </c>
      <c r="K404" s="220"/>
      <c r="L404" s="220"/>
      <c r="M404" s="220"/>
      <c r="N404" s="220"/>
      <c r="O404" s="220"/>
      <c r="P404" s="220"/>
      <c r="Q404" s="220"/>
      <c r="R404" s="220"/>
    </row>
    <row r="405" spans="1:18" ht="15.75" customHeight="1">
      <c r="A405" s="224"/>
      <c r="B405" s="224"/>
      <c r="C405" s="224"/>
      <c r="D405" s="224"/>
      <c r="E405" s="222" t="s">
        <v>2816</v>
      </c>
      <c r="F405" s="225"/>
      <c r="G405" s="225"/>
      <c r="H405" s="223">
        <v>3800</v>
      </c>
      <c r="K405" s="220"/>
      <c r="L405" s="220"/>
      <c r="M405" s="220"/>
      <c r="N405" s="220"/>
      <c r="O405" s="220"/>
      <c r="P405" s="220"/>
      <c r="Q405" s="220"/>
      <c r="R405" s="220"/>
    </row>
    <row r="406" spans="1:18" ht="15.75" customHeight="1">
      <c r="A406" s="224"/>
      <c r="B406" s="224"/>
      <c r="C406" s="224"/>
      <c r="D406" s="222" t="s">
        <v>2810</v>
      </c>
      <c r="E406" s="225"/>
      <c r="F406" s="225"/>
      <c r="G406" s="225"/>
      <c r="H406" s="223">
        <v>3800</v>
      </c>
      <c r="K406" s="220"/>
      <c r="L406" s="220"/>
      <c r="M406" s="220"/>
      <c r="N406" s="220"/>
      <c r="O406" s="220"/>
      <c r="P406" s="220"/>
      <c r="Q406" s="220"/>
      <c r="R406" s="220"/>
    </row>
    <row r="407" spans="1:18" ht="15.75" customHeight="1">
      <c r="A407" s="224"/>
      <c r="B407" s="224"/>
      <c r="C407" s="222" t="s">
        <v>2811</v>
      </c>
      <c r="D407" s="225"/>
      <c r="E407" s="225"/>
      <c r="F407" s="225"/>
      <c r="G407" s="225"/>
      <c r="H407" s="223">
        <v>3800</v>
      </c>
      <c r="K407" s="220"/>
      <c r="L407" s="220"/>
      <c r="M407" s="220"/>
      <c r="N407" s="220"/>
      <c r="O407" s="220"/>
      <c r="P407" s="220"/>
      <c r="Q407" s="220"/>
      <c r="R407" s="220"/>
    </row>
    <row r="408" spans="1:18" ht="15.75" customHeight="1">
      <c r="A408" s="224"/>
      <c r="B408" s="222" t="s">
        <v>3040</v>
      </c>
      <c r="C408" s="225"/>
      <c r="D408" s="225"/>
      <c r="E408" s="225"/>
      <c r="F408" s="225"/>
      <c r="G408" s="225"/>
      <c r="H408" s="223">
        <v>3800</v>
      </c>
      <c r="K408" s="220"/>
      <c r="L408" s="220"/>
      <c r="M408" s="220"/>
      <c r="N408" s="220"/>
      <c r="O408" s="220"/>
      <c r="P408" s="220"/>
      <c r="Q408" s="220"/>
      <c r="R408" s="220"/>
    </row>
    <row r="409" spans="1:18" ht="15.75" customHeight="1">
      <c r="A409" s="222" t="s">
        <v>3041</v>
      </c>
      <c r="B409" s="225"/>
      <c r="C409" s="225"/>
      <c r="D409" s="225"/>
      <c r="E409" s="225"/>
      <c r="F409" s="225"/>
      <c r="G409" s="225"/>
      <c r="H409" s="223">
        <v>3800</v>
      </c>
      <c r="K409" s="220"/>
      <c r="L409" s="220"/>
      <c r="M409" s="220"/>
      <c r="N409" s="220"/>
      <c r="O409" s="220"/>
      <c r="P409" s="220"/>
      <c r="Q409" s="220"/>
      <c r="R409" s="220"/>
    </row>
    <row r="410" spans="1:18" ht="15.75" customHeight="1">
      <c r="A410" s="222" t="s">
        <v>3042</v>
      </c>
      <c r="B410" s="222" t="s">
        <v>3043</v>
      </c>
      <c r="C410" s="222">
        <v>9</v>
      </c>
      <c r="D410" s="222" t="s">
        <v>4</v>
      </c>
      <c r="E410" s="222">
        <v>1</v>
      </c>
      <c r="F410" s="222" t="s">
        <v>17</v>
      </c>
      <c r="G410" s="222" t="s">
        <v>70</v>
      </c>
      <c r="H410" s="223">
        <v>3800</v>
      </c>
      <c r="K410" s="220"/>
      <c r="L410" s="220"/>
      <c r="M410" s="220"/>
      <c r="N410" s="220"/>
      <c r="O410" s="220"/>
      <c r="P410" s="220"/>
      <c r="Q410" s="220"/>
      <c r="R410" s="220"/>
    </row>
    <row r="411" spans="1:18" ht="15.75" customHeight="1">
      <c r="A411" s="224"/>
      <c r="B411" s="224"/>
      <c r="C411" s="224"/>
      <c r="D411" s="224"/>
      <c r="E411" s="224"/>
      <c r="F411" s="222" t="s">
        <v>3028</v>
      </c>
      <c r="G411" s="225"/>
      <c r="H411" s="223">
        <v>3800</v>
      </c>
      <c r="K411" s="220"/>
      <c r="L411" s="220"/>
      <c r="M411" s="220"/>
      <c r="N411" s="220"/>
      <c r="O411" s="220"/>
      <c r="P411" s="220"/>
      <c r="Q411" s="220"/>
      <c r="R411" s="220"/>
    </row>
    <row r="412" spans="1:18" ht="15.75" customHeight="1">
      <c r="A412" s="224"/>
      <c r="B412" s="224"/>
      <c r="C412" s="224"/>
      <c r="D412" s="224"/>
      <c r="E412" s="222" t="s">
        <v>2816</v>
      </c>
      <c r="F412" s="225"/>
      <c r="G412" s="225"/>
      <c r="H412" s="223">
        <v>3800</v>
      </c>
      <c r="K412" s="220"/>
      <c r="L412" s="220"/>
      <c r="M412" s="220"/>
      <c r="N412" s="220"/>
      <c r="O412" s="220"/>
      <c r="P412" s="220"/>
      <c r="Q412" s="220"/>
      <c r="R412" s="220"/>
    </row>
    <row r="413" spans="1:18" ht="15.75" customHeight="1">
      <c r="A413" s="224"/>
      <c r="B413" s="224"/>
      <c r="C413" s="224"/>
      <c r="D413" s="222" t="s">
        <v>2810</v>
      </c>
      <c r="E413" s="225"/>
      <c r="F413" s="225"/>
      <c r="G413" s="225"/>
      <c r="H413" s="223">
        <v>3800</v>
      </c>
      <c r="K413" s="220"/>
      <c r="L413" s="220"/>
      <c r="M413" s="220"/>
      <c r="N413" s="220"/>
      <c r="O413" s="220"/>
      <c r="P413" s="220"/>
      <c r="Q413" s="220"/>
      <c r="R413" s="220"/>
    </row>
    <row r="414" spans="1:18" ht="15.75" customHeight="1">
      <c r="A414" s="224"/>
      <c r="B414" s="224"/>
      <c r="C414" s="222" t="s">
        <v>2811</v>
      </c>
      <c r="D414" s="225"/>
      <c r="E414" s="225"/>
      <c r="F414" s="225"/>
      <c r="G414" s="225"/>
      <c r="H414" s="223">
        <v>3800</v>
      </c>
      <c r="K414" s="220"/>
      <c r="L414" s="220"/>
      <c r="M414" s="220"/>
      <c r="N414" s="220"/>
      <c r="O414" s="220"/>
      <c r="P414" s="220"/>
      <c r="Q414" s="220"/>
      <c r="R414" s="220"/>
    </row>
    <row r="415" spans="1:18" ht="15.75" customHeight="1">
      <c r="A415" s="224"/>
      <c r="B415" s="222" t="s">
        <v>3044</v>
      </c>
      <c r="C415" s="225"/>
      <c r="D415" s="225"/>
      <c r="E415" s="225"/>
      <c r="F415" s="225"/>
      <c r="G415" s="225"/>
      <c r="H415" s="223">
        <v>3800</v>
      </c>
      <c r="K415" s="220"/>
      <c r="L415" s="220"/>
      <c r="M415" s="220"/>
      <c r="N415" s="220"/>
      <c r="O415" s="220"/>
      <c r="P415" s="220"/>
      <c r="Q415" s="220"/>
      <c r="R415" s="220"/>
    </row>
    <row r="416" spans="1:18" ht="15.75" customHeight="1">
      <c r="A416" s="222" t="s">
        <v>3045</v>
      </c>
      <c r="B416" s="225"/>
      <c r="C416" s="225"/>
      <c r="D416" s="225"/>
      <c r="E416" s="225"/>
      <c r="F416" s="225"/>
      <c r="G416" s="225"/>
      <c r="H416" s="223">
        <v>3800</v>
      </c>
      <c r="K416" s="220"/>
      <c r="L416" s="220"/>
      <c r="M416" s="220"/>
      <c r="N416" s="220"/>
      <c r="O416" s="220"/>
      <c r="P416" s="220"/>
      <c r="Q416" s="220"/>
      <c r="R416" s="220"/>
    </row>
    <row r="417" spans="1:18" ht="15.75" customHeight="1">
      <c r="A417" s="222" t="s">
        <v>3046</v>
      </c>
      <c r="B417" s="222" t="s">
        <v>3047</v>
      </c>
      <c r="C417" s="222">
        <v>9</v>
      </c>
      <c r="D417" s="222" t="s">
        <v>4</v>
      </c>
      <c r="E417" s="222">
        <v>1</v>
      </c>
      <c r="F417" s="222" t="s">
        <v>17</v>
      </c>
      <c r="G417" s="222" t="s">
        <v>70</v>
      </c>
      <c r="H417" s="223">
        <v>3800</v>
      </c>
      <c r="K417" s="220"/>
      <c r="L417" s="220"/>
      <c r="M417" s="220"/>
      <c r="N417" s="220"/>
      <c r="O417" s="220"/>
      <c r="P417" s="220"/>
      <c r="Q417" s="220"/>
      <c r="R417" s="220"/>
    </row>
    <row r="418" spans="1:18" ht="15.75" customHeight="1">
      <c r="A418" s="224"/>
      <c r="B418" s="224"/>
      <c r="C418" s="224"/>
      <c r="D418" s="224"/>
      <c r="E418" s="224"/>
      <c r="F418" s="222" t="s">
        <v>3028</v>
      </c>
      <c r="G418" s="225"/>
      <c r="H418" s="223">
        <v>3800</v>
      </c>
      <c r="K418" s="220"/>
      <c r="L418" s="220"/>
      <c r="M418" s="220"/>
      <c r="N418" s="220"/>
      <c r="O418" s="220"/>
      <c r="P418" s="220"/>
      <c r="Q418" s="220"/>
      <c r="R418" s="220"/>
    </row>
    <row r="419" spans="1:18" ht="15.75" customHeight="1">
      <c r="A419" s="224"/>
      <c r="B419" s="224"/>
      <c r="C419" s="224"/>
      <c r="D419" s="224"/>
      <c r="E419" s="222" t="s">
        <v>2816</v>
      </c>
      <c r="F419" s="225"/>
      <c r="G419" s="225"/>
      <c r="H419" s="223">
        <v>3800</v>
      </c>
      <c r="K419" s="220"/>
      <c r="L419" s="220"/>
      <c r="M419" s="220"/>
      <c r="N419" s="220"/>
      <c r="O419" s="220"/>
      <c r="P419" s="220"/>
      <c r="Q419" s="220"/>
      <c r="R419" s="220"/>
    </row>
    <row r="420" spans="1:18" ht="15.75" customHeight="1">
      <c r="A420" s="224"/>
      <c r="B420" s="224"/>
      <c r="C420" s="224"/>
      <c r="D420" s="222" t="s">
        <v>2810</v>
      </c>
      <c r="E420" s="225"/>
      <c r="F420" s="225"/>
      <c r="G420" s="225"/>
      <c r="H420" s="223">
        <v>3800</v>
      </c>
      <c r="K420" s="220"/>
      <c r="L420" s="220"/>
      <c r="M420" s="220"/>
      <c r="N420" s="220"/>
      <c r="O420" s="220"/>
      <c r="P420" s="220"/>
      <c r="Q420" s="220"/>
      <c r="R420" s="220"/>
    </row>
    <row r="421" spans="1:18" ht="15.75" customHeight="1">
      <c r="A421" s="224"/>
      <c r="B421" s="224"/>
      <c r="C421" s="222" t="s">
        <v>2811</v>
      </c>
      <c r="D421" s="225"/>
      <c r="E421" s="225"/>
      <c r="F421" s="225"/>
      <c r="G421" s="225"/>
      <c r="H421" s="223">
        <v>3800</v>
      </c>
      <c r="K421" s="220"/>
      <c r="L421" s="220"/>
      <c r="M421" s="220"/>
      <c r="N421" s="220"/>
      <c r="O421" s="220"/>
      <c r="P421" s="220"/>
      <c r="Q421" s="220"/>
      <c r="R421" s="220"/>
    </row>
    <row r="422" spans="1:18" ht="15.75" customHeight="1">
      <c r="A422" s="224"/>
      <c r="B422" s="222" t="s">
        <v>3048</v>
      </c>
      <c r="C422" s="225"/>
      <c r="D422" s="225"/>
      <c r="E422" s="225"/>
      <c r="F422" s="225"/>
      <c r="G422" s="225"/>
      <c r="H422" s="223">
        <v>3800</v>
      </c>
      <c r="K422" s="220"/>
      <c r="L422" s="220"/>
      <c r="M422" s="220"/>
      <c r="N422" s="220"/>
      <c r="O422" s="220"/>
      <c r="P422" s="220"/>
      <c r="Q422" s="220"/>
      <c r="R422" s="220"/>
    </row>
    <row r="423" spans="1:18" ht="15.75" customHeight="1">
      <c r="A423" s="222" t="s">
        <v>3049</v>
      </c>
      <c r="B423" s="225"/>
      <c r="C423" s="225"/>
      <c r="D423" s="225"/>
      <c r="E423" s="225"/>
      <c r="F423" s="225"/>
      <c r="G423" s="225"/>
      <c r="H423" s="223">
        <v>3800</v>
      </c>
      <c r="K423" s="220"/>
      <c r="L423" s="220"/>
      <c r="M423" s="220"/>
      <c r="N423" s="220"/>
      <c r="O423" s="220"/>
      <c r="P423" s="220"/>
      <c r="Q423" s="220"/>
      <c r="R423" s="220"/>
    </row>
    <row r="424" spans="1:18" ht="15.75" customHeight="1">
      <c r="A424" s="222" t="s">
        <v>3050</v>
      </c>
      <c r="B424" s="222" t="s">
        <v>3051</v>
      </c>
      <c r="C424" s="222">
        <v>9</v>
      </c>
      <c r="D424" s="222" t="s">
        <v>4</v>
      </c>
      <c r="E424" s="222">
        <v>1</v>
      </c>
      <c r="F424" s="222" t="s">
        <v>17</v>
      </c>
      <c r="G424" s="222" t="s">
        <v>70</v>
      </c>
      <c r="H424" s="223">
        <v>3800</v>
      </c>
      <c r="K424" s="220"/>
      <c r="L424" s="220"/>
      <c r="M424" s="220"/>
      <c r="N424" s="220"/>
      <c r="O424" s="220"/>
      <c r="P424" s="220"/>
      <c r="Q424" s="220"/>
      <c r="R424" s="220"/>
    </row>
    <row r="425" spans="1:18" ht="15.75" customHeight="1">
      <c r="A425" s="224"/>
      <c r="B425" s="224"/>
      <c r="C425" s="224"/>
      <c r="D425" s="224"/>
      <c r="E425" s="224"/>
      <c r="F425" s="222" t="s">
        <v>3028</v>
      </c>
      <c r="G425" s="225"/>
      <c r="H425" s="223">
        <v>3800</v>
      </c>
      <c r="K425" s="220"/>
      <c r="L425" s="220"/>
      <c r="M425" s="220"/>
      <c r="N425" s="220"/>
      <c r="O425" s="220"/>
      <c r="P425" s="220"/>
      <c r="Q425" s="220"/>
      <c r="R425" s="220"/>
    </row>
    <row r="426" spans="1:18" ht="15.75" customHeight="1">
      <c r="A426" s="224"/>
      <c r="B426" s="224"/>
      <c r="C426" s="224"/>
      <c r="D426" s="224"/>
      <c r="E426" s="222" t="s">
        <v>2816</v>
      </c>
      <c r="F426" s="225"/>
      <c r="G426" s="225"/>
      <c r="H426" s="223">
        <v>3800</v>
      </c>
      <c r="K426" s="220"/>
      <c r="L426" s="220"/>
      <c r="M426" s="220"/>
      <c r="N426" s="220"/>
      <c r="O426" s="220"/>
      <c r="P426" s="220"/>
      <c r="Q426" s="220"/>
      <c r="R426" s="220"/>
    </row>
    <row r="427" spans="1:18" ht="15.75" customHeight="1">
      <c r="A427" s="224"/>
      <c r="B427" s="224"/>
      <c r="C427" s="224"/>
      <c r="D427" s="222" t="s">
        <v>2810</v>
      </c>
      <c r="E427" s="225"/>
      <c r="F427" s="225"/>
      <c r="G427" s="225"/>
      <c r="H427" s="223">
        <v>3800</v>
      </c>
      <c r="K427" s="220"/>
      <c r="L427" s="220"/>
      <c r="M427" s="220"/>
      <c r="N427" s="220"/>
      <c r="O427" s="220"/>
      <c r="P427" s="220"/>
      <c r="Q427" s="220"/>
      <c r="R427" s="220"/>
    </row>
    <row r="428" spans="1:18" ht="15.75" customHeight="1">
      <c r="A428" s="224"/>
      <c r="B428" s="224"/>
      <c r="C428" s="222" t="s">
        <v>2811</v>
      </c>
      <c r="D428" s="225"/>
      <c r="E428" s="225"/>
      <c r="F428" s="225"/>
      <c r="G428" s="225"/>
      <c r="H428" s="223">
        <v>3800</v>
      </c>
      <c r="K428" s="220"/>
      <c r="L428" s="220"/>
      <c r="M428" s="220"/>
      <c r="N428" s="220"/>
      <c r="O428" s="220"/>
      <c r="P428" s="220"/>
      <c r="Q428" s="220"/>
      <c r="R428" s="220"/>
    </row>
    <row r="429" spans="1:18" ht="15.75" customHeight="1">
      <c r="A429" s="224"/>
      <c r="B429" s="222" t="s">
        <v>3052</v>
      </c>
      <c r="C429" s="225"/>
      <c r="D429" s="225"/>
      <c r="E429" s="225"/>
      <c r="F429" s="225"/>
      <c r="G429" s="225"/>
      <c r="H429" s="223">
        <v>3800</v>
      </c>
      <c r="K429" s="220"/>
      <c r="L429" s="220"/>
      <c r="M429" s="220"/>
      <c r="N429" s="220"/>
      <c r="O429" s="220"/>
      <c r="P429" s="220"/>
      <c r="Q429" s="220"/>
      <c r="R429" s="220"/>
    </row>
    <row r="430" spans="1:18" ht="15.75" customHeight="1">
      <c r="A430" s="222" t="s">
        <v>3053</v>
      </c>
      <c r="B430" s="225"/>
      <c r="C430" s="225"/>
      <c r="D430" s="225"/>
      <c r="E430" s="225"/>
      <c r="F430" s="225"/>
      <c r="G430" s="225"/>
      <c r="H430" s="223">
        <v>3800</v>
      </c>
      <c r="K430" s="220"/>
      <c r="L430" s="220"/>
      <c r="M430" s="220"/>
      <c r="N430" s="220"/>
      <c r="O430" s="220"/>
      <c r="P430" s="220"/>
      <c r="Q430" s="220"/>
      <c r="R430" s="220"/>
    </row>
    <row r="431" spans="1:18" ht="15.75" customHeight="1">
      <c r="A431" s="222" t="s">
        <v>3054</v>
      </c>
      <c r="B431" s="222" t="s">
        <v>3055</v>
      </c>
      <c r="C431" s="222">
        <v>9</v>
      </c>
      <c r="D431" s="222" t="s">
        <v>4</v>
      </c>
      <c r="E431" s="222">
        <v>1</v>
      </c>
      <c r="F431" s="222" t="s">
        <v>17</v>
      </c>
      <c r="G431" s="222" t="s">
        <v>70</v>
      </c>
      <c r="H431" s="223">
        <v>3800</v>
      </c>
      <c r="K431" s="220"/>
      <c r="L431" s="220"/>
      <c r="M431" s="220"/>
      <c r="N431" s="220"/>
      <c r="O431" s="220"/>
      <c r="P431" s="220"/>
      <c r="Q431" s="220"/>
      <c r="R431" s="220"/>
    </row>
    <row r="432" spans="1:18" ht="15.75" customHeight="1">
      <c r="A432" s="224"/>
      <c r="B432" s="224"/>
      <c r="C432" s="224"/>
      <c r="D432" s="224"/>
      <c r="E432" s="224"/>
      <c r="F432" s="222" t="s">
        <v>3028</v>
      </c>
      <c r="G432" s="225"/>
      <c r="H432" s="223">
        <v>3800</v>
      </c>
      <c r="K432" s="220"/>
      <c r="L432" s="220"/>
      <c r="M432" s="220"/>
      <c r="N432" s="220"/>
      <c r="O432" s="220"/>
      <c r="P432" s="220"/>
      <c r="Q432" s="220"/>
      <c r="R432" s="220"/>
    </row>
    <row r="433" spans="1:18" ht="15.75" customHeight="1">
      <c r="A433" s="224"/>
      <c r="B433" s="224"/>
      <c r="C433" s="224"/>
      <c r="D433" s="224"/>
      <c r="E433" s="222" t="s">
        <v>2816</v>
      </c>
      <c r="F433" s="225"/>
      <c r="G433" s="225"/>
      <c r="H433" s="223">
        <v>3800</v>
      </c>
      <c r="K433" s="220"/>
      <c r="L433" s="220"/>
      <c r="M433" s="220"/>
      <c r="N433" s="220"/>
      <c r="O433" s="220"/>
      <c r="P433" s="220"/>
      <c r="Q433" s="220"/>
      <c r="R433" s="220"/>
    </row>
    <row r="434" spans="1:18" ht="15.75" customHeight="1">
      <c r="A434" s="224"/>
      <c r="B434" s="224"/>
      <c r="C434" s="224"/>
      <c r="D434" s="222" t="s">
        <v>2810</v>
      </c>
      <c r="E434" s="225"/>
      <c r="F434" s="225"/>
      <c r="G434" s="225"/>
      <c r="H434" s="223">
        <v>3800</v>
      </c>
      <c r="K434" s="220"/>
      <c r="L434" s="220"/>
      <c r="M434" s="220"/>
      <c r="N434" s="220"/>
      <c r="O434" s="220"/>
      <c r="P434" s="220"/>
      <c r="Q434" s="220"/>
      <c r="R434" s="220"/>
    </row>
    <row r="435" spans="1:18" ht="15.75" customHeight="1">
      <c r="A435" s="224"/>
      <c r="B435" s="224"/>
      <c r="C435" s="222" t="s">
        <v>2811</v>
      </c>
      <c r="D435" s="225"/>
      <c r="E435" s="225"/>
      <c r="F435" s="225"/>
      <c r="G435" s="225"/>
      <c r="H435" s="223">
        <v>3800</v>
      </c>
      <c r="K435" s="220"/>
      <c r="L435" s="220"/>
      <c r="M435" s="220"/>
      <c r="N435" s="220"/>
      <c r="O435" s="220"/>
      <c r="P435" s="220"/>
      <c r="Q435" s="220"/>
      <c r="R435" s="220"/>
    </row>
    <row r="436" spans="1:18" ht="15.75" customHeight="1">
      <c r="A436" s="224"/>
      <c r="B436" s="222" t="s">
        <v>3056</v>
      </c>
      <c r="C436" s="225"/>
      <c r="D436" s="225"/>
      <c r="E436" s="225"/>
      <c r="F436" s="225"/>
      <c r="G436" s="225"/>
      <c r="H436" s="223">
        <v>3800</v>
      </c>
      <c r="K436" s="220"/>
      <c r="L436" s="220"/>
      <c r="M436" s="220"/>
      <c r="N436" s="220"/>
      <c r="O436" s="220"/>
      <c r="P436" s="220"/>
      <c r="Q436" s="220"/>
      <c r="R436" s="220"/>
    </row>
    <row r="437" spans="1:18" ht="15.75" customHeight="1">
      <c r="A437" s="222" t="s">
        <v>3057</v>
      </c>
      <c r="B437" s="225"/>
      <c r="C437" s="225"/>
      <c r="D437" s="225"/>
      <c r="E437" s="225"/>
      <c r="F437" s="225"/>
      <c r="G437" s="225"/>
      <c r="H437" s="223">
        <v>3800</v>
      </c>
      <c r="K437" s="220"/>
      <c r="L437" s="220"/>
      <c r="M437" s="220"/>
      <c r="N437" s="220"/>
      <c r="O437" s="220"/>
      <c r="P437" s="220"/>
      <c r="Q437" s="220"/>
      <c r="R437" s="220"/>
    </row>
    <row r="438" spans="1:18" ht="15.75" customHeight="1">
      <c r="A438" s="222" t="s">
        <v>3058</v>
      </c>
      <c r="B438" s="222" t="s">
        <v>3059</v>
      </c>
      <c r="C438" s="222">
        <v>9</v>
      </c>
      <c r="D438" s="222" t="s">
        <v>4</v>
      </c>
      <c r="E438" s="222">
        <v>1</v>
      </c>
      <c r="F438" s="222" t="s">
        <v>17</v>
      </c>
      <c r="G438" s="222" t="s">
        <v>70</v>
      </c>
      <c r="H438" s="223">
        <v>3800</v>
      </c>
      <c r="K438" s="220"/>
      <c r="L438" s="220"/>
      <c r="M438" s="220"/>
      <c r="N438" s="220"/>
      <c r="O438" s="220"/>
      <c r="P438" s="220"/>
      <c r="Q438" s="220"/>
      <c r="R438" s="220"/>
    </row>
    <row r="439" spans="1:18" ht="15.75" customHeight="1">
      <c r="A439" s="224"/>
      <c r="B439" s="224"/>
      <c r="C439" s="224"/>
      <c r="D439" s="224"/>
      <c r="E439" s="224"/>
      <c r="F439" s="222" t="s">
        <v>3028</v>
      </c>
      <c r="G439" s="225"/>
      <c r="H439" s="223">
        <v>3800</v>
      </c>
      <c r="K439" s="220"/>
      <c r="L439" s="220"/>
      <c r="M439" s="220"/>
      <c r="N439" s="220"/>
      <c r="O439" s="220"/>
      <c r="P439" s="220"/>
      <c r="Q439" s="220"/>
      <c r="R439" s="220"/>
    </row>
    <row r="440" spans="1:18" ht="15.75" customHeight="1">
      <c r="A440" s="224"/>
      <c r="B440" s="224"/>
      <c r="C440" s="224"/>
      <c r="D440" s="224"/>
      <c r="E440" s="222" t="s">
        <v>2816</v>
      </c>
      <c r="F440" s="225"/>
      <c r="G440" s="225"/>
      <c r="H440" s="223">
        <v>3800</v>
      </c>
      <c r="K440" s="220"/>
      <c r="L440" s="220"/>
      <c r="M440" s="220"/>
      <c r="N440" s="220"/>
      <c r="O440" s="220"/>
      <c r="P440" s="220"/>
      <c r="Q440" s="220"/>
      <c r="R440" s="220"/>
    </row>
    <row r="441" spans="1:18" ht="15.75" customHeight="1">
      <c r="A441" s="224"/>
      <c r="B441" s="224"/>
      <c r="C441" s="224"/>
      <c r="D441" s="222" t="s">
        <v>2810</v>
      </c>
      <c r="E441" s="225"/>
      <c r="F441" s="225"/>
      <c r="G441" s="225"/>
      <c r="H441" s="223">
        <v>3800</v>
      </c>
      <c r="K441" s="220"/>
      <c r="L441" s="220"/>
      <c r="M441" s="220"/>
      <c r="N441" s="220"/>
      <c r="O441" s="220"/>
      <c r="P441" s="220"/>
      <c r="Q441" s="220"/>
      <c r="R441" s="220"/>
    </row>
    <row r="442" spans="1:18" ht="15.75" customHeight="1">
      <c r="A442" s="224"/>
      <c r="B442" s="224"/>
      <c r="C442" s="222" t="s">
        <v>2811</v>
      </c>
      <c r="D442" s="225"/>
      <c r="E442" s="225"/>
      <c r="F442" s="225"/>
      <c r="G442" s="225"/>
      <c r="H442" s="223">
        <v>3800</v>
      </c>
      <c r="K442" s="220"/>
      <c r="L442" s="220"/>
      <c r="M442" s="220"/>
      <c r="N442" s="220"/>
      <c r="O442" s="220"/>
      <c r="P442" s="220"/>
      <c r="Q442" s="220"/>
      <c r="R442" s="220"/>
    </row>
    <row r="443" spans="1:18" ht="15.75" customHeight="1">
      <c r="A443" s="224"/>
      <c r="B443" s="222" t="s">
        <v>3060</v>
      </c>
      <c r="C443" s="225"/>
      <c r="D443" s="225"/>
      <c r="E443" s="225"/>
      <c r="F443" s="225"/>
      <c r="G443" s="225"/>
      <c r="H443" s="223">
        <v>3800</v>
      </c>
      <c r="K443" s="220"/>
      <c r="L443" s="220"/>
      <c r="M443" s="220"/>
      <c r="N443" s="220"/>
      <c r="O443" s="220"/>
      <c r="P443" s="220"/>
      <c r="Q443" s="220"/>
      <c r="R443" s="220"/>
    </row>
    <row r="444" spans="1:18" ht="15.75" customHeight="1">
      <c r="A444" s="222" t="s">
        <v>3061</v>
      </c>
      <c r="B444" s="225"/>
      <c r="C444" s="225"/>
      <c r="D444" s="225"/>
      <c r="E444" s="225"/>
      <c r="F444" s="225"/>
      <c r="G444" s="225"/>
      <c r="H444" s="223">
        <v>3800</v>
      </c>
      <c r="K444" s="220"/>
      <c r="L444" s="220"/>
      <c r="M444" s="220"/>
      <c r="N444" s="220"/>
      <c r="O444" s="220"/>
      <c r="P444" s="220"/>
      <c r="Q444" s="220"/>
      <c r="R444" s="220"/>
    </row>
    <row r="445" spans="1:18" ht="15.75" customHeight="1">
      <c r="A445" s="222" t="s">
        <v>20</v>
      </c>
      <c r="B445" s="222" t="s">
        <v>3062</v>
      </c>
      <c r="C445" s="222">
        <v>9</v>
      </c>
      <c r="D445" s="222" t="s">
        <v>4</v>
      </c>
      <c r="E445" s="222">
        <v>1</v>
      </c>
      <c r="F445" s="222" t="s">
        <v>17</v>
      </c>
      <c r="G445" s="222" t="s">
        <v>70</v>
      </c>
      <c r="H445" s="223">
        <v>3800</v>
      </c>
      <c r="K445" s="220"/>
      <c r="L445" s="220"/>
      <c r="M445" s="220"/>
      <c r="N445" s="220"/>
      <c r="O445" s="220"/>
      <c r="P445" s="220"/>
      <c r="Q445" s="220"/>
      <c r="R445" s="220"/>
    </row>
    <row r="446" spans="1:18" ht="15.75" customHeight="1">
      <c r="A446" s="224"/>
      <c r="B446" s="224"/>
      <c r="C446" s="224"/>
      <c r="D446" s="224"/>
      <c r="E446" s="224"/>
      <c r="F446" s="222" t="s">
        <v>3028</v>
      </c>
      <c r="G446" s="225"/>
      <c r="H446" s="223">
        <v>3800</v>
      </c>
      <c r="K446" s="220"/>
      <c r="L446" s="220"/>
      <c r="M446" s="220"/>
      <c r="N446" s="220"/>
      <c r="O446" s="220"/>
      <c r="P446" s="220"/>
      <c r="Q446" s="220"/>
      <c r="R446" s="220"/>
    </row>
    <row r="447" spans="1:18" ht="15.75" customHeight="1">
      <c r="A447" s="224"/>
      <c r="B447" s="224"/>
      <c r="C447" s="224"/>
      <c r="D447" s="224"/>
      <c r="E447" s="222" t="s">
        <v>2816</v>
      </c>
      <c r="F447" s="225"/>
      <c r="G447" s="225"/>
      <c r="H447" s="223">
        <v>3800</v>
      </c>
      <c r="K447" s="220"/>
      <c r="L447" s="220"/>
      <c r="M447" s="220"/>
      <c r="N447" s="220"/>
      <c r="O447" s="220"/>
      <c r="P447" s="220"/>
      <c r="Q447" s="220"/>
      <c r="R447" s="220"/>
    </row>
    <row r="448" spans="1:18" ht="15.75" customHeight="1">
      <c r="A448" s="224"/>
      <c r="B448" s="224"/>
      <c r="C448" s="224"/>
      <c r="D448" s="222" t="s">
        <v>2810</v>
      </c>
      <c r="E448" s="225"/>
      <c r="F448" s="225"/>
      <c r="G448" s="225"/>
      <c r="H448" s="223">
        <v>3800</v>
      </c>
      <c r="K448" s="220"/>
      <c r="L448" s="220"/>
      <c r="M448" s="220"/>
      <c r="N448" s="220"/>
      <c r="O448" s="220"/>
      <c r="P448" s="220"/>
      <c r="Q448" s="220"/>
      <c r="R448" s="220"/>
    </row>
    <row r="449" spans="1:18" ht="15.75" customHeight="1">
      <c r="A449" s="224"/>
      <c r="B449" s="224"/>
      <c r="C449" s="222" t="s">
        <v>2811</v>
      </c>
      <c r="D449" s="225"/>
      <c r="E449" s="225"/>
      <c r="F449" s="225"/>
      <c r="G449" s="225"/>
      <c r="H449" s="223">
        <v>3800</v>
      </c>
      <c r="K449" s="220"/>
      <c r="L449" s="220"/>
      <c r="M449" s="220"/>
      <c r="N449" s="220"/>
      <c r="O449" s="220"/>
      <c r="P449" s="220"/>
      <c r="Q449" s="220"/>
      <c r="R449" s="220"/>
    </row>
    <row r="450" spans="1:18" ht="15.75" customHeight="1">
      <c r="A450" s="224"/>
      <c r="B450" s="222" t="s">
        <v>3063</v>
      </c>
      <c r="C450" s="225"/>
      <c r="D450" s="225"/>
      <c r="E450" s="225"/>
      <c r="F450" s="225"/>
      <c r="G450" s="225"/>
      <c r="H450" s="223">
        <v>3800</v>
      </c>
      <c r="K450" s="220"/>
      <c r="L450" s="220"/>
      <c r="M450" s="220"/>
      <c r="N450" s="220"/>
      <c r="O450" s="220"/>
      <c r="P450" s="220"/>
      <c r="Q450" s="220"/>
      <c r="R450" s="220"/>
    </row>
    <row r="451" spans="1:18" ht="15.75" customHeight="1">
      <c r="A451" s="222" t="s">
        <v>3064</v>
      </c>
      <c r="B451" s="225"/>
      <c r="C451" s="225"/>
      <c r="D451" s="225"/>
      <c r="E451" s="225"/>
      <c r="F451" s="225"/>
      <c r="G451" s="225"/>
      <c r="H451" s="223">
        <v>3800</v>
      </c>
      <c r="K451" s="220"/>
      <c r="L451" s="220"/>
      <c r="M451" s="220"/>
      <c r="N451" s="220"/>
      <c r="O451" s="220"/>
      <c r="P451" s="220"/>
      <c r="Q451" s="220"/>
      <c r="R451" s="220"/>
    </row>
    <row r="452" spans="1:18" ht="15.75" customHeight="1">
      <c r="A452" s="222" t="s">
        <v>3065</v>
      </c>
      <c r="B452" s="222" t="s">
        <v>3066</v>
      </c>
      <c r="C452" s="222">
        <v>9</v>
      </c>
      <c r="D452" s="222" t="s">
        <v>4</v>
      </c>
      <c r="E452" s="222">
        <v>1</v>
      </c>
      <c r="F452" s="222" t="s">
        <v>17</v>
      </c>
      <c r="G452" s="222" t="s">
        <v>70</v>
      </c>
      <c r="H452" s="223">
        <v>3800</v>
      </c>
      <c r="K452" s="220"/>
      <c r="L452" s="220"/>
      <c r="M452" s="220"/>
      <c r="N452" s="220"/>
      <c r="O452" s="220"/>
      <c r="P452" s="220"/>
      <c r="Q452" s="220"/>
      <c r="R452" s="220"/>
    </row>
    <row r="453" spans="1:18" ht="15.75" customHeight="1">
      <c r="A453" s="224"/>
      <c r="B453" s="224"/>
      <c r="C453" s="224"/>
      <c r="D453" s="224"/>
      <c r="E453" s="224"/>
      <c r="F453" s="222" t="s">
        <v>3028</v>
      </c>
      <c r="G453" s="225"/>
      <c r="H453" s="223">
        <v>3800</v>
      </c>
      <c r="K453" s="220"/>
      <c r="L453" s="220"/>
      <c r="M453" s="220"/>
      <c r="N453" s="220"/>
      <c r="O453" s="220"/>
      <c r="P453" s="220"/>
      <c r="Q453" s="220"/>
      <c r="R453" s="220"/>
    </row>
    <row r="454" spans="1:18" ht="15.75" customHeight="1">
      <c r="A454" s="224"/>
      <c r="B454" s="224"/>
      <c r="C454" s="224"/>
      <c r="D454" s="224"/>
      <c r="E454" s="222" t="s">
        <v>2816</v>
      </c>
      <c r="F454" s="225"/>
      <c r="G454" s="225"/>
      <c r="H454" s="223">
        <v>3800</v>
      </c>
      <c r="K454" s="220"/>
      <c r="L454" s="220"/>
      <c r="M454" s="220"/>
      <c r="N454" s="220"/>
      <c r="O454" s="220"/>
      <c r="P454" s="220"/>
      <c r="Q454" s="220"/>
      <c r="R454" s="220"/>
    </row>
    <row r="455" spans="1:18" ht="15.75" customHeight="1">
      <c r="A455" s="224"/>
      <c r="B455" s="224"/>
      <c r="C455" s="224"/>
      <c r="D455" s="222" t="s">
        <v>2810</v>
      </c>
      <c r="E455" s="225"/>
      <c r="F455" s="225"/>
      <c r="G455" s="225"/>
      <c r="H455" s="223">
        <v>3800</v>
      </c>
      <c r="K455" s="220"/>
      <c r="L455" s="220"/>
      <c r="M455" s="220"/>
      <c r="N455" s="220"/>
      <c r="O455" s="220"/>
      <c r="P455" s="220"/>
      <c r="Q455" s="220"/>
      <c r="R455" s="220"/>
    </row>
    <row r="456" spans="1:18" ht="15.75" customHeight="1">
      <c r="A456" s="224"/>
      <c r="B456" s="224"/>
      <c r="C456" s="222" t="s">
        <v>2811</v>
      </c>
      <c r="D456" s="225"/>
      <c r="E456" s="225"/>
      <c r="F456" s="225"/>
      <c r="G456" s="225"/>
      <c r="H456" s="223">
        <v>3800</v>
      </c>
      <c r="K456" s="220"/>
      <c r="L456" s="220"/>
      <c r="M456" s="220"/>
      <c r="N456" s="220"/>
      <c r="O456" s="220"/>
      <c r="P456" s="220"/>
      <c r="Q456" s="220"/>
      <c r="R456" s="220"/>
    </row>
    <row r="457" spans="1:18" ht="15.75" customHeight="1">
      <c r="A457" s="224"/>
      <c r="B457" s="222" t="s">
        <v>3067</v>
      </c>
      <c r="C457" s="225"/>
      <c r="D457" s="225"/>
      <c r="E457" s="225"/>
      <c r="F457" s="225"/>
      <c r="G457" s="225"/>
      <c r="H457" s="223">
        <v>3800</v>
      </c>
      <c r="K457" s="220"/>
      <c r="L457" s="220"/>
      <c r="M457" s="220"/>
      <c r="N457" s="220"/>
      <c r="O457" s="220"/>
      <c r="P457" s="220"/>
      <c r="Q457" s="220"/>
      <c r="R457" s="220"/>
    </row>
    <row r="458" spans="1:18" ht="15.75" customHeight="1">
      <c r="A458" s="222" t="s">
        <v>3068</v>
      </c>
      <c r="B458" s="225"/>
      <c r="C458" s="225"/>
      <c r="D458" s="225"/>
      <c r="E458" s="225"/>
      <c r="F458" s="225"/>
      <c r="G458" s="225"/>
      <c r="H458" s="223">
        <v>3800</v>
      </c>
      <c r="K458" s="220"/>
      <c r="L458" s="220"/>
      <c r="M458" s="220"/>
      <c r="N458" s="220"/>
      <c r="O458" s="220"/>
      <c r="P458" s="220"/>
      <c r="Q458" s="220"/>
      <c r="R458" s="220"/>
    </row>
    <row r="459" spans="1:18" ht="15.75" customHeight="1">
      <c r="A459" s="222" t="s">
        <v>3069</v>
      </c>
      <c r="B459" s="222" t="s">
        <v>3070</v>
      </c>
      <c r="C459" s="222">
        <v>9</v>
      </c>
      <c r="D459" s="222" t="s">
        <v>4</v>
      </c>
      <c r="E459" s="222">
        <v>1</v>
      </c>
      <c r="F459" s="222" t="s">
        <v>17</v>
      </c>
      <c r="G459" s="222" t="s">
        <v>70</v>
      </c>
      <c r="H459" s="223">
        <v>3800</v>
      </c>
      <c r="K459" s="220"/>
      <c r="L459" s="220"/>
      <c r="M459" s="220"/>
      <c r="N459" s="220"/>
      <c r="O459" s="220"/>
      <c r="P459" s="220"/>
      <c r="Q459" s="220"/>
      <c r="R459" s="220"/>
    </row>
    <row r="460" spans="1:18" ht="15.75" customHeight="1">
      <c r="A460" s="224"/>
      <c r="B460" s="224"/>
      <c r="C460" s="224"/>
      <c r="D460" s="224"/>
      <c r="E460" s="224"/>
      <c r="F460" s="222" t="s">
        <v>3028</v>
      </c>
      <c r="G460" s="225"/>
      <c r="H460" s="223">
        <v>3800</v>
      </c>
      <c r="K460" s="220"/>
      <c r="L460" s="220"/>
      <c r="M460" s="220"/>
      <c r="N460" s="220"/>
      <c r="O460" s="220"/>
      <c r="P460" s="220"/>
      <c r="Q460" s="220"/>
      <c r="R460" s="220"/>
    </row>
    <row r="461" spans="1:18" ht="15.75" customHeight="1">
      <c r="A461" s="224"/>
      <c r="B461" s="224"/>
      <c r="C461" s="224"/>
      <c r="D461" s="224"/>
      <c r="E461" s="222" t="s">
        <v>2816</v>
      </c>
      <c r="F461" s="225"/>
      <c r="G461" s="225"/>
      <c r="H461" s="223">
        <v>3800</v>
      </c>
      <c r="K461" s="220"/>
      <c r="L461" s="220"/>
      <c r="M461" s="220"/>
      <c r="N461" s="220"/>
      <c r="O461" s="220"/>
      <c r="P461" s="220"/>
      <c r="Q461" s="220"/>
      <c r="R461" s="220"/>
    </row>
    <row r="462" spans="1:18" ht="15.75" customHeight="1">
      <c r="A462" s="224"/>
      <c r="B462" s="224"/>
      <c r="C462" s="224"/>
      <c r="D462" s="222" t="s">
        <v>2810</v>
      </c>
      <c r="E462" s="225"/>
      <c r="F462" s="225"/>
      <c r="G462" s="225"/>
      <c r="H462" s="223">
        <v>3800</v>
      </c>
      <c r="K462" s="220"/>
      <c r="L462" s="220"/>
      <c r="M462" s="220"/>
      <c r="N462" s="220"/>
      <c r="O462" s="220"/>
      <c r="P462" s="220"/>
      <c r="Q462" s="220"/>
      <c r="R462" s="220"/>
    </row>
    <row r="463" spans="1:18" ht="15.75" customHeight="1">
      <c r="A463" s="224"/>
      <c r="B463" s="224"/>
      <c r="C463" s="222" t="s">
        <v>2811</v>
      </c>
      <c r="D463" s="225"/>
      <c r="E463" s="225"/>
      <c r="F463" s="225"/>
      <c r="G463" s="225"/>
      <c r="H463" s="223">
        <v>3800</v>
      </c>
      <c r="K463" s="220"/>
      <c r="L463" s="220"/>
      <c r="M463" s="220"/>
      <c r="N463" s="220"/>
      <c r="O463" s="220"/>
      <c r="P463" s="220"/>
      <c r="Q463" s="220"/>
      <c r="R463" s="220"/>
    </row>
    <row r="464" spans="1:18" ht="15.75" customHeight="1">
      <c r="A464" s="224"/>
      <c r="B464" s="222" t="s">
        <v>3071</v>
      </c>
      <c r="C464" s="225"/>
      <c r="D464" s="225"/>
      <c r="E464" s="225"/>
      <c r="F464" s="225"/>
      <c r="G464" s="225"/>
      <c r="H464" s="223">
        <v>3800</v>
      </c>
      <c r="K464" s="220"/>
      <c r="L464" s="220"/>
      <c r="M464" s="220"/>
      <c r="N464" s="220"/>
      <c r="O464" s="220"/>
      <c r="P464" s="220"/>
      <c r="Q464" s="220"/>
      <c r="R464" s="220"/>
    </row>
    <row r="465" spans="1:18" ht="15.75" customHeight="1">
      <c r="A465" s="222" t="s">
        <v>3072</v>
      </c>
      <c r="B465" s="225"/>
      <c r="C465" s="225"/>
      <c r="D465" s="225"/>
      <c r="E465" s="225"/>
      <c r="F465" s="225"/>
      <c r="G465" s="225"/>
      <c r="H465" s="223">
        <v>3800</v>
      </c>
      <c r="K465" s="220"/>
      <c r="L465" s="220"/>
      <c r="M465" s="220"/>
      <c r="N465" s="220"/>
      <c r="O465" s="220"/>
      <c r="P465" s="220"/>
      <c r="Q465" s="220"/>
      <c r="R465" s="220"/>
    </row>
    <row r="466" spans="1:18" ht="15.75" customHeight="1">
      <c r="A466" s="222" t="s">
        <v>3073</v>
      </c>
      <c r="B466" s="222" t="s">
        <v>3074</v>
      </c>
      <c r="C466" s="222">
        <v>9</v>
      </c>
      <c r="D466" s="222" t="s">
        <v>4</v>
      </c>
      <c r="E466" s="222">
        <v>1</v>
      </c>
      <c r="F466" s="222" t="s">
        <v>17</v>
      </c>
      <c r="G466" s="222" t="s">
        <v>70</v>
      </c>
      <c r="H466" s="223">
        <v>3800</v>
      </c>
      <c r="K466" s="220"/>
      <c r="L466" s="220"/>
      <c r="M466" s="220"/>
      <c r="N466" s="220"/>
      <c r="O466" s="220"/>
      <c r="P466" s="220"/>
      <c r="Q466" s="220"/>
      <c r="R466" s="220"/>
    </row>
    <row r="467" spans="1:18" ht="15.75" customHeight="1">
      <c r="A467" s="224"/>
      <c r="B467" s="224"/>
      <c r="C467" s="224"/>
      <c r="D467" s="224"/>
      <c r="E467" s="224"/>
      <c r="F467" s="222" t="s">
        <v>3028</v>
      </c>
      <c r="G467" s="225"/>
      <c r="H467" s="223">
        <v>3800</v>
      </c>
      <c r="K467" s="220"/>
      <c r="L467" s="220"/>
      <c r="M467" s="220"/>
      <c r="N467" s="220"/>
      <c r="O467" s="220"/>
      <c r="P467" s="220"/>
      <c r="Q467" s="220"/>
      <c r="R467" s="220"/>
    </row>
    <row r="468" spans="1:18" ht="15.75" customHeight="1">
      <c r="A468" s="224"/>
      <c r="B468" s="224"/>
      <c r="C468" s="224"/>
      <c r="D468" s="224"/>
      <c r="E468" s="222" t="s">
        <v>2816</v>
      </c>
      <c r="F468" s="225"/>
      <c r="G468" s="225"/>
      <c r="H468" s="223">
        <v>3800</v>
      </c>
      <c r="K468" s="220"/>
      <c r="L468" s="220"/>
      <c r="M468" s="220"/>
      <c r="N468" s="220"/>
      <c r="O468" s="220"/>
      <c r="P468" s="220"/>
      <c r="Q468" s="220"/>
      <c r="R468" s="220"/>
    </row>
    <row r="469" spans="1:18" ht="15.75" customHeight="1">
      <c r="A469" s="224"/>
      <c r="B469" s="224"/>
      <c r="C469" s="224"/>
      <c r="D469" s="222" t="s">
        <v>2810</v>
      </c>
      <c r="E469" s="225"/>
      <c r="F469" s="225"/>
      <c r="G469" s="225"/>
      <c r="H469" s="223">
        <v>3800</v>
      </c>
      <c r="K469" s="220"/>
      <c r="L469" s="220"/>
      <c r="M469" s="220"/>
      <c r="N469" s="220"/>
      <c r="O469" s="220"/>
      <c r="P469" s="220"/>
      <c r="Q469" s="220"/>
      <c r="R469" s="220"/>
    </row>
    <row r="470" spans="1:18" ht="15.75" customHeight="1">
      <c r="A470" s="224"/>
      <c r="B470" s="224"/>
      <c r="C470" s="222" t="s">
        <v>2811</v>
      </c>
      <c r="D470" s="225"/>
      <c r="E470" s="225"/>
      <c r="F470" s="225"/>
      <c r="G470" s="225"/>
      <c r="H470" s="223">
        <v>3800</v>
      </c>
      <c r="K470" s="220"/>
      <c r="L470" s="220"/>
      <c r="M470" s="220"/>
      <c r="N470" s="220"/>
      <c r="O470" s="220"/>
      <c r="P470" s="220"/>
      <c r="Q470" s="220"/>
      <c r="R470" s="220"/>
    </row>
    <row r="471" spans="1:18" ht="15.75" customHeight="1">
      <c r="A471" s="224"/>
      <c r="B471" s="222" t="s">
        <v>3075</v>
      </c>
      <c r="C471" s="225"/>
      <c r="D471" s="225"/>
      <c r="E471" s="225"/>
      <c r="F471" s="225"/>
      <c r="G471" s="225"/>
      <c r="H471" s="223">
        <v>3800</v>
      </c>
      <c r="K471" s="220"/>
      <c r="L471" s="220"/>
      <c r="M471" s="220"/>
      <c r="N471" s="220"/>
      <c r="O471" s="220"/>
      <c r="P471" s="220"/>
      <c r="Q471" s="220"/>
      <c r="R471" s="220"/>
    </row>
    <row r="472" spans="1:18" ht="15.75" customHeight="1">
      <c r="A472" s="222" t="s">
        <v>3076</v>
      </c>
      <c r="B472" s="225"/>
      <c r="C472" s="225"/>
      <c r="D472" s="225"/>
      <c r="E472" s="225"/>
      <c r="F472" s="225"/>
      <c r="G472" s="225"/>
      <c r="H472" s="223">
        <v>3800</v>
      </c>
      <c r="K472" s="220"/>
      <c r="L472" s="220"/>
      <c r="M472" s="220"/>
      <c r="N472" s="220"/>
      <c r="O472" s="220"/>
      <c r="P472" s="220"/>
      <c r="Q472" s="220"/>
      <c r="R472" s="220"/>
    </row>
    <row r="473" spans="1:18" ht="15.75" customHeight="1">
      <c r="A473" s="222" t="s">
        <v>3077</v>
      </c>
      <c r="B473" s="222" t="s">
        <v>3078</v>
      </c>
      <c r="C473" s="222">
        <v>9</v>
      </c>
      <c r="D473" s="222" t="s">
        <v>4</v>
      </c>
      <c r="E473" s="222">
        <v>1</v>
      </c>
      <c r="F473" s="222" t="s">
        <v>17</v>
      </c>
      <c r="G473" s="222" t="s">
        <v>70</v>
      </c>
      <c r="H473" s="223">
        <v>3800</v>
      </c>
      <c r="K473" s="220"/>
      <c r="L473" s="220"/>
      <c r="M473" s="220"/>
      <c r="N473" s="220"/>
      <c r="O473" s="220"/>
      <c r="P473" s="220"/>
      <c r="Q473" s="220"/>
      <c r="R473" s="220"/>
    </row>
    <row r="474" spans="1:18" ht="15.75" customHeight="1">
      <c r="A474" s="224"/>
      <c r="B474" s="224"/>
      <c r="C474" s="224"/>
      <c r="D474" s="224"/>
      <c r="E474" s="224"/>
      <c r="F474" s="222" t="s">
        <v>3028</v>
      </c>
      <c r="G474" s="225"/>
      <c r="H474" s="223">
        <v>3800</v>
      </c>
      <c r="K474" s="220"/>
      <c r="L474" s="220"/>
      <c r="M474" s="220"/>
      <c r="N474" s="220"/>
      <c r="O474" s="220"/>
      <c r="P474" s="220"/>
      <c r="Q474" s="220"/>
      <c r="R474" s="220"/>
    </row>
    <row r="475" spans="1:18" ht="15.75" customHeight="1">
      <c r="A475" s="224"/>
      <c r="B475" s="224"/>
      <c r="C475" s="224"/>
      <c r="D475" s="224"/>
      <c r="E475" s="222" t="s">
        <v>2816</v>
      </c>
      <c r="F475" s="225"/>
      <c r="G475" s="225"/>
      <c r="H475" s="223">
        <v>3800</v>
      </c>
      <c r="K475" s="220"/>
      <c r="L475" s="220"/>
      <c r="M475" s="220"/>
      <c r="N475" s="220"/>
      <c r="O475" s="220"/>
      <c r="P475" s="220"/>
      <c r="Q475" s="220"/>
      <c r="R475" s="220"/>
    </row>
    <row r="476" spans="1:18" ht="15.75" customHeight="1">
      <c r="A476" s="224"/>
      <c r="B476" s="224"/>
      <c r="C476" s="224"/>
      <c r="D476" s="222" t="s">
        <v>2810</v>
      </c>
      <c r="E476" s="225"/>
      <c r="F476" s="225"/>
      <c r="G476" s="225"/>
      <c r="H476" s="223">
        <v>3800</v>
      </c>
      <c r="K476" s="220"/>
      <c r="L476" s="220"/>
      <c r="M476" s="220"/>
      <c r="N476" s="220"/>
      <c r="O476" s="220"/>
      <c r="P476" s="220"/>
      <c r="Q476" s="220"/>
      <c r="R476" s="220"/>
    </row>
    <row r="477" spans="1:18" ht="15.75" customHeight="1">
      <c r="A477" s="224"/>
      <c r="B477" s="224"/>
      <c r="C477" s="222" t="s">
        <v>2811</v>
      </c>
      <c r="D477" s="225"/>
      <c r="E477" s="225"/>
      <c r="F477" s="225"/>
      <c r="G477" s="225"/>
      <c r="H477" s="223">
        <v>3800</v>
      </c>
      <c r="K477" s="220"/>
      <c r="L477" s="220"/>
      <c r="M477" s="220"/>
      <c r="N477" s="220"/>
      <c r="O477" s="220"/>
      <c r="P477" s="220"/>
      <c r="Q477" s="220"/>
      <c r="R477" s="220"/>
    </row>
    <row r="478" spans="1:18" ht="15.75" customHeight="1">
      <c r="A478" s="224"/>
      <c r="B478" s="222" t="s">
        <v>3079</v>
      </c>
      <c r="C478" s="225"/>
      <c r="D478" s="225"/>
      <c r="E478" s="225"/>
      <c r="F478" s="225"/>
      <c r="G478" s="225"/>
      <c r="H478" s="223">
        <v>3800</v>
      </c>
      <c r="K478" s="220"/>
      <c r="L478" s="220"/>
      <c r="M478" s="220"/>
      <c r="N478" s="220"/>
      <c r="O478" s="220"/>
      <c r="P478" s="220"/>
      <c r="Q478" s="220"/>
      <c r="R478" s="220"/>
    </row>
    <row r="479" spans="1:18" ht="15.75" customHeight="1">
      <c r="A479" s="222" t="s">
        <v>3080</v>
      </c>
      <c r="B479" s="225"/>
      <c r="C479" s="225"/>
      <c r="D479" s="225"/>
      <c r="E479" s="225"/>
      <c r="F479" s="225"/>
      <c r="G479" s="225"/>
      <c r="H479" s="223">
        <v>3800</v>
      </c>
      <c r="K479" s="220"/>
      <c r="L479" s="220"/>
      <c r="M479" s="220"/>
      <c r="N479" s="220"/>
      <c r="O479" s="220"/>
      <c r="P479" s="220"/>
      <c r="Q479" s="220"/>
      <c r="R479" s="220"/>
    </row>
    <row r="480" spans="1:18" ht="15.75" customHeight="1">
      <c r="A480" s="222" t="s">
        <v>3081</v>
      </c>
      <c r="B480" s="222" t="s">
        <v>3082</v>
      </c>
      <c r="C480" s="222">
        <v>9</v>
      </c>
      <c r="D480" s="222" t="s">
        <v>4</v>
      </c>
      <c r="E480" s="222">
        <v>1</v>
      </c>
      <c r="F480" s="222" t="s">
        <v>17</v>
      </c>
      <c r="G480" s="222" t="s">
        <v>70</v>
      </c>
      <c r="H480" s="223">
        <v>3800</v>
      </c>
      <c r="K480" s="220"/>
      <c r="L480" s="220"/>
      <c r="M480" s="220"/>
      <c r="N480" s="220"/>
      <c r="O480" s="220"/>
      <c r="P480" s="220"/>
      <c r="Q480" s="220"/>
      <c r="R480" s="220"/>
    </row>
    <row r="481" spans="1:18" ht="15.75" customHeight="1">
      <c r="A481" s="224"/>
      <c r="B481" s="224"/>
      <c r="C481" s="224"/>
      <c r="D481" s="224"/>
      <c r="E481" s="224"/>
      <c r="F481" s="222" t="s">
        <v>3028</v>
      </c>
      <c r="G481" s="225"/>
      <c r="H481" s="223">
        <v>3800</v>
      </c>
      <c r="K481" s="220"/>
      <c r="L481" s="220"/>
      <c r="M481" s="220"/>
      <c r="N481" s="220"/>
      <c r="O481" s="220"/>
      <c r="P481" s="220"/>
      <c r="Q481" s="220"/>
      <c r="R481" s="220"/>
    </row>
    <row r="482" spans="1:18" ht="15.75" customHeight="1">
      <c r="A482" s="224"/>
      <c r="B482" s="224"/>
      <c r="C482" s="224"/>
      <c r="D482" s="224"/>
      <c r="E482" s="222" t="s">
        <v>2816</v>
      </c>
      <c r="F482" s="225"/>
      <c r="G482" s="225"/>
      <c r="H482" s="223">
        <v>3800</v>
      </c>
      <c r="K482" s="220"/>
      <c r="L482" s="220"/>
      <c r="M482" s="220"/>
      <c r="N482" s="220"/>
      <c r="O482" s="220"/>
      <c r="P482" s="220"/>
      <c r="Q482" s="220"/>
      <c r="R482" s="220"/>
    </row>
    <row r="483" spans="1:18" ht="15.75" customHeight="1">
      <c r="A483" s="224"/>
      <c r="B483" s="224"/>
      <c r="C483" s="224"/>
      <c r="D483" s="222" t="s">
        <v>2810</v>
      </c>
      <c r="E483" s="225"/>
      <c r="F483" s="225"/>
      <c r="G483" s="225"/>
      <c r="H483" s="223">
        <v>3800</v>
      </c>
      <c r="K483" s="220"/>
      <c r="L483" s="220"/>
      <c r="M483" s="220"/>
      <c r="N483" s="220"/>
      <c r="O483" s="220"/>
      <c r="P483" s="220"/>
      <c r="Q483" s="220"/>
      <c r="R483" s="220"/>
    </row>
    <row r="484" spans="1:18" ht="15.75" customHeight="1">
      <c r="A484" s="224"/>
      <c r="B484" s="224"/>
      <c r="C484" s="222" t="s">
        <v>2811</v>
      </c>
      <c r="D484" s="225"/>
      <c r="E484" s="225"/>
      <c r="F484" s="225"/>
      <c r="G484" s="225"/>
      <c r="H484" s="223">
        <v>3800</v>
      </c>
      <c r="K484" s="220"/>
      <c r="L484" s="220"/>
      <c r="M484" s="220"/>
      <c r="N484" s="220"/>
      <c r="O484" s="220"/>
      <c r="P484" s="220"/>
      <c r="Q484" s="220"/>
      <c r="R484" s="220"/>
    </row>
    <row r="485" spans="1:18" ht="15.75" customHeight="1">
      <c r="A485" s="224"/>
      <c r="B485" s="222" t="s">
        <v>3083</v>
      </c>
      <c r="C485" s="225"/>
      <c r="D485" s="225"/>
      <c r="E485" s="225"/>
      <c r="F485" s="225"/>
      <c r="G485" s="225"/>
      <c r="H485" s="223">
        <v>3800</v>
      </c>
      <c r="K485" s="220"/>
      <c r="L485" s="220"/>
      <c r="M485" s="220"/>
      <c r="N485" s="220"/>
      <c r="O485" s="220"/>
      <c r="P485" s="220"/>
      <c r="Q485" s="220"/>
      <c r="R485" s="220"/>
    </row>
    <row r="486" spans="1:18" ht="15.75" customHeight="1">
      <c r="A486" s="222" t="s">
        <v>3084</v>
      </c>
      <c r="B486" s="225"/>
      <c r="C486" s="225"/>
      <c r="D486" s="225"/>
      <c r="E486" s="225"/>
      <c r="F486" s="225"/>
      <c r="G486" s="225"/>
      <c r="H486" s="223">
        <v>3800</v>
      </c>
      <c r="K486" s="220"/>
      <c r="L486" s="220"/>
      <c r="M486" s="220"/>
      <c r="N486" s="220"/>
      <c r="O486" s="220"/>
      <c r="P486" s="220"/>
      <c r="Q486" s="220"/>
      <c r="R486" s="220"/>
    </row>
    <row r="487" spans="1:18" ht="15.75" customHeight="1">
      <c r="A487" s="222" t="s">
        <v>3085</v>
      </c>
      <c r="B487" s="222" t="s">
        <v>3086</v>
      </c>
      <c r="C487" s="222">
        <v>9</v>
      </c>
      <c r="D487" s="222" t="s">
        <v>4</v>
      </c>
      <c r="E487" s="222">
        <v>1</v>
      </c>
      <c r="F487" s="222" t="s">
        <v>17</v>
      </c>
      <c r="G487" s="222" t="s">
        <v>70</v>
      </c>
      <c r="H487" s="223">
        <v>3800</v>
      </c>
      <c r="K487" s="220"/>
      <c r="L487" s="220"/>
      <c r="M487" s="220"/>
      <c r="N487" s="220"/>
      <c r="O487" s="220"/>
      <c r="P487" s="220"/>
      <c r="Q487" s="220"/>
      <c r="R487" s="220"/>
    </row>
    <row r="488" spans="1:18" ht="15.75" customHeight="1">
      <c r="A488" s="224"/>
      <c r="B488" s="224"/>
      <c r="C488" s="224"/>
      <c r="D488" s="224"/>
      <c r="E488" s="224"/>
      <c r="F488" s="222" t="s">
        <v>3028</v>
      </c>
      <c r="G488" s="225"/>
      <c r="H488" s="223">
        <v>3800</v>
      </c>
      <c r="K488" s="220"/>
      <c r="L488" s="220"/>
      <c r="M488" s="220"/>
      <c r="N488" s="220"/>
      <c r="O488" s="220"/>
      <c r="P488" s="220"/>
      <c r="Q488" s="220"/>
      <c r="R488" s="220"/>
    </row>
    <row r="489" spans="1:18" ht="15.75" customHeight="1">
      <c r="A489" s="224"/>
      <c r="B489" s="224"/>
      <c r="C489" s="224"/>
      <c r="D489" s="224"/>
      <c r="E489" s="222" t="s">
        <v>2816</v>
      </c>
      <c r="F489" s="225"/>
      <c r="G489" s="225"/>
      <c r="H489" s="223">
        <v>3800</v>
      </c>
      <c r="K489" s="220"/>
      <c r="L489" s="220"/>
      <c r="M489" s="220"/>
      <c r="N489" s="220"/>
      <c r="O489" s="220"/>
      <c r="P489" s="220"/>
      <c r="Q489" s="220"/>
      <c r="R489" s="220"/>
    </row>
    <row r="490" spans="1:18" ht="15.75" customHeight="1">
      <c r="A490" s="224"/>
      <c r="B490" s="224"/>
      <c r="C490" s="224"/>
      <c r="D490" s="222" t="s">
        <v>2810</v>
      </c>
      <c r="E490" s="225"/>
      <c r="F490" s="225"/>
      <c r="G490" s="225"/>
      <c r="H490" s="223">
        <v>3800</v>
      </c>
      <c r="K490" s="220"/>
      <c r="L490" s="220"/>
      <c r="M490" s="220"/>
      <c r="N490" s="220"/>
      <c r="O490" s="220"/>
      <c r="P490" s="220"/>
      <c r="Q490" s="220"/>
      <c r="R490" s="220"/>
    </row>
    <row r="491" spans="1:18" ht="15.75" customHeight="1">
      <c r="A491" s="224"/>
      <c r="B491" s="224"/>
      <c r="C491" s="222" t="s">
        <v>2811</v>
      </c>
      <c r="D491" s="225"/>
      <c r="E491" s="225"/>
      <c r="F491" s="225"/>
      <c r="G491" s="225"/>
      <c r="H491" s="223">
        <v>3800</v>
      </c>
      <c r="K491" s="220"/>
      <c r="L491" s="220"/>
      <c r="M491" s="220"/>
      <c r="N491" s="220"/>
      <c r="O491" s="220"/>
      <c r="P491" s="220"/>
      <c r="Q491" s="220"/>
      <c r="R491" s="220"/>
    </row>
    <row r="492" spans="1:18" ht="15.75" customHeight="1">
      <c r="A492" s="224"/>
      <c r="B492" s="222" t="s">
        <v>3087</v>
      </c>
      <c r="C492" s="225"/>
      <c r="D492" s="225"/>
      <c r="E492" s="225"/>
      <c r="F492" s="225"/>
      <c r="G492" s="225"/>
      <c r="H492" s="223">
        <v>3800</v>
      </c>
      <c r="K492" s="220"/>
      <c r="L492" s="220"/>
      <c r="M492" s="220"/>
      <c r="N492" s="220"/>
      <c r="O492" s="220"/>
      <c r="P492" s="220"/>
      <c r="Q492" s="220"/>
      <c r="R492" s="220"/>
    </row>
    <row r="493" spans="1:18" ht="15.75" customHeight="1">
      <c r="A493" s="222" t="s">
        <v>3088</v>
      </c>
      <c r="B493" s="225"/>
      <c r="C493" s="225"/>
      <c r="D493" s="225"/>
      <c r="E493" s="225"/>
      <c r="F493" s="225"/>
      <c r="G493" s="225"/>
      <c r="H493" s="223">
        <v>3800</v>
      </c>
      <c r="K493" s="220"/>
      <c r="L493" s="220"/>
      <c r="M493" s="220"/>
      <c r="N493" s="220"/>
      <c r="O493" s="220"/>
      <c r="P493" s="220"/>
      <c r="Q493" s="220"/>
      <c r="R493" s="220"/>
    </row>
    <row r="494" spans="1:18" ht="15.75" customHeight="1">
      <c r="A494" s="222" t="s">
        <v>21</v>
      </c>
      <c r="B494" s="222" t="s">
        <v>3089</v>
      </c>
      <c r="C494" s="222">
        <v>9</v>
      </c>
      <c r="D494" s="222" t="s">
        <v>4</v>
      </c>
      <c r="E494" s="222">
        <v>1</v>
      </c>
      <c r="F494" s="222" t="s">
        <v>17</v>
      </c>
      <c r="G494" s="222" t="s">
        <v>70</v>
      </c>
      <c r="H494" s="223">
        <v>3800</v>
      </c>
      <c r="K494" s="220"/>
      <c r="L494" s="220"/>
      <c r="M494" s="220"/>
      <c r="N494" s="220"/>
      <c r="O494" s="220"/>
      <c r="P494" s="220"/>
      <c r="Q494" s="220"/>
      <c r="R494" s="220"/>
    </row>
    <row r="495" spans="1:18" ht="15.75" customHeight="1">
      <c r="A495" s="224"/>
      <c r="B495" s="224"/>
      <c r="C495" s="224"/>
      <c r="D495" s="224"/>
      <c r="E495" s="224"/>
      <c r="F495" s="222" t="s">
        <v>3028</v>
      </c>
      <c r="G495" s="225"/>
      <c r="H495" s="223">
        <v>3800</v>
      </c>
      <c r="K495" s="220"/>
      <c r="L495" s="220"/>
      <c r="M495" s="220"/>
      <c r="N495" s="220"/>
      <c r="O495" s="220"/>
      <c r="P495" s="220"/>
      <c r="Q495" s="220"/>
      <c r="R495" s="220"/>
    </row>
    <row r="496" spans="1:18" ht="15.75" customHeight="1">
      <c r="A496" s="224"/>
      <c r="B496" s="224"/>
      <c r="C496" s="224"/>
      <c r="D496" s="224"/>
      <c r="E496" s="222" t="s">
        <v>2816</v>
      </c>
      <c r="F496" s="225"/>
      <c r="G496" s="225"/>
      <c r="H496" s="223">
        <v>3800</v>
      </c>
      <c r="K496" s="220"/>
      <c r="L496" s="220"/>
      <c r="M496" s="220"/>
      <c r="N496" s="220"/>
      <c r="O496" s="220"/>
      <c r="P496" s="220"/>
      <c r="Q496" s="220"/>
      <c r="R496" s="220"/>
    </row>
    <row r="497" spans="1:18" ht="15.75" customHeight="1">
      <c r="A497" s="224"/>
      <c r="B497" s="224"/>
      <c r="C497" s="224"/>
      <c r="D497" s="222" t="s">
        <v>2810</v>
      </c>
      <c r="E497" s="225"/>
      <c r="F497" s="225"/>
      <c r="G497" s="225"/>
      <c r="H497" s="223">
        <v>3800</v>
      </c>
      <c r="K497" s="220"/>
      <c r="L497" s="220"/>
      <c r="M497" s="220"/>
      <c r="N497" s="220"/>
      <c r="O497" s="220"/>
      <c r="P497" s="220"/>
      <c r="Q497" s="220"/>
      <c r="R497" s="220"/>
    </row>
    <row r="498" spans="1:18" ht="15.75" customHeight="1">
      <c r="A498" s="224"/>
      <c r="B498" s="224"/>
      <c r="C498" s="222" t="s">
        <v>2811</v>
      </c>
      <c r="D498" s="225"/>
      <c r="E498" s="225"/>
      <c r="F498" s="225"/>
      <c r="G498" s="225"/>
      <c r="H498" s="223">
        <v>3800</v>
      </c>
      <c r="K498" s="220"/>
      <c r="L498" s="220"/>
      <c r="M498" s="220"/>
      <c r="N498" s="220"/>
      <c r="O498" s="220"/>
      <c r="P498" s="220"/>
      <c r="Q498" s="220"/>
      <c r="R498" s="220"/>
    </row>
    <row r="499" spans="1:18" ht="15.75" customHeight="1">
      <c r="A499" s="224"/>
      <c r="B499" s="222" t="s">
        <v>3090</v>
      </c>
      <c r="C499" s="225"/>
      <c r="D499" s="225"/>
      <c r="E499" s="225"/>
      <c r="F499" s="225"/>
      <c r="G499" s="225"/>
      <c r="H499" s="223">
        <v>3800</v>
      </c>
      <c r="K499" s="220"/>
      <c r="L499" s="220"/>
      <c r="M499" s="220"/>
      <c r="N499" s="220"/>
      <c r="O499" s="220"/>
      <c r="P499" s="220"/>
      <c r="Q499" s="220"/>
      <c r="R499" s="220"/>
    </row>
    <row r="500" spans="1:18" ht="15.75" customHeight="1">
      <c r="A500" s="222" t="s">
        <v>3091</v>
      </c>
      <c r="B500" s="225"/>
      <c r="C500" s="225"/>
      <c r="D500" s="225"/>
      <c r="E500" s="225"/>
      <c r="F500" s="225"/>
      <c r="G500" s="225"/>
      <c r="H500" s="223">
        <v>3800</v>
      </c>
      <c r="K500" s="220"/>
      <c r="L500" s="220"/>
      <c r="M500" s="220"/>
      <c r="N500" s="220"/>
      <c r="O500" s="220"/>
      <c r="P500" s="220"/>
      <c r="Q500" s="220"/>
      <c r="R500" s="220"/>
    </row>
    <row r="501" spans="1:18" ht="15.75" customHeight="1">
      <c r="A501" s="222" t="s">
        <v>3092</v>
      </c>
      <c r="B501" s="222" t="s">
        <v>3093</v>
      </c>
      <c r="C501" s="222">
        <v>9</v>
      </c>
      <c r="D501" s="222" t="s">
        <v>4</v>
      </c>
      <c r="E501" s="222">
        <v>1</v>
      </c>
      <c r="F501" s="222" t="s">
        <v>17</v>
      </c>
      <c r="G501" s="222" t="s">
        <v>70</v>
      </c>
      <c r="H501" s="223">
        <v>3800</v>
      </c>
      <c r="K501" s="220"/>
      <c r="L501" s="220"/>
      <c r="M501" s="220"/>
      <c r="N501" s="220"/>
      <c r="O501" s="220"/>
      <c r="P501" s="220"/>
      <c r="Q501" s="220"/>
      <c r="R501" s="220"/>
    </row>
    <row r="502" spans="1:18" ht="15.75" customHeight="1">
      <c r="A502" s="224"/>
      <c r="B502" s="224"/>
      <c r="C502" s="224"/>
      <c r="D502" s="224"/>
      <c r="E502" s="224"/>
      <c r="F502" s="222" t="s">
        <v>3028</v>
      </c>
      <c r="G502" s="225"/>
      <c r="H502" s="223">
        <v>3800</v>
      </c>
      <c r="K502" s="220"/>
      <c r="L502" s="220"/>
      <c r="M502" s="220"/>
      <c r="N502" s="220"/>
      <c r="O502" s="220"/>
      <c r="P502" s="220"/>
      <c r="Q502" s="220"/>
      <c r="R502" s="220"/>
    </row>
    <row r="503" spans="1:18" ht="15.75" customHeight="1">
      <c r="A503" s="224"/>
      <c r="B503" s="224"/>
      <c r="C503" s="224"/>
      <c r="D503" s="224"/>
      <c r="E503" s="222" t="s">
        <v>2816</v>
      </c>
      <c r="F503" s="225"/>
      <c r="G503" s="225"/>
      <c r="H503" s="223">
        <v>3800</v>
      </c>
      <c r="K503" s="220"/>
      <c r="L503" s="220"/>
      <c r="M503" s="220"/>
      <c r="N503" s="220"/>
      <c r="O503" s="220"/>
      <c r="P503" s="220"/>
      <c r="Q503" s="220"/>
      <c r="R503" s="220"/>
    </row>
    <row r="504" spans="1:18" ht="15.75" customHeight="1">
      <c r="A504" s="224"/>
      <c r="B504" s="224"/>
      <c r="C504" s="224"/>
      <c r="D504" s="222" t="s">
        <v>2810</v>
      </c>
      <c r="E504" s="225"/>
      <c r="F504" s="225"/>
      <c r="G504" s="225"/>
      <c r="H504" s="223">
        <v>3800</v>
      </c>
      <c r="K504" s="220"/>
      <c r="L504" s="220"/>
      <c r="M504" s="220"/>
      <c r="N504" s="220"/>
      <c r="O504" s="220"/>
      <c r="P504" s="220"/>
      <c r="Q504" s="220"/>
      <c r="R504" s="220"/>
    </row>
    <row r="505" spans="1:18" ht="15.75" customHeight="1">
      <c r="A505" s="224"/>
      <c r="B505" s="224"/>
      <c r="C505" s="222" t="s">
        <v>2811</v>
      </c>
      <c r="D505" s="225"/>
      <c r="E505" s="225"/>
      <c r="F505" s="225"/>
      <c r="G505" s="225"/>
      <c r="H505" s="223">
        <v>3800</v>
      </c>
      <c r="K505" s="220"/>
      <c r="L505" s="220"/>
      <c r="M505" s="220"/>
      <c r="N505" s="220"/>
      <c r="O505" s="220"/>
      <c r="P505" s="220"/>
      <c r="Q505" s="220"/>
      <c r="R505" s="220"/>
    </row>
    <row r="506" spans="1:18" ht="15.75" customHeight="1">
      <c r="A506" s="224"/>
      <c r="B506" s="222" t="s">
        <v>3094</v>
      </c>
      <c r="C506" s="225"/>
      <c r="D506" s="225"/>
      <c r="E506" s="225"/>
      <c r="F506" s="225"/>
      <c r="G506" s="225"/>
      <c r="H506" s="223">
        <v>3800</v>
      </c>
      <c r="K506" s="220"/>
      <c r="L506" s="220"/>
      <c r="M506" s="220"/>
      <c r="N506" s="220"/>
      <c r="O506" s="220"/>
      <c r="P506" s="220"/>
      <c r="Q506" s="220"/>
      <c r="R506" s="220"/>
    </row>
    <row r="507" spans="1:18" ht="15.75" customHeight="1">
      <c r="A507" s="222" t="s">
        <v>3095</v>
      </c>
      <c r="B507" s="225"/>
      <c r="C507" s="225"/>
      <c r="D507" s="225"/>
      <c r="E507" s="225"/>
      <c r="F507" s="225"/>
      <c r="G507" s="225"/>
      <c r="H507" s="223">
        <v>3800</v>
      </c>
      <c r="K507" s="220"/>
      <c r="L507" s="220"/>
      <c r="M507" s="220"/>
      <c r="N507" s="220"/>
      <c r="O507" s="220"/>
      <c r="P507" s="220"/>
      <c r="Q507" s="220"/>
      <c r="R507" s="220"/>
    </row>
    <row r="508" spans="1:18" ht="15.75" customHeight="1">
      <c r="A508" s="222" t="s">
        <v>22</v>
      </c>
      <c r="B508" s="222" t="s">
        <v>3096</v>
      </c>
      <c r="C508" s="222">
        <v>9</v>
      </c>
      <c r="D508" s="222" t="s">
        <v>4</v>
      </c>
      <c r="E508" s="222">
        <v>1</v>
      </c>
      <c r="F508" s="222" t="s">
        <v>17</v>
      </c>
      <c r="G508" s="222" t="s">
        <v>70</v>
      </c>
      <c r="H508" s="223">
        <v>3800</v>
      </c>
      <c r="K508" s="220"/>
      <c r="L508" s="220"/>
      <c r="M508" s="220"/>
      <c r="N508" s="220"/>
      <c r="O508" s="220"/>
      <c r="P508" s="220"/>
      <c r="Q508" s="220"/>
      <c r="R508" s="220"/>
    </row>
    <row r="509" spans="1:18" ht="15.75" customHeight="1">
      <c r="A509" s="224"/>
      <c r="B509" s="224"/>
      <c r="C509" s="224"/>
      <c r="D509" s="224"/>
      <c r="E509" s="224"/>
      <c r="F509" s="222" t="s">
        <v>3028</v>
      </c>
      <c r="G509" s="225"/>
      <c r="H509" s="223">
        <v>3800</v>
      </c>
      <c r="K509" s="220"/>
      <c r="L509" s="220"/>
      <c r="M509" s="220"/>
      <c r="N509" s="220"/>
      <c r="O509" s="220"/>
      <c r="P509" s="220"/>
      <c r="Q509" s="220"/>
      <c r="R509" s="220"/>
    </row>
    <row r="510" spans="1:18" ht="15.75" customHeight="1">
      <c r="A510" s="224"/>
      <c r="B510" s="224"/>
      <c r="C510" s="224"/>
      <c r="D510" s="224"/>
      <c r="E510" s="222" t="s">
        <v>2816</v>
      </c>
      <c r="F510" s="225"/>
      <c r="G510" s="225"/>
      <c r="H510" s="223">
        <v>3800</v>
      </c>
      <c r="K510" s="220"/>
      <c r="L510" s="220"/>
      <c r="M510" s="220"/>
      <c r="N510" s="220"/>
      <c r="O510" s="220"/>
      <c r="P510" s="220"/>
      <c r="Q510" s="220"/>
      <c r="R510" s="220"/>
    </row>
    <row r="511" spans="1:18" ht="15.75" customHeight="1">
      <c r="A511" s="224"/>
      <c r="B511" s="224"/>
      <c r="C511" s="224"/>
      <c r="D511" s="222" t="s">
        <v>2810</v>
      </c>
      <c r="E511" s="225"/>
      <c r="F511" s="225"/>
      <c r="G511" s="225"/>
      <c r="H511" s="223">
        <v>3800</v>
      </c>
      <c r="K511" s="220"/>
      <c r="L511" s="220"/>
      <c r="M511" s="220"/>
      <c r="N511" s="220"/>
      <c r="O511" s="220"/>
      <c r="P511" s="220"/>
      <c r="Q511" s="220"/>
      <c r="R511" s="220"/>
    </row>
    <row r="512" spans="1:18" ht="15.75" customHeight="1">
      <c r="A512" s="224"/>
      <c r="B512" s="224"/>
      <c r="C512" s="222" t="s">
        <v>2811</v>
      </c>
      <c r="D512" s="225"/>
      <c r="E512" s="225"/>
      <c r="F512" s="225"/>
      <c r="G512" s="225"/>
      <c r="H512" s="223">
        <v>3800</v>
      </c>
      <c r="K512" s="220"/>
      <c r="L512" s="220"/>
      <c r="M512" s="220"/>
      <c r="N512" s="220"/>
      <c r="O512" s="220"/>
      <c r="P512" s="220"/>
      <c r="Q512" s="220"/>
      <c r="R512" s="220"/>
    </row>
    <row r="513" spans="1:18" ht="15.75" customHeight="1">
      <c r="A513" s="224"/>
      <c r="B513" s="222" t="s">
        <v>3097</v>
      </c>
      <c r="C513" s="225"/>
      <c r="D513" s="225"/>
      <c r="E513" s="225"/>
      <c r="F513" s="225"/>
      <c r="G513" s="225"/>
      <c r="H513" s="223">
        <v>3800</v>
      </c>
      <c r="K513" s="220"/>
      <c r="L513" s="220"/>
      <c r="M513" s="220"/>
      <c r="N513" s="220"/>
      <c r="O513" s="220"/>
      <c r="P513" s="220"/>
      <c r="Q513" s="220"/>
      <c r="R513" s="220"/>
    </row>
    <row r="514" spans="1:18" ht="15.75" customHeight="1">
      <c r="A514" s="222" t="s">
        <v>3098</v>
      </c>
      <c r="B514" s="225"/>
      <c r="C514" s="225"/>
      <c r="D514" s="225"/>
      <c r="E514" s="225"/>
      <c r="F514" s="225"/>
      <c r="G514" s="225"/>
      <c r="H514" s="223">
        <v>3800</v>
      </c>
      <c r="K514" s="220"/>
      <c r="L514" s="220"/>
      <c r="M514" s="220"/>
      <c r="N514" s="220"/>
      <c r="O514" s="220"/>
      <c r="P514" s="220"/>
      <c r="Q514" s="220"/>
      <c r="R514" s="220"/>
    </row>
    <row r="515" spans="1:18" ht="15.75" customHeight="1">
      <c r="A515" s="222" t="s">
        <v>3099</v>
      </c>
      <c r="B515" s="222" t="s">
        <v>3100</v>
      </c>
      <c r="C515" s="222">
        <v>9</v>
      </c>
      <c r="D515" s="222" t="s">
        <v>4</v>
      </c>
      <c r="E515" s="222">
        <v>1</v>
      </c>
      <c r="F515" s="222" t="s">
        <v>17</v>
      </c>
      <c r="G515" s="222" t="s">
        <v>70</v>
      </c>
      <c r="H515" s="223">
        <v>3800</v>
      </c>
      <c r="K515" s="220"/>
      <c r="L515" s="220"/>
      <c r="M515" s="220"/>
      <c r="N515" s="220"/>
      <c r="O515" s="220"/>
      <c r="P515" s="220"/>
      <c r="Q515" s="220"/>
      <c r="R515" s="220"/>
    </row>
    <row r="516" spans="1:18" ht="15.75" customHeight="1">
      <c r="A516" s="224"/>
      <c r="B516" s="224"/>
      <c r="C516" s="224"/>
      <c r="D516" s="224"/>
      <c r="E516" s="224"/>
      <c r="F516" s="222" t="s">
        <v>3028</v>
      </c>
      <c r="G516" s="225"/>
      <c r="H516" s="223">
        <v>3800</v>
      </c>
      <c r="K516" s="220"/>
      <c r="L516" s="220"/>
      <c r="M516" s="220"/>
      <c r="N516" s="220"/>
      <c r="O516" s="220"/>
      <c r="P516" s="220"/>
      <c r="Q516" s="220"/>
      <c r="R516" s="220"/>
    </row>
    <row r="517" spans="1:18" ht="15.75" customHeight="1">
      <c r="A517" s="224"/>
      <c r="B517" s="224"/>
      <c r="C517" s="224"/>
      <c r="D517" s="224"/>
      <c r="E517" s="222" t="s">
        <v>2816</v>
      </c>
      <c r="F517" s="225"/>
      <c r="G517" s="225"/>
      <c r="H517" s="223">
        <v>3800</v>
      </c>
      <c r="K517" s="220"/>
      <c r="L517" s="220"/>
      <c r="M517" s="220"/>
      <c r="N517" s="220"/>
      <c r="O517" s="220"/>
      <c r="P517" s="220"/>
      <c r="Q517" s="220"/>
      <c r="R517" s="220"/>
    </row>
    <row r="518" spans="1:18" ht="15.75" customHeight="1">
      <c r="A518" s="224"/>
      <c r="B518" s="224"/>
      <c r="C518" s="224"/>
      <c r="D518" s="222" t="s">
        <v>2810</v>
      </c>
      <c r="E518" s="225"/>
      <c r="F518" s="225"/>
      <c r="G518" s="225"/>
      <c r="H518" s="223">
        <v>3800</v>
      </c>
      <c r="K518" s="220"/>
      <c r="L518" s="220"/>
      <c r="M518" s="220"/>
      <c r="N518" s="220"/>
      <c r="O518" s="220"/>
      <c r="P518" s="220"/>
      <c r="Q518" s="220"/>
      <c r="R518" s="220"/>
    </row>
    <row r="519" spans="1:18" ht="15.75" customHeight="1">
      <c r="A519" s="224"/>
      <c r="B519" s="224"/>
      <c r="C519" s="222" t="s">
        <v>2811</v>
      </c>
      <c r="D519" s="225"/>
      <c r="E519" s="225"/>
      <c r="F519" s="225"/>
      <c r="G519" s="225"/>
      <c r="H519" s="223">
        <v>3800</v>
      </c>
      <c r="K519" s="220"/>
      <c r="L519" s="220"/>
      <c r="M519" s="220"/>
      <c r="N519" s="220"/>
      <c r="O519" s="220"/>
      <c r="P519" s="220"/>
      <c r="Q519" s="220"/>
      <c r="R519" s="220"/>
    </row>
    <row r="520" spans="1:18" ht="15.75" customHeight="1">
      <c r="A520" s="224"/>
      <c r="B520" s="222" t="s">
        <v>3101</v>
      </c>
      <c r="C520" s="225"/>
      <c r="D520" s="225"/>
      <c r="E520" s="225"/>
      <c r="F520" s="225"/>
      <c r="G520" s="225"/>
      <c r="H520" s="223">
        <v>3800</v>
      </c>
      <c r="K520" s="220"/>
      <c r="L520" s="220"/>
      <c r="M520" s="220"/>
      <c r="N520" s="220"/>
      <c r="O520" s="220"/>
      <c r="P520" s="220"/>
      <c r="Q520" s="220"/>
      <c r="R520" s="220"/>
    </row>
    <row r="521" spans="1:18" ht="15.75" customHeight="1">
      <c r="A521" s="222" t="s">
        <v>3102</v>
      </c>
      <c r="B521" s="225"/>
      <c r="C521" s="225"/>
      <c r="D521" s="225"/>
      <c r="E521" s="225"/>
      <c r="F521" s="225"/>
      <c r="G521" s="225"/>
      <c r="H521" s="223">
        <v>3800</v>
      </c>
      <c r="K521" s="220"/>
      <c r="L521" s="220"/>
      <c r="M521" s="220"/>
      <c r="N521" s="220"/>
      <c r="O521" s="220"/>
      <c r="P521" s="220"/>
      <c r="Q521" s="220"/>
      <c r="R521" s="220"/>
    </row>
    <row r="522" spans="1:18" ht="15.75" customHeight="1">
      <c r="A522" s="222" t="s">
        <v>3103</v>
      </c>
      <c r="B522" s="222" t="s">
        <v>3104</v>
      </c>
      <c r="C522" s="222">
        <v>9</v>
      </c>
      <c r="D522" s="222" t="s">
        <v>4</v>
      </c>
      <c r="E522" s="222">
        <v>1</v>
      </c>
      <c r="F522" s="222" t="s">
        <v>17</v>
      </c>
      <c r="G522" s="222" t="s">
        <v>70</v>
      </c>
      <c r="H522" s="223">
        <v>3800</v>
      </c>
      <c r="K522" s="220"/>
      <c r="L522" s="220"/>
      <c r="M522" s="220"/>
      <c r="N522" s="220"/>
      <c r="O522" s="220"/>
      <c r="P522" s="220"/>
      <c r="Q522" s="220"/>
      <c r="R522" s="220"/>
    </row>
    <row r="523" spans="1:18" ht="15.75" customHeight="1">
      <c r="A523" s="224"/>
      <c r="B523" s="224"/>
      <c r="C523" s="224"/>
      <c r="D523" s="224"/>
      <c r="E523" s="224"/>
      <c r="F523" s="222" t="s">
        <v>3028</v>
      </c>
      <c r="G523" s="225"/>
      <c r="H523" s="223">
        <v>3800</v>
      </c>
      <c r="K523" s="220"/>
      <c r="L523" s="220"/>
      <c r="M523" s="220"/>
      <c r="N523" s="220"/>
      <c r="O523" s="220"/>
      <c r="P523" s="220"/>
      <c r="Q523" s="220"/>
      <c r="R523" s="220"/>
    </row>
    <row r="524" spans="1:18" ht="15.75" customHeight="1">
      <c r="A524" s="224"/>
      <c r="B524" s="224"/>
      <c r="C524" s="224"/>
      <c r="D524" s="224"/>
      <c r="E524" s="222" t="s">
        <v>2816</v>
      </c>
      <c r="F524" s="225"/>
      <c r="G524" s="225"/>
      <c r="H524" s="223">
        <v>3800</v>
      </c>
      <c r="K524" s="220"/>
      <c r="L524" s="220"/>
      <c r="M524" s="220"/>
      <c r="N524" s="220"/>
      <c r="O524" s="220"/>
      <c r="P524" s="220"/>
      <c r="Q524" s="220"/>
      <c r="R524" s="220"/>
    </row>
    <row r="525" spans="1:18" ht="15.75" customHeight="1">
      <c r="A525" s="224"/>
      <c r="B525" s="224"/>
      <c r="C525" s="224"/>
      <c r="D525" s="222" t="s">
        <v>2810</v>
      </c>
      <c r="E525" s="225"/>
      <c r="F525" s="225"/>
      <c r="G525" s="225"/>
      <c r="H525" s="223">
        <v>3800</v>
      </c>
      <c r="K525" s="220"/>
      <c r="L525" s="220"/>
      <c r="M525" s="220"/>
      <c r="N525" s="220"/>
      <c r="O525" s="220"/>
      <c r="P525" s="220"/>
      <c r="Q525" s="220"/>
      <c r="R525" s="220"/>
    </row>
    <row r="526" spans="1:18" ht="15.75" customHeight="1">
      <c r="A526" s="224"/>
      <c r="B526" s="224"/>
      <c r="C526" s="222" t="s">
        <v>2811</v>
      </c>
      <c r="D526" s="225"/>
      <c r="E526" s="225"/>
      <c r="F526" s="225"/>
      <c r="G526" s="225"/>
      <c r="H526" s="223">
        <v>3800</v>
      </c>
      <c r="K526" s="220"/>
      <c r="L526" s="220"/>
      <c r="M526" s="220"/>
      <c r="N526" s="220"/>
      <c r="O526" s="220"/>
      <c r="P526" s="220"/>
      <c r="Q526" s="220"/>
      <c r="R526" s="220"/>
    </row>
    <row r="527" spans="1:18" ht="15.75" customHeight="1">
      <c r="A527" s="224"/>
      <c r="B527" s="222" t="s">
        <v>3105</v>
      </c>
      <c r="C527" s="225"/>
      <c r="D527" s="225"/>
      <c r="E527" s="225"/>
      <c r="F527" s="225"/>
      <c r="G527" s="225"/>
      <c r="H527" s="223">
        <v>3800</v>
      </c>
      <c r="K527" s="220"/>
      <c r="L527" s="220"/>
      <c r="M527" s="220"/>
      <c r="N527" s="220"/>
      <c r="O527" s="220"/>
      <c r="P527" s="220"/>
      <c r="Q527" s="220"/>
      <c r="R527" s="220"/>
    </row>
    <row r="528" spans="1:18" ht="15.75" customHeight="1">
      <c r="A528" s="222" t="s">
        <v>3106</v>
      </c>
      <c r="B528" s="225"/>
      <c r="C528" s="225"/>
      <c r="D528" s="225"/>
      <c r="E528" s="225"/>
      <c r="F528" s="225"/>
      <c r="G528" s="225"/>
      <c r="H528" s="223">
        <v>3800</v>
      </c>
      <c r="K528" s="220"/>
      <c r="L528" s="220"/>
      <c r="M528" s="220"/>
      <c r="N528" s="220"/>
      <c r="O528" s="220"/>
      <c r="P528" s="220"/>
      <c r="Q528" s="220"/>
      <c r="R528" s="220"/>
    </row>
    <row r="529" spans="1:18" ht="15.75" customHeight="1">
      <c r="A529" s="222" t="s">
        <v>3107</v>
      </c>
      <c r="B529" s="222" t="s">
        <v>3108</v>
      </c>
      <c r="C529" s="222">
        <v>9</v>
      </c>
      <c r="D529" s="222" t="s">
        <v>4</v>
      </c>
      <c r="E529" s="222">
        <v>1</v>
      </c>
      <c r="F529" s="222" t="s">
        <v>17</v>
      </c>
      <c r="G529" s="222" t="s">
        <v>70</v>
      </c>
      <c r="H529" s="223">
        <v>3800</v>
      </c>
      <c r="K529" s="220"/>
      <c r="L529" s="220"/>
      <c r="M529" s="220"/>
      <c r="N529" s="220"/>
      <c r="O529" s="220"/>
      <c r="P529" s="220"/>
      <c r="Q529" s="220"/>
      <c r="R529" s="220"/>
    </row>
    <row r="530" spans="1:18" ht="15.75" customHeight="1">
      <c r="A530" s="224"/>
      <c r="B530" s="224"/>
      <c r="C530" s="224"/>
      <c r="D530" s="224"/>
      <c r="E530" s="224"/>
      <c r="F530" s="222" t="s">
        <v>3028</v>
      </c>
      <c r="G530" s="225"/>
      <c r="H530" s="223">
        <v>3800</v>
      </c>
      <c r="K530" s="220"/>
      <c r="L530" s="220"/>
      <c r="M530" s="220"/>
      <c r="N530" s="220"/>
      <c r="O530" s="220"/>
      <c r="P530" s="220"/>
      <c r="Q530" s="220"/>
      <c r="R530" s="220"/>
    </row>
    <row r="531" spans="1:18" ht="15.75" customHeight="1">
      <c r="A531" s="224"/>
      <c r="B531" s="224"/>
      <c r="C531" s="224"/>
      <c r="D531" s="224"/>
      <c r="E531" s="222" t="s">
        <v>2816</v>
      </c>
      <c r="F531" s="225"/>
      <c r="G531" s="225"/>
      <c r="H531" s="223">
        <v>3800</v>
      </c>
      <c r="K531" s="220"/>
      <c r="L531" s="220"/>
      <c r="M531" s="220"/>
      <c r="N531" s="220"/>
      <c r="O531" s="220"/>
      <c r="P531" s="220"/>
      <c r="Q531" s="220"/>
      <c r="R531" s="220"/>
    </row>
    <row r="532" spans="1:18" ht="15.75" customHeight="1">
      <c r="A532" s="224"/>
      <c r="B532" s="224"/>
      <c r="C532" s="224"/>
      <c r="D532" s="222" t="s">
        <v>2810</v>
      </c>
      <c r="E532" s="225"/>
      <c r="F532" s="225"/>
      <c r="G532" s="225"/>
      <c r="H532" s="223">
        <v>3800</v>
      </c>
      <c r="K532" s="220"/>
      <c r="L532" s="220"/>
      <c r="M532" s="220"/>
      <c r="N532" s="220"/>
      <c r="O532" s="220"/>
      <c r="P532" s="220"/>
      <c r="Q532" s="220"/>
      <c r="R532" s="220"/>
    </row>
    <row r="533" spans="1:18" ht="15.75" customHeight="1">
      <c r="A533" s="224"/>
      <c r="B533" s="224"/>
      <c r="C533" s="222" t="s">
        <v>2811</v>
      </c>
      <c r="D533" s="225"/>
      <c r="E533" s="225"/>
      <c r="F533" s="225"/>
      <c r="G533" s="225"/>
      <c r="H533" s="223">
        <v>3800</v>
      </c>
      <c r="K533" s="220"/>
      <c r="L533" s="220"/>
      <c r="M533" s="220"/>
      <c r="N533" s="220"/>
      <c r="O533" s="220"/>
      <c r="P533" s="220"/>
      <c r="Q533" s="220"/>
      <c r="R533" s="220"/>
    </row>
    <row r="534" spans="1:18" ht="15.75" customHeight="1">
      <c r="A534" s="224"/>
      <c r="B534" s="222" t="s">
        <v>3109</v>
      </c>
      <c r="C534" s="225"/>
      <c r="D534" s="225"/>
      <c r="E534" s="225"/>
      <c r="F534" s="225"/>
      <c r="G534" s="225"/>
      <c r="H534" s="223">
        <v>3800</v>
      </c>
      <c r="K534" s="220"/>
      <c r="L534" s="220"/>
      <c r="M534" s="220"/>
      <c r="N534" s="220"/>
      <c r="O534" s="220"/>
      <c r="P534" s="220"/>
      <c r="Q534" s="220"/>
      <c r="R534" s="220"/>
    </row>
    <row r="535" spans="1:18" ht="15.75" customHeight="1">
      <c r="A535" s="222" t="s">
        <v>3110</v>
      </c>
      <c r="B535" s="225"/>
      <c r="C535" s="225"/>
      <c r="D535" s="225"/>
      <c r="E535" s="225"/>
      <c r="F535" s="225"/>
      <c r="G535" s="225"/>
      <c r="H535" s="223">
        <v>3800</v>
      </c>
      <c r="K535" s="220"/>
      <c r="L535" s="220"/>
      <c r="M535" s="220"/>
      <c r="N535" s="220"/>
      <c r="O535" s="220"/>
      <c r="P535" s="220"/>
      <c r="Q535" s="220"/>
      <c r="R535" s="220"/>
    </row>
    <row r="536" spans="1:18" ht="15.75" customHeight="1">
      <c r="A536" s="222" t="s">
        <v>3111</v>
      </c>
      <c r="B536" s="222" t="s">
        <v>3112</v>
      </c>
      <c r="C536" s="222">
        <v>9</v>
      </c>
      <c r="D536" s="222" t="s">
        <v>4</v>
      </c>
      <c r="E536" s="222">
        <v>1</v>
      </c>
      <c r="F536" s="222" t="s">
        <v>17</v>
      </c>
      <c r="G536" s="222" t="s">
        <v>70</v>
      </c>
      <c r="H536" s="223">
        <v>3800</v>
      </c>
      <c r="K536" s="220"/>
      <c r="L536" s="220"/>
      <c r="M536" s="220"/>
      <c r="N536" s="220"/>
      <c r="O536" s="220"/>
      <c r="P536" s="220"/>
      <c r="Q536" s="220"/>
      <c r="R536" s="220"/>
    </row>
    <row r="537" spans="1:18" ht="15.75" customHeight="1">
      <c r="A537" s="224"/>
      <c r="B537" s="224"/>
      <c r="C537" s="224"/>
      <c r="D537" s="224"/>
      <c r="E537" s="224"/>
      <c r="F537" s="222" t="s">
        <v>3028</v>
      </c>
      <c r="G537" s="225"/>
      <c r="H537" s="223">
        <v>3800</v>
      </c>
      <c r="K537" s="220"/>
      <c r="L537" s="220"/>
      <c r="M537" s="220"/>
      <c r="N537" s="220"/>
      <c r="O537" s="220"/>
      <c r="P537" s="220"/>
      <c r="Q537" s="220"/>
      <c r="R537" s="220"/>
    </row>
    <row r="538" spans="1:18" ht="15.75" customHeight="1">
      <c r="A538" s="224"/>
      <c r="B538" s="224"/>
      <c r="C538" s="224"/>
      <c r="D538" s="224"/>
      <c r="E538" s="222" t="s">
        <v>2816</v>
      </c>
      <c r="F538" s="225"/>
      <c r="G538" s="225"/>
      <c r="H538" s="223">
        <v>3800</v>
      </c>
      <c r="K538" s="220"/>
      <c r="L538" s="220"/>
      <c r="M538" s="220"/>
      <c r="N538" s="220"/>
      <c r="O538" s="220"/>
      <c r="P538" s="220"/>
      <c r="Q538" s="220"/>
      <c r="R538" s="220"/>
    </row>
    <row r="539" spans="1:18" ht="15.75" customHeight="1">
      <c r="A539" s="224"/>
      <c r="B539" s="224"/>
      <c r="C539" s="224"/>
      <c r="D539" s="222" t="s">
        <v>2810</v>
      </c>
      <c r="E539" s="225"/>
      <c r="F539" s="225"/>
      <c r="G539" s="225"/>
      <c r="H539" s="223">
        <v>3800</v>
      </c>
      <c r="K539" s="220"/>
      <c r="L539" s="220"/>
      <c r="M539" s="220"/>
      <c r="N539" s="220"/>
      <c r="O539" s="220"/>
      <c r="P539" s="220"/>
      <c r="Q539" s="220"/>
      <c r="R539" s="220"/>
    </row>
    <row r="540" spans="1:18" ht="15.75" customHeight="1">
      <c r="A540" s="224"/>
      <c r="B540" s="224"/>
      <c r="C540" s="222" t="s">
        <v>2811</v>
      </c>
      <c r="D540" s="225"/>
      <c r="E540" s="225"/>
      <c r="F540" s="225"/>
      <c r="G540" s="225"/>
      <c r="H540" s="223">
        <v>3800</v>
      </c>
      <c r="K540" s="220"/>
      <c r="L540" s="220"/>
      <c r="M540" s="220"/>
      <c r="N540" s="220"/>
      <c r="O540" s="220"/>
      <c r="P540" s="220"/>
      <c r="Q540" s="220"/>
      <c r="R540" s="220"/>
    </row>
    <row r="541" spans="1:18" ht="15.75" customHeight="1">
      <c r="A541" s="224"/>
      <c r="B541" s="222" t="s">
        <v>3113</v>
      </c>
      <c r="C541" s="225"/>
      <c r="D541" s="225"/>
      <c r="E541" s="225"/>
      <c r="F541" s="225"/>
      <c r="G541" s="225"/>
      <c r="H541" s="223">
        <v>3800</v>
      </c>
      <c r="K541" s="220"/>
      <c r="L541" s="220"/>
      <c r="M541" s="220"/>
      <c r="N541" s="220"/>
      <c r="O541" s="220"/>
      <c r="P541" s="220"/>
      <c r="Q541" s="220"/>
      <c r="R541" s="220"/>
    </row>
    <row r="542" spans="1:18" ht="15.75" customHeight="1">
      <c r="A542" s="222" t="s">
        <v>3114</v>
      </c>
      <c r="B542" s="225"/>
      <c r="C542" s="225"/>
      <c r="D542" s="225"/>
      <c r="E542" s="225"/>
      <c r="F542" s="225"/>
      <c r="G542" s="225"/>
      <c r="H542" s="223">
        <v>3800</v>
      </c>
      <c r="K542" s="220"/>
      <c r="L542" s="220"/>
      <c r="M542" s="220"/>
      <c r="N542" s="220"/>
      <c r="O542" s="220"/>
      <c r="P542" s="220"/>
      <c r="Q542" s="220"/>
      <c r="R542" s="220"/>
    </row>
    <row r="543" spans="1:18" ht="15.75" customHeight="1">
      <c r="A543" s="222" t="s">
        <v>3115</v>
      </c>
      <c r="B543" s="222" t="s">
        <v>3116</v>
      </c>
      <c r="C543" s="222">
        <v>9</v>
      </c>
      <c r="D543" s="222" t="s">
        <v>4</v>
      </c>
      <c r="E543" s="222">
        <v>32</v>
      </c>
      <c r="F543" s="222" t="s">
        <v>8</v>
      </c>
      <c r="G543" s="222" t="s">
        <v>70</v>
      </c>
      <c r="H543" s="223">
        <v>864000</v>
      </c>
      <c r="K543" s="220"/>
      <c r="L543" s="220"/>
      <c r="M543" s="220"/>
      <c r="N543" s="220"/>
      <c r="O543" s="220"/>
      <c r="P543" s="220"/>
      <c r="Q543" s="220"/>
      <c r="R543" s="220"/>
    </row>
    <row r="544" spans="1:18" ht="15.75" customHeight="1">
      <c r="A544" s="224"/>
      <c r="B544" s="224"/>
      <c r="C544" s="224"/>
      <c r="D544" s="224"/>
      <c r="E544" s="224"/>
      <c r="F544" s="222" t="s">
        <v>2808</v>
      </c>
      <c r="G544" s="225"/>
      <c r="H544" s="223">
        <v>864000</v>
      </c>
      <c r="K544" s="220"/>
      <c r="L544" s="220"/>
      <c r="M544" s="220"/>
      <c r="N544" s="220"/>
      <c r="O544" s="220"/>
      <c r="P544" s="220"/>
      <c r="Q544" s="220"/>
      <c r="R544" s="220"/>
    </row>
    <row r="545" spans="1:18" ht="15.75" customHeight="1">
      <c r="A545" s="224"/>
      <c r="B545" s="224"/>
      <c r="C545" s="224"/>
      <c r="D545" s="224"/>
      <c r="E545" s="222" t="s">
        <v>2846</v>
      </c>
      <c r="F545" s="225"/>
      <c r="G545" s="225"/>
      <c r="H545" s="223">
        <v>864000</v>
      </c>
      <c r="K545" s="220"/>
      <c r="L545" s="220"/>
      <c r="M545" s="220"/>
      <c r="N545" s="220"/>
      <c r="O545" s="220"/>
      <c r="P545" s="220"/>
      <c r="Q545" s="220"/>
      <c r="R545" s="220"/>
    </row>
    <row r="546" spans="1:18" ht="15.75" customHeight="1">
      <c r="A546" s="224"/>
      <c r="B546" s="224"/>
      <c r="C546" s="224"/>
      <c r="D546" s="222" t="s">
        <v>2810</v>
      </c>
      <c r="E546" s="225"/>
      <c r="F546" s="225"/>
      <c r="G546" s="225"/>
      <c r="H546" s="223">
        <v>864000</v>
      </c>
      <c r="K546" s="220"/>
      <c r="L546" s="220"/>
      <c r="M546" s="220"/>
      <c r="N546" s="220"/>
      <c r="O546" s="220"/>
      <c r="P546" s="220"/>
      <c r="Q546" s="220"/>
      <c r="R546" s="220"/>
    </row>
    <row r="547" spans="1:18" ht="15.75" customHeight="1">
      <c r="A547" s="224"/>
      <c r="B547" s="224"/>
      <c r="C547" s="222" t="s">
        <v>2811</v>
      </c>
      <c r="D547" s="225"/>
      <c r="E547" s="225"/>
      <c r="F547" s="225"/>
      <c r="G547" s="225"/>
      <c r="H547" s="223">
        <v>864000</v>
      </c>
      <c r="K547" s="220"/>
      <c r="L547" s="220"/>
      <c r="M547" s="220"/>
      <c r="N547" s="220"/>
      <c r="O547" s="220"/>
      <c r="P547" s="220"/>
      <c r="Q547" s="220"/>
      <c r="R547" s="220"/>
    </row>
    <row r="548" spans="1:18" ht="15.75" customHeight="1">
      <c r="A548" s="224"/>
      <c r="B548" s="222" t="s">
        <v>3117</v>
      </c>
      <c r="C548" s="225"/>
      <c r="D548" s="225"/>
      <c r="E548" s="225"/>
      <c r="F548" s="225"/>
      <c r="G548" s="225"/>
      <c r="H548" s="223">
        <v>864000</v>
      </c>
      <c r="K548" s="220"/>
      <c r="L548" s="220"/>
      <c r="M548" s="220"/>
      <c r="N548" s="220"/>
      <c r="O548" s="220"/>
      <c r="P548" s="220"/>
      <c r="Q548" s="220"/>
      <c r="R548" s="220"/>
    </row>
    <row r="549" spans="1:18" ht="15.75" customHeight="1">
      <c r="A549" s="222" t="s">
        <v>3118</v>
      </c>
      <c r="B549" s="225"/>
      <c r="C549" s="225"/>
      <c r="D549" s="225"/>
      <c r="E549" s="225"/>
      <c r="F549" s="225"/>
      <c r="G549" s="225"/>
      <c r="H549" s="223">
        <v>864000</v>
      </c>
      <c r="K549" s="220"/>
      <c r="L549" s="220"/>
      <c r="M549" s="220"/>
      <c r="N549" s="220"/>
      <c r="O549" s="220"/>
      <c r="P549" s="220"/>
      <c r="Q549" s="220"/>
      <c r="R549" s="220"/>
    </row>
    <row r="550" spans="1:18" ht="15.75" customHeight="1">
      <c r="A550" s="226" t="s">
        <v>3119</v>
      </c>
      <c r="B550" s="227"/>
      <c r="C550" s="227"/>
      <c r="D550" s="227"/>
      <c r="E550" s="227"/>
      <c r="F550" s="227"/>
      <c r="G550" s="227"/>
      <c r="H550" s="228">
        <v>11287800</v>
      </c>
      <c r="K550" s="220"/>
      <c r="L550" s="220"/>
      <c r="M550" s="220"/>
      <c r="N550" s="220"/>
      <c r="O550" s="220"/>
      <c r="P550" s="220"/>
      <c r="Q550" s="220"/>
      <c r="R550" s="220"/>
    </row>
    <row r="551" spans="1:18" ht="15.75" customHeight="1">
      <c r="K551" s="220"/>
      <c r="L551" s="220"/>
      <c r="M551" s="220"/>
      <c r="N551" s="220"/>
      <c r="O551" s="220"/>
      <c r="P551" s="220"/>
      <c r="Q551" s="220"/>
      <c r="R551" s="220"/>
    </row>
    <row r="552" spans="1:18" ht="15.75" customHeight="1">
      <c r="K552" s="220"/>
      <c r="L552" s="220"/>
      <c r="M552" s="220"/>
      <c r="N552" s="220"/>
      <c r="O552" s="220"/>
      <c r="P552" s="220"/>
      <c r="Q552" s="220"/>
      <c r="R552" s="220"/>
    </row>
    <row r="553" spans="1:18" ht="15.75" customHeight="1">
      <c r="K553" s="220"/>
      <c r="L553" s="220"/>
      <c r="M553" s="220"/>
      <c r="N553" s="220"/>
      <c r="O553" s="220"/>
      <c r="P553" s="220"/>
      <c r="Q553" s="220"/>
      <c r="R553" s="220"/>
    </row>
    <row r="554" spans="1:18" ht="15.75" customHeight="1">
      <c r="K554" s="220"/>
      <c r="L554" s="220"/>
      <c r="M554" s="220"/>
      <c r="N554" s="220"/>
      <c r="O554" s="220"/>
      <c r="P554" s="220"/>
      <c r="Q554" s="220"/>
      <c r="R554" s="220"/>
    </row>
    <row r="555" spans="1:18" ht="15.75" customHeight="1">
      <c r="K555" s="220"/>
      <c r="L555" s="220"/>
      <c r="M555" s="220"/>
      <c r="N555" s="220"/>
      <c r="O555" s="220"/>
      <c r="P555" s="220"/>
      <c r="Q555" s="220"/>
      <c r="R555" s="220"/>
    </row>
    <row r="556" spans="1:18" ht="15.75" customHeight="1">
      <c r="K556" s="220"/>
      <c r="L556" s="220"/>
      <c r="M556" s="220"/>
      <c r="N556" s="220"/>
      <c r="O556" s="220"/>
      <c r="P556" s="220"/>
      <c r="Q556" s="220"/>
      <c r="R556" s="220"/>
    </row>
    <row r="557" spans="1:18" ht="15.75" customHeight="1">
      <c r="K557" s="220"/>
      <c r="L557" s="220"/>
      <c r="M557" s="220"/>
      <c r="N557" s="220"/>
      <c r="O557" s="220"/>
      <c r="P557" s="220"/>
      <c r="Q557" s="220"/>
      <c r="R557" s="220"/>
    </row>
    <row r="558" spans="1:18" ht="15.75" customHeight="1">
      <c r="K558" s="220"/>
      <c r="L558" s="220"/>
      <c r="M558" s="220"/>
      <c r="N558" s="220"/>
      <c r="O558" s="220"/>
      <c r="P558" s="220"/>
      <c r="Q558" s="220"/>
      <c r="R558" s="220"/>
    </row>
    <row r="559" spans="1:18" ht="15.75" customHeight="1">
      <c r="K559" s="220"/>
      <c r="L559" s="220"/>
      <c r="M559" s="220"/>
      <c r="N559" s="220"/>
      <c r="O559" s="220"/>
      <c r="P559" s="220"/>
      <c r="Q559" s="220"/>
      <c r="R559" s="220"/>
    </row>
    <row r="560" spans="1:18" ht="15.75" customHeight="1">
      <c r="K560" s="220"/>
      <c r="L560" s="220"/>
      <c r="M560" s="220"/>
      <c r="N560" s="220"/>
      <c r="O560" s="220"/>
      <c r="P560" s="220"/>
      <c r="Q560" s="220"/>
      <c r="R560" s="220"/>
    </row>
    <row r="561" spans="11:18" ht="15.75" customHeight="1">
      <c r="K561" s="220"/>
      <c r="L561" s="220"/>
      <c r="M561" s="220"/>
      <c r="N561" s="220"/>
      <c r="O561" s="220"/>
      <c r="P561" s="220"/>
      <c r="Q561" s="220"/>
      <c r="R561" s="220"/>
    </row>
    <row r="562" spans="11:18" ht="15.75" customHeight="1">
      <c r="K562" s="220"/>
      <c r="L562" s="220"/>
      <c r="M562" s="220"/>
      <c r="N562" s="220"/>
      <c r="O562" s="220"/>
      <c r="P562" s="220"/>
      <c r="Q562" s="220"/>
      <c r="R562" s="220"/>
    </row>
    <row r="563" spans="11:18" ht="15.75" customHeight="1">
      <c r="K563" s="220"/>
      <c r="L563" s="220"/>
      <c r="M563" s="220"/>
      <c r="N563" s="220"/>
      <c r="O563" s="220"/>
      <c r="P563" s="220"/>
      <c r="Q563" s="220"/>
      <c r="R563" s="220"/>
    </row>
    <row r="564" spans="11:18" ht="15.75" customHeight="1">
      <c r="K564" s="220"/>
      <c r="L564" s="220"/>
      <c r="M564" s="220"/>
      <c r="N564" s="220"/>
      <c r="O564" s="220"/>
      <c r="P564" s="220"/>
      <c r="Q564" s="220"/>
      <c r="R564" s="220"/>
    </row>
    <row r="565" spans="11:18" ht="15.75" customHeight="1">
      <c r="K565" s="220"/>
      <c r="L565" s="220"/>
      <c r="M565" s="220"/>
      <c r="N565" s="220"/>
      <c r="O565" s="220"/>
      <c r="P565" s="220"/>
      <c r="Q565" s="220"/>
      <c r="R565" s="220"/>
    </row>
    <row r="566" spans="11:18" ht="15.75" customHeight="1">
      <c r="K566" s="220"/>
      <c r="L566" s="220"/>
      <c r="M566" s="220"/>
      <c r="N566" s="220"/>
      <c r="O566" s="220"/>
      <c r="P566" s="220"/>
      <c r="Q566" s="220"/>
      <c r="R566" s="220"/>
    </row>
    <row r="567" spans="11:18" ht="15.75" customHeight="1">
      <c r="K567" s="220"/>
      <c r="L567" s="220"/>
      <c r="M567" s="220"/>
      <c r="N567" s="220"/>
      <c r="O567" s="220"/>
      <c r="P567" s="220"/>
      <c r="Q567" s="220"/>
      <c r="R567" s="220"/>
    </row>
    <row r="568" spans="11:18" ht="15.75" customHeight="1">
      <c r="K568" s="220"/>
      <c r="L568" s="220"/>
      <c r="M568" s="220"/>
      <c r="N568" s="220"/>
      <c r="O568" s="220"/>
      <c r="P568" s="220"/>
      <c r="Q568" s="220"/>
      <c r="R568" s="220"/>
    </row>
    <row r="569" spans="11:18" ht="15.75" customHeight="1">
      <c r="K569" s="220"/>
      <c r="L569" s="220"/>
      <c r="M569" s="220"/>
      <c r="N569" s="220"/>
      <c r="O569" s="220"/>
      <c r="P569" s="220"/>
      <c r="Q569" s="220"/>
      <c r="R569" s="220"/>
    </row>
    <row r="570" spans="11:18" ht="15.75" customHeight="1">
      <c r="K570" s="220"/>
      <c r="L570" s="220"/>
      <c r="M570" s="220"/>
      <c r="N570" s="220"/>
      <c r="O570" s="220"/>
      <c r="P570" s="220"/>
      <c r="Q570" s="220"/>
      <c r="R570" s="220"/>
    </row>
    <row r="571" spans="11:18" ht="15.75" customHeight="1">
      <c r="K571" s="220"/>
      <c r="L571" s="220"/>
      <c r="M571" s="220"/>
      <c r="N571" s="220"/>
      <c r="O571" s="220"/>
      <c r="P571" s="220"/>
      <c r="Q571" s="220"/>
      <c r="R571" s="220"/>
    </row>
    <row r="572" spans="11:18" ht="15.75" customHeight="1">
      <c r="K572" s="220"/>
      <c r="L572" s="220"/>
      <c r="M572" s="220"/>
      <c r="N572" s="220"/>
      <c r="O572" s="220"/>
      <c r="P572" s="220"/>
      <c r="Q572" s="220"/>
      <c r="R572" s="220"/>
    </row>
    <row r="573" spans="11:18" ht="15.75" customHeight="1">
      <c r="K573" s="220"/>
      <c r="L573" s="220"/>
      <c r="M573" s="220"/>
      <c r="N573" s="220"/>
      <c r="O573" s="220"/>
      <c r="P573" s="220"/>
      <c r="Q573" s="220"/>
      <c r="R573" s="220"/>
    </row>
    <row r="574" spans="11:18" ht="15.75" customHeight="1">
      <c r="K574" s="220"/>
      <c r="L574" s="220"/>
      <c r="M574" s="220"/>
      <c r="N574" s="220"/>
      <c r="O574" s="220"/>
      <c r="P574" s="220"/>
      <c r="Q574" s="220"/>
      <c r="R574" s="220"/>
    </row>
    <row r="575" spans="11:18" ht="15.75" customHeight="1">
      <c r="K575" s="220"/>
      <c r="L575" s="220"/>
      <c r="M575" s="220"/>
      <c r="N575" s="220"/>
      <c r="O575" s="220"/>
      <c r="P575" s="220"/>
      <c r="Q575" s="220"/>
      <c r="R575" s="220"/>
    </row>
    <row r="576" spans="11:18" ht="15.75" customHeight="1">
      <c r="K576" s="220"/>
      <c r="L576" s="220"/>
      <c r="M576" s="220"/>
      <c r="N576" s="220"/>
      <c r="O576" s="220"/>
      <c r="P576" s="220"/>
      <c r="Q576" s="220"/>
      <c r="R576" s="220"/>
    </row>
    <row r="577" spans="11:18" ht="15.75" customHeight="1">
      <c r="K577" s="220"/>
      <c r="L577" s="220"/>
      <c r="M577" s="220"/>
      <c r="N577" s="220"/>
      <c r="O577" s="220"/>
      <c r="P577" s="220"/>
      <c r="Q577" s="220"/>
      <c r="R577" s="220"/>
    </row>
    <row r="578" spans="11:18" ht="15.75" customHeight="1">
      <c r="K578" s="220"/>
      <c r="L578" s="220"/>
      <c r="M578" s="220"/>
      <c r="N578" s="220"/>
      <c r="O578" s="220"/>
      <c r="P578" s="220"/>
      <c r="Q578" s="220"/>
      <c r="R578" s="220"/>
    </row>
    <row r="579" spans="11:18" ht="15.75" customHeight="1">
      <c r="K579" s="220"/>
      <c r="L579" s="220"/>
      <c r="M579" s="220"/>
      <c r="N579" s="220"/>
      <c r="O579" s="220"/>
      <c r="P579" s="220"/>
      <c r="Q579" s="220"/>
      <c r="R579" s="220"/>
    </row>
    <row r="580" spans="11:18" ht="15.75" customHeight="1">
      <c r="K580" s="220"/>
      <c r="L580" s="220"/>
      <c r="M580" s="220"/>
      <c r="N580" s="220"/>
      <c r="O580" s="220"/>
      <c r="P580" s="220"/>
      <c r="Q580" s="220"/>
      <c r="R580" s="220"/>
    </row>
    <row r="581" spans="11:18" ht="15.75" customHeight="1">
      <c r="K581" s="220"/>
      <c r="L581" s="220"/>
      <c r="M581" s="220"/>
      <c r="N581" s="220"/>
      <c r="O581" s="220"/>
      <c r="P581" s="220"/>
      <c r="Q581" s="220"/>
      <c r="R581" s="220"/>
    </row>
    <row r="582" spans="11:18" ht="15.75" customHeight="1">
      <c r="K582" s="220"/>
      <c r="L582" s="220"/>
      <c r="M582" s="220"/>
      <c r="N582" s="220"/>
      <c r="O582" s="220"/>
      <c r="P582" s="220"/>
      <c r="Q582" s="220"/>
      <c r="R582" s="220"/>
    </row>
    <row r="583" spans="11:18" ht="15.75" customHeight="1">
      <c r="K583" s="220"/>
      <c r="L583" s="220"/>
      <c r="M583" s="220"/>
      <c r="N583" s="220"/>
      <c r="O583" s="220"/>
      <c r="P583" s="220"/>
      <c r="Q583" s="220"/>
      <c r="R583" s="220"/>
    </row>
    <row r="584" spans="11:18" ht="15.75" customHeight="1">
      <c r="K584" s="220"/>
      <c r="L584" s="220"/>
      <c r="M584" s="220"/>
      <c r="N584" s="220"/>
      <c r="O584" s="220"/>
      <c r="P584" s="220"/>
      <c r="Q584" s="220"/>
      <c r="R584" s="220"/>
    </row>
    <row r="585" spans="11:18" ht="15.75" customHeight="1">
      <c r="K585" s="220"/>
      <c r="L585" s="220"/>
      <c r="M585" s="220"/>
      <c r="N585" s="220"/>
      <c r="O585" s="220"/>
      <c r="P585" s="220"/>
      <c r="Q585" s="220"/>
      <c r="R585" s="220"/>
    </row>
    <row r="586" spans="11:18" ht="15.75" customHeight="1">
      <c r="K586" s="220"/>
      <c r="L586" s="220"/>
      <c r="M586" s="220"/>
      <c r="N586" s="220"/>
      <c r="O586" s="220"/>
      <c r="P586" s="220"/>
      <c r="Q586" s="220"/>
      <c r="R586" s="220"/>
    </row>
    <row r="587" spans="11:18" ht="15.75" customHeight="1">
      <c r="K587" s="220"/>
      <c r="L587" s="220"/>
      <c r="M587" s="220"/>
      <c r="N587" s="220"/>
      <c r="O587" s="220"/>
      <c r="P587" s="220"/>
      <c r="Q587" s="220"/>
      <c r="R587" s="220"/>
    </row>
    <row r="588" spans="11:18" ht="15.75" customHeight="1">
      <c r="K588" s="220"/>
      <c r="L588" s="220"/>
      <c r="M588" s="220"/>
      <c r="N588" s="220"/>
      <c r="O588" s="220"/>
      <c r="P588" s="220"/>
      <c r="Q588" s="220"/>
      <c r="R588" s="220"/>
    </row>
    <row r="589" spans="11:18" ht="15.75" customHeight="1">
      <c r="K589" s="220"/>
      <c r="L589" s="220"/>
      <c r="M589" s="220"/>
      <c r="N589" s="220"/>
      <c r="O589" s="220"/>
      <c r="P589" s="220"/>
      <c r="Q589" s="220"/>
      <c r="R589" s="220"/>
    </row>
    <row r="590" spans="11:18" ht="15.75" customHeight="1">
      <c r="K590" s="220"/>
      <c r="L590" s="220"/>
      <c r="M590" s="220"/>
      <c r="N590" s="220"/>
      <c r="O590" s="220"/>
      <c r="P590" s="220"/>
      <c r="Q590" s="220"/>
      <c r="R590" s="220"/>
    </row>
    <row r="591" spans="11:18" ht="15.75" customHeight="1">
      <c r="K591" s="220"/>
      <c r="L591" s="220"/>
      <c r="M591" s="220"/>
      <c r="N591" s="220"/>
      <c r="O591" s="220"/>
      <c r="P591" s="220"/>
      <c r="Q591" s="220"/>
      <c r="R591" s="220"/>
    </row>
    <row r="592" spans="11:18" ht="15.75" customHeight="1">
      <c r="K592" s="220"/>
      <c r="L592" s="220"/>
      <c r="M592" s="220"/>
      <c r="N592" s="220"/>
      <c r="O592" s="220"/>
      <c r="P592" s="220"/>
      <c r="Q592" s="220"/>
      <c r="R592" s="220"/>
    </row>
    <row r="593" spans="11:18" ht="15.75" customHeight="1">
      <c r="K593" s="220"/>
      <c r="L593" s="220"/>
      <c r="M593" s="220"/>
      <c r="N593" s="220"/>
      <c r="O593" s="220"/>
      <c r="P593" s="220"/>
      <c r="Q593" s="220"/>
      <c r="R593" s="220"/>
    </row>
    <row r="594" spans="11:18" ht="15.75" customHeight="1">
      <c r="K594" s="220"/>
      <c r="L594" s="220"/>
      <c r="M594" s="220"/>
      <c r="N594" s="220"/>
      <c r="O594" s="220"/>
      <c r="P594" s="220"/>
      <c r="Q594" s="220"/>
      <c r="R594" s="220"/>
    </row>
    <row r="595" spans="11:18" ht="15.75" customHeight="1">
      <c r="K595" s="220"/>
      <c r="L595" s="220"/>
      <c r="M595" s="220"/>
      <c r="N595" s="220"/>
      <c r="O595" s="220"/>
      <c r="P595" s="220"/>
      <c r="Q595" s="220"/>
      <c r="R595" s="220"/>
    </row>
    <row r="596" spans="11:18" ht="15.75" customHeight="1">
      <c r="K596" s="220"/>
      <c r="L596" s="220"/>
      <c r="M596" s="220"/>
      <c r="N596" s="220"/>
      <c r="O596" s="220"/>
      <c r="P596" s="220"/>
      <c r="Q596" s="220"/>
      <c r="R596" s="220"/>
    </row>
    <row r="597" spans="11:18" ht="15.75" customHeight="1">
      <c r="K597" s="220"/>
      <c r="L597" s="220"/>
      <c r="M597" s="220"/>
      <c r="N597" s="220"/>
      <c r="O597" s="220"/>
      <c r="P597" s="220"/>
      <c r="Q597" s="220"/>
      <c r="R597" s="220"/>
    </row>
    <row r="598" spans="11:18" ht="15.75" customHeight="1">
      <c r="K598" s="220"/>
      <c r="L598" s="220"/>
      <c r="M598" s="220"/>
      <c r="N598" s="220"/>
      <c r="O598" s="220"/>
      <c r="P598" s="220"/>
      <c r="Q598" s="220"/>
      <c r="R598" s="220"/>
    </row>
    <row r="599" spans="11:18" ht="15.75" customHeight="1">
      <c r="K599" s="220"/>
      <c r="L599" s="220"/>
      <c r="M599" s="220"/>
      <c r="N599" s="220"/>
      <c r="O599" s="220"/>
      <c r="P599" s="220"/>
      <c r="Q599" s="220"/>
      <c r="R599" s="220"/>
    </row>
    <row r="600" spans="11:18" ht="15.75" customHeight="1">
      <c r="K600" s="220"/>
      <c r="L600" s="220"/>
      <c r="M600" s="220"/>
      <c r="N600" s="220"/>
      <c r="O600" s="220"/>
      <c r="P600" s="220"/>
      <c r="Q600" s="220"/>
      <c r="R600" s="220"/>
    </row>
    <row r="601" spans="11:18" ht="15.75" customHeight="1">
      <c r="K601" s="220"/>
      <c r="L601" s="220"/>
      <c r="M601" s="220"/>
      <c r="N601" s="220"/>
      <c r="O601" s="220"/>
      <c r="P601" s="220"/>
      <c r="Q601" s="220"/>
      <c r="R601" s="220"/>
    </row>
    <row r="602" spans="11:18" ht="15.75" customHeight="1">
      <c r="K602" s="220"/>
      <c r="L602" s="220"/>
      <c r="M602" s="220"/>
      <c r="N602" s="220"/>
      <c r="O602" s="220"/>
      <c r="P602" s="220"/>
      <c r="Q602" s="220"/>
      <c r="R602" s="220"/>
    </row>
    <row r="603" spans="11:18" ht="15.75" customHeight="1">
      <c r="K603" s="220"/>
      <c r="L603" s="220"/>
      <c r="M603" s="220"/>
      <c r="N603" s="220"/>
      <c r="O603" s="220"/>
      <c r="P603" s="220"/>
      <c r="Q603" s="220"/>
      <c r="R603" s="220"/>
    </row>
    <row r="604" spans="11:18" ht="15.75" customHeight="1">
      <c r="K604" s="220"/>
      <c r="L604" s="220"/>
      <c r="M604" s="220"/>
      <c r="N604" s="220"/>
      <c r="O604" s="220"/>
      <c r="P604" s="220"/>
      <c r="Q604" s="220"/>
      <c r="R604" s="220"/>
    </row>
    <row r="605" spans="11:18" ht="15.75" customHeight="1">
      <c r="K605" s="220"/>
      <c r="L605" s="220"/>
      <c r="M605" s="220"/>
      <c r="N605" s="220"/>
      <c r="O605" s="220"/>
      <c r="P605" s="220"/>
      <c r="Q605" s="220"/>
      <c r="R605" s="220"/>
    </row>
    <row r="606" spans="11:18" ht="15.75" customHeight="1">
      <c r="K606" s="220"/>
      <c r="L606" s="220"/>
      <c r="M606" s="220"/>
      <c r="N606" s="220"/>
      <c r="O606" s="220"/>
      <c r="P606" s="220"/>
      <c r="Q606" s="220"/>
      <c r="R606" s="220"/>
    </row>
    <row r="607" spans="11:18" ht="15.75" customHeight="1">
      <c r="K607" s="220"/>
      <c r="L607" s="220"/>
      <c r="M607" s="220"/>
      <c r="N607" s="220"/>
      <c r="O607" s="220"/>
      <c r="P607" s="220"/>
      <c r="Q607" s="220"/>
      <c r="R607" s="220"/>
    </row>
    <row r="608" spans="11:18" ht="15.75" customHeight="1">
      <c r="K608" s="220"/>
      <c r="L608" s="220"/>
      <c r="M608" s="220"/>
      <c r="N608" s="220"/>
      <c r="O608" s="220"/>
      <c r="P608" s="220"/>
      <c r="Q608" s="220"/>
      <c r="R608" s="220"/>
    </row>
    <row r="609" spans="11:18" ht="15.75" customHeight="1">
      <c r="K609" s="220"/>
      <c r="L609" s="220"/>
      <c r="M609" s="220"/>
      <c r="N609" s="220"/>
      <c r="O609" s="220"/>
      <c r="P609" s="220"/>
      <c r="Q609" s="220"/>
      <c r="R609" s="220"/>
    </row>
    <row r="610" spans="11:18" ht="15.75" customHeight="1">
      <c r="K610" s="220"/>
      <c r="L610" s="220"/>
      <c r="M610" s="220"/>
      <c r="N610" s="220"/>
      <c r="O610" s="220"/>
      <c r="P610" s="220"/>
      <c r="Q610" s="220"/>
      <c r="R610" s="220"/>
    </row>
    <row r="611" spans="11:18" ht="15.75" customHeight="1">
      <c r="K611" s="220"/>
      <c r="L611" s="220"/>
      <c r="M611" s="220"/>
      <c r="N611" s="220"/>
      <c r="O611" s="220"/>
      <c r="P611" s="220"/>
      <c r="Q611" s="220"/>
      <c r="R611" s="220"/>
    </row>
    <row r="612" spans="11:18" ht="15.75" customHeight="1">
      <c r="K612" s="220"/>
      <c r="L612" s="220"/>
      <c r="M612" s="220"/>
      <c r="N612" s="220"/>
      <c r="O612" s="220"/>
      <c r="P612" s="220"/>
      <c r="Q612" s="220"/>
      <c r="R612" s="220"/>
    </row>
    <row r="613" spans="11:18" ht="15.75" customHeight="1">
      <c r="K613" s="220"/>
      <c r="L613" s="220"/>
      <c r="M613" s="220"/>
      <c r="N613" s="220"/>
      <c r="O613" s="220"/>
      <c r="P613" s="220"/>
      <c r="Q613" s="220"/>
      <c r="R613" s="220"/>
    </row>
    <row r="614" spans="11:18" ht="15.75" customHeight="1">
      <c r="K614" s="220"/>
      <c r="L614" s="220"/>
      <c r="M614" s="220"/>
      <c r="N614" s="220"/>
      <c r="O614" s="220"/>
      <c r="P614" s="220"/>
      <c r="Q614" s="220"/>
      <c r="R614" s="220"/>
    </row>
    <row r="615" spans="11:18" ht="15.75" customHeight="1">
      <c r="K615" s="220"/>
      <c r="L615" s="220"/>
      <c r="M615" s="220"/>
      <c r="N615" s="220"/>
      <c r="O615" s="220"/>
      <c r="P615" s="220"/>
      <c r="Q615" s="220"/>
      <c r="R615" s="220"/>
    </row>
    <row r="616" spans="11:18" ht="15.75" customHeight="1">
      <c r="K616" s="220"/>
      <c r="L616" s="220"/>
      <c r="M616" s="220"/>
      <c r="N616" s="220"/>
      <c r="O616" s="220"/>
      <c r="P616" s="220"/>
      <c r="Q616" s="220"/>
      <c r="R616" s="220"/>
    </row>
    <row r="617" spans="11:18" ht="15.75" customHeight="1">
      <c r="K617" s="220"/>
      <c r="L617" s="220"/>
      <c r="M617" s="220"/>
      <c r="N617" s="220"/>
      <c r="O617" s="220"/>
      <c r="P617" s="220"/>
      <c r="Q617" s="220"/>
      <c r="R617" s="220"/>
    </row>
    <row r="618" spans="11:18" ht="15.75" customHeight="1">
      <c r="K618" s="220"/>
      <c r="L618" s="220"/>
      <c r="M618" s="220"/>
      <c r="N618" s="220"/>
      <c r="O618" s="220"/>
      <c r="P618" s="220"/>
      <c r="Q618" s="220"/>
      <c r="R618" s="220"/>
    </row>
    <row r="619" spans="11:18" ht="15.75" customHeight="1">
      <c r="K619" s="220"/>
      <c r="L619" s="220"/>
      <c r="M619" s="220"/>
      <c r="N619" s="220"/>
      <c r="O619" s="220"/>
      <c r="P619" s="220"/>
      <c r="Q619" s="220"/>
      <c r="R619" s="220"/>
    </row>
    <row r="620" spans="11:18" ht="15.75" customHeight="1">
      <c r="K620" s="220"/>
      <c r="L620" s="220"/>
      <c r="M620" s="220"/>
      <c r="N620" s="220"/>
      <c r="O620" s="220"/>
      <c r="P620" s="220"/>
      <c r="Q620" s="220"/>
      <c r="R620" s="220"/>
    </row>
    <row r="621" spans="11:18" ht="15.75" customHeight="1">
      <c r="K621" s="220"/>
      <c r="L621" s="220"/>
      <c r="M621" s="220"/>
      <c r="N621" s="220"/>
      <c r="O621" s="220"/>
      <c r="P621" s="220"/>
      <c r="Q621" s="220"/>
      <c r="R621" s="220"/>
    </row>
    <row r="622" spans="11:18" ht="15.75" customHeight="1">
      <c r="K622" s="220"/>
      <c r="L622" s="220"/>
      <c r="M622" s="220"/>
      <c r="N622" s="220"/>
      <c r="O622" s="220"/>
      <c r="P622" s="220"/>
      <c r="Q622" s="220"/>
      <c r="R622" s="220"/>
    </row>
    <row r="623" spans="11:18" ht="15.75" customHeight="1">
      <c r="K623" s="220"/>
      <c r="L623" s="220"/>
      <c r="M623" s="220"/>
      <c r="N623" s="220"/>
      <c r="O623" s="220"/>
      <c r="P623" s="220"/>
      <c r="Q623" s="220"/>
      <c r="R623" s="220"/>
    </row>
    <row r="624" spans="11:18" ht="15.75" customHeight="1">
      <c r="K624" s="220"/>
      <c r="L624" s="220"/>
      <c r="M624" s="220"/>
      <c r="N624" s="220"/>
      <c r="O624" s="220"/>
      <c r="P624" s="220"/>
      <c r="Q624" s="220"/>
      <c r="R624" s="220"/>
    </row>
    <row r="625" spans="11:18" ht="15.75" customHeight="1">
      <c r="K625" s="220"/>
      <c r="L625" s="220"/>
      <c r="M625" s="220"/>
      <c r="N625" s="220"/>
      <c r="O625" s="220"/>
      <c r="P625" s="220"/>
      <c r="Q625" s="220"/>
      <c r="R625" s="220"/>
    </row>
    <row r="626" spans="11:18" ht="15.75" customHeight="1">
      <c r="K626" s="220"/>
      <c r="L626" s="220"/>
      <c r="M626" s="220"/>
      <c r="N626" s="220"/>
      <c r="O626" s="220"/>
      <c r="P626" s="220"/>
      <c r="Q626" s="220"/>
      <c r="R626" s="220"/>
    </row>
    <row r="627" spans="11:18" ht="15.75" customHeight="1">
      <c r="K627" s="220"/>
      <c r="L627" s="220"/>
      <c r="M627" s="220"/>
      <c r="N627" s="220"/>
      <c r="O627" s="220"/>
      <c r="P627" s="220"/>
      <c r="Q627" s="220"/>
      <c r="R627" s="220"/>
    </row>
    <row r="628" spans="11:18" ht="15.75" customHeight="1">
      <c r="K628" s="220"/>
      <c r="L628" s="220"/>
      <c r="M628" s="220"/>
      <c r="N628" s="220"/>
      <c r="O628" s="220"/>
      <c r="P628" s="220"/>
      <c r="Q628" s="220"/>
      <c r="R628" s="220"/>
    </row>
    <row r="629" spans="11:18" ht="15.75" customHeight="1">
      <c r="K629" s="220"/>
      <c r="L629" s="220"/>
      <c r="M629" s="220"/>
      <c r="N629" s="220"/>
      <c r="O629" s="220"/>
      <c r="P629" s="220"/>
      <c r="Q629" s="220"/>
      <c r="R629" s="220"/>
    </row>
    <row r="630" spans="11:18" ht="15.75" customHeight="1">
      <c r="K630" s="220"/>
      <c r="L630" s="220"/>
      <c r="M630" s="220"/>
      <c r="N630" s="220"/>
      <c r="O630" s="220"/>
      <c r="P630" s="220"/>
      <c r="Q630" s="220"/>
      <c r="R630" s="220"/>
    </row>
    <row r="631" spans="11:18" ht="15.75" customHeight="1">
      <c r="K631" s="220"/>
      <c r="L631" s="220"/>
      <c r="M631" s="220"/>
      <c r="N631" s="220"/>
      <c r="O631" s="220"/>
      <c r="P631" s="220"/>
      <c r="Q631" s="220"/>
      <c r="R631" s="220"/>
    </row>
    <row r="632" spans="11:18" ht="15.75" customHeight="1">
      <c r="K632" s="220"/>
      <c r="L632" s="220"/>
      <c r="M632" s="220"/>
      <c r="N632" s="220"/>
      <c r="O632" s="220"/>
      <c r="P632" s="220"/>
      <c r="Q632" s="220"/>
      <c r="R632" s="220"/>
    </row>
    <row r="633" spans="11:18" ht="15.75" customHeight="1">
      <c r="K633" s="220"/>
      <c r="L633" s="220"/>
      <c r="M633" s="220"/>
      <c r="N633" s="220"/>
      <c r="O633" s="220"/>
      <c r="P633" s="220"/>
      <c r="Q633" s="220"/>
      <c r="R633" s="220"/>
    </row>
    <row r="634" spans="11:18" ht="15.75" customHeight="1">
      <c r="K634" s="220"/>
      <c r="L634" s="220"/>
      <c r="M634" s="220"/>
      <c r="N634" s="220"/>
      <c r="O634" s="220"/>
      <c r="P634" s="220"/>
      <c r="Q634" s="220"/>
      <c r="R634" s="220"/>
    </row>
    <row r="635" spans="11:18" ht="15.75" customHeight="1">
      <c r="K635" s="220"/>
      <c r="L635" s="220"/>
      <c r="M635" s="220"/>
      <c r="N635" s="220"/>
      <c r="O635" s="220"/>
      <c r="P635" s="220"/>
      <c r="Q635" s="220"/>
      <c r="R635" s="220"/>
    </row>
    <row r="636" spans="11:18" ht="15.75" customHeight="1">
      <c r="K636" s="220"/>
      <c r="L636" s="220"/>
      <c r="M636" s="220"/>
      <c r="N636" s="220"/>
      <c r="O636" s="220"/>
      <c r="P636" s="220"/>
      <c r="Q636" s="220"/>
      <c r="R636" s="220"/>
    </row>
    <row r="637" spans="11:18" ht="15.75" customHeight="1">
      <c r="K637" s="220"/>
      <c r="L637" s="220"/>
      <c r="M637" s="220"/>
      <c r="N637" s="220"/>
      <c r="O637" s="220"/>
      <c r="P637" s="220"/>
      <c r="Q637" s="220"/>
      <c r="R637" s="220"/>
    </row>
    <row r="638" spans="11:18" ht="15.75" customHeight="1">
      <c r="K638" s="220"/>
      <c r="L638" s="220"/>
      <c r="M638" s="220"/>
      <c r="N638" s="220"/>
      <c r="O638" s="220"/>
      <c r="P638" s="220"/>
      <c r="Q638" s="220"/>
      <c r="R638" s="220"/>
    </row>
    <row r="639" spans="11:18" ht="15.75" customHeight="1">
      <c r="K639" s="220"/>
      <c r="L639" s="220"/>
      <c r="M639" s="220"/>
      <c r="N639" s="220"/>
      <c r="O639" s="220"/>
      <c r="P639" s="220"/>
      <c r="Q639" s="220"/>
      <c r="R639" s="220"/>
    </row>
    <row r="640" spans="11:18" ht="15.75" customHeight="1">
      <c r="K640" s="220"/>
      <c r="L640" s="220"/>
      <c r="M640" s="220"/>
      <c r="N640" s="220"/>
      <c r="O640" s="220"/>
      <c r="P640" s="220"/>
      <c r="Q640" s="220"/>
      <c r="R640" s="220"/>
    </row>
    <row r="641" spans="11:18" ht="15.75" customHeight="1">
      <c r="K641" s="220"/>
      <c r="L641" s="220"/>
      <c r="M641" s="220"/>
      <c r="N641" s="220"/>
      <c r="O641" s="220"/>
      <c r="P641" s="220"/>
      <c r="Q641" s="220"/>
      <c r="R641" s="220"/>
    </row>
    <row r="642" spans="11:18" ht="15.75" customHeight="1">
      <c r="K642" s="220"/>
      <c r="L642" s="220"/>
      <c r="M642" s="220"/>
      <c r="N642" s="220"/>
      <c r="O642" s="220"/>
      <c r="P642" s="220"/>
      <c r="Q642" s="220"/>
      <c r="R642" s="220"/>
    </row>
    <row r="643" spans="11:18" ht="15.75" customHeight="1">
      <c r="K643" s="220"/>
      <c r="L643" s="220"/>
      <c r="M643" s="220"/>
      <c r="N643" s="220"/>
      <c r="O643" s="220"/>
      <c r="P643" s="220"/>
      <c r="Q643" s="220"/>
      <c r="R643" s="220"/>
    </row>
    <row r="644" spans="11:18" ht="15.75" customHeight="1">
      <c r="K644" s="220"/>
      <c r="L644" s="220"/>
      <c r="M644" s="220"/>
      <c r="N644" s="220"/>
      <c r="O644" s="220"/>
      <c r="P644" s="220"/>
      <c r="Q644" s="220"/>
      <c r="R644" s="220"/>
    </row>
    <row r="645" spans="11:18" ht="15.75" customHeight="1">
      <c r="K645" s="220"/>
      <c r="L645" s="220"/>
      <c r="M645" s="220"/>
      <c r="N645" s="220"/>
      <c r="O645" s="220"/>
      <c r="P645" s="220"/>
      <c r="Q645" s="220"/>
      <c r="R645" s="220"/>
    </row>
    <row r="646" spans="11:18" ht="15.75" customHeight="1">
      <c r="K646" s="220"/>
      <c r="L646" s="220"/>
      <c r="M646" s="220"/>
      <c r="N646" s="220"/>
      <c r="O646" s="220"/>
      <c r="P646" s="220"/>
      <c r="Q646" s="220"/>
      <c r="R646" s="220"/>
    </row>
    <row r="647" spans="11:18" ht="15.75" customHeight="1">
      <c r="K647" s="220"/>
      <c r="L647" s="220"/>
      <c r="M647" s="220"/>
      <c r="N647" s="220"/>
      <c r="O647" s="220"/>
      <c r="P647" s="220"/>
      <c r="Q647" s="220"/>
      <c r="R647" s="220"/>
    </row>
    <row r="648" spans="11:18" ht="15.75" customHeight="1">
      <c r="K648" s="220"/>
      <c r="L648" s="220"/>
      <c r="M648" s="220"/>
      <c r="N648" s="220"/>
      <c r="O648" s="220"/>
      <c r="P648" s="220"/>
      <c r="Q648" s="220"/>
      <c r="R648" s="220"/>
    </row>
    <row r="649" spans="11:18" ht="15.75" customHeight="1">
      <c r="K649" s="220"/>
      <c r="L649" s="220"/>
      <c r="M649" s="220"/>
      <c r="N649" s="220"/>
      <c r="O649" s="220"/>
      <c r="P649" s="220"/>
      <c r="Q649" s="220"/>
      <c r="R649" s="220"/>
    </row>
    <row r="650" spans="11:18" ht="15.75" customHeight="1">
      <c r="K650" s="220"/>
      <c r="L650" s="220"/>
      <c r="M650" s="220"/>
      <c r="N650" s="220"/>
      <c r="O650" s="220"/>
      <c r="P650" s="220"/>
      <c r="Q650" s="220"/>
      <c r="R650" s="220"/>
    </row>
    <row r="651" spans="11:18" ht="15.75" customHeight="1">
      <c r="K651" s="220"/>
      <c r="L651" s="220"/>
      <c r="M651" s="220"/>
      <c r="N651" s="220"/>
      <c r="O651" s="220"/>
      <c r="P651" s="220"/>
      <c r="Q651" s="220"/>
      <c r="R651" s="220"/>
    </row>
    <row r="652" spans="11:18" ht="15.75" customHeight="1">
      <c r="K652" s="220"/>
      <c r="L652" s="220"/>
      <c r="M652" s="220"/>
      <c r="N652" s="220"/>
      <c r="O652" s="220"/>
      <c r="P652" s="220"/>
      <c r="Q652" s="220"/>
      <c r="R652" s="220"/>
    </row>
    <row r="653" spans="11:18" ht="15.75" customHeight="1">
      <c r="K653" s="220"/>
      <c r="L653" s="220"/>
      <c r="M653" s="220"/>
      <c r="N653" s="220"/>
      <c r="O653" s="220"/>
      <c r="P653" s="220"/>
      <c r="Q653" s="220"/>
      <c r="R653" s="220"/>
    </row>
    <row r="654" spans="11:18" ht="15.75" customHeight="1">
      <c r="K654" s="220"/>
      <c r="L654" s="220"/>
      <c r="M654" s="220"/>
      <c r="N654" s="220"/>
      <c r="O654" s="220"/>
      <c r="P654" s="220"/>
      <c r="Q654" s="220"/>
      <c r="R654" s="220"/>
    </row>
    <row r="655" spans="11:18" ht="15.75" customHeight="1">
      <c r="K655" s="220"/>
      <c r="L655" s="220"/>
      <c r="M655" s="220"/>
      <c r="N655" s="220"/>
      <c r="O655" s="220"/>
      <c r="P655" s="220"/>
      <c r="Q655" s="220"/>
      <c r="R655" s="220"/>
    </row>
    <row r="656" spans="11:18" ht="15.75" customHeight="1">
      <c r="K656" s="220"/>
      <c r="L656" s="220"/>
      <c r="M656" s="220"/>
      <c r="N656" s="220"/>
      <c r="O656" s="220"/>
      <c r="P656" s="220"/>
      <c r="Q656" s="220"/>
      <c r="R656" s="220"/>
    </row>
    <row r="657" spans="11:18" ht="15.75" customHeight="1">
      <c r="K657" s="220"/>
      <c r="L657" s="220"/>
      <c r="M657" s="220"/>
      <c r="N657" s="220"/>
      <c r="O657" s="220"/>
      <c r="P657" s="220"/>
      <c r="Q657" s="220"/>
      <c r="R657" s="220"/>
    </row>
    <row r="658" spans="11:18" ht="15.75" customHeight="1">
      <c r="K658" s="220"/>
      <c r="L658" s="220"/>
      <c r="M658" s="220"/>
      <c r="N658" s="220"/>
      <c r="O658" s="220"/>
      <c r="P658" s="220"/>
      <c r="Q658" s="220"/>
      <c r="R658" s="220"/>
    </row>
    <row r="659" spans="11:18" ht="15.75" customHeight="1">
      <c r="K659" s="220"/>
      <c r="L659" s="220"/>
      <c r="M659" s="220"/>
      <c r="N659" s="220"/>
      <c r="O659" s="220"/>
      <c r="P659" s="220"/>
      <c r="Q659" s="220"/>
      <c r="R659" s="220"/>
    </row>
    <row r="660" spans="11:18" ht="15.75" customHeight="1">
      <c r="K660" s="220"/>
      <c r="L660" s="220"/>
      <c r="M660" s="220"/>
      <c r="N660" s="220"/>
      <c r="O660" s="220"/>
      <c r="P660" s="220"/>
      <c r="Q660" s="220"/>
      <c r="R660" s="220"/>
    </row>
    <row r="661" spans="11:18" ht="15.75" customHeight="1">
      <c r="K661" s="220"/>
      <c r="L661" s="220"/>
      <c r="M661" s="220"/>
      <c r="N661" s="220"/>
      <c r="O661" s="220"/>
      <c r="P661" s="220"/>
      <c r="Q661" s="220"/>
      <c r="R661" s="220"/>
    </row>
    <row r="662" spans="11:18" ht="15.75" customHeight="1">
      <c r="K662" s="220"/>
      <c r="L662" s="220"/>
      <c r="M662" s="220"/>
      <c r="N662" s="220"/>
      <c r="O662" s="220"/>
      <c r="P662" s="220"/>
      <c r="Q662" s="220"/>
      <c r="R662" s="220"/>
    </row>
    <row r="663" spans="11:18" ht="15.75" customHeight="1">
      <c r="K663" s="220"/>
      <c r="L663" s="220"/>
      <c r="M663" s="220"/>
      <c r="N663" s="220"/>
      <c r="O663" s="220"/>
      <c r="P663" s="220"/>
      <c r="Q663" s="220"/>
      <c r="R663" s="220"/>
    </row>
    <row r="664" spans="11:18" ht="15.75" customHeight="1">
      <c r="K664" s="220"/>
      <c r="L664" s="220"/>
      <c r="M664" s="220"/>
      <c r="N664" s="220"/>
      <c r="O664" s="220"/>
      <c r="P664" s="220"/>
      <c r="Q664" s="220"/>
      <c r="R664" s="220"/>
    </row>
    <row r="665" spans="11:18" ht="15.75" customHeight="1">
      <c r="K665" s="220"/>
      <c r="L665" s="220"/>
      <c r="M665" s="220"/>
      <c r="N665" s="220"/>
      <c r="O665" s="220"/>
      <c r="P665" s="220"/>
      <c r="Q665" s="220"/>
      <c r="R665" s="220"/>
    </row>
    <row r="666" spans="11:18" ht="15.75" customHeight="1">
      <c r="K666" s="220"/>
      <c r="L666" s="220"/>
      <c r="M666" s="220"/>
      <c r="N666" s="220"/>
      <c r="O666" s="220"/>
      <c r="P666" s="220"/>
      <c r="Q666" s="220"/>
      <c r="R666" s="220"/>
    </row>
    <row r="667" spans="11:18" ht="15.75" customHeight="1">
      <c r="K667" s="220"/>
      <c r="L667" s="220"/>
      <c r="M667" s="220"/>
      <c r="N667" s="220"/>
      <c r="O667" s="220"/>
      <c r="P667" s="220"/>
      <c r="Q667" s="220"/>
      <c r="R667" s="220"/>
    </row>
    <row r="668" spans="11:18" ht="15.75" customHeight="1">
      <c r="K668" s="220"/>
      <c r="L668" s="220"/>
      <c r="M668" s="220"/>
      <c r="N668" s="220"/>
      <c r="O668" s="220"/>
      <c r="P668" s="220"/>
      <c r="Q668" s="220"/>
      <c r="R668" s="220"/>
    </row>
    <row r="669" spans="11:18" ht="15.75" customHeight="1">
      <c r="K669" s="220"/>
      <c r="L669" s="220"/>
      <c r="M669" s="220"/>
      <c r="N669" s="220"/>
      <c r="O669" s="220"/>
      <c r="P669" s="220"/>
      <c r="Q669" s="220"/>
      <c r="R669" s="220"/>
    </row>
    <row r="670" spans="11:18" ht="15.75" customHeight="1">
      <c r="K670" s="220"/>
      <c r="L670" s="220"/>
      <c r="M670" s="220"/>
      <c r="N670" s="220"/>
      <c r="O670" s="220"/>
      <c r="P670" s="220"/>
      <c r="Q670" s="220"/>
      <c r="R670" s="220"/>
    </row>
    <row r="671" spans="11:18" ht="15.75" customHeight="1">
      <c r="K671" s="220"/>
      <c r="L671" s="220"/>
      <c r="M671" s="220"/>
      <c r="N671" s="220"/>
      <c r="O671" s="220"/>
      <c r="P671" s="220"/>
      <c r="Q671" s="220"/>
      <c r="R671" s="220"/>
    </row>
    <row r="672" spans="11:18" ht="15.75" customHeight="1">
      <c r="K672" s="220"/>
      <c r="L672" s="220"/>
      <c r="M672" s="220"/>
      <c r="N672" s="220"/>
      <c r="O672" s="220"/>
      <c r="P672" s="220"/>
      <c r="Q672" s="220"/>
      <c r="R672" s="220"/>
    </row>
    <row r="673" spans="11:18" ht="15.75" customHeight="1">
      <c r="K673" s="220"/>
      <c r="L673" s="220"/>
      <c r="M673" s="220"/>
      <c r="N673" s="220"/>
      <c r="O673" s="220"/>
      <c r="P673" s="220"/>
      <c r="Q673" s="220"/>
      <c r="R673" s="220"/>
    </row>
    <row r="674" spans="11:18" ht="15.75" customHeight="1">
      <c r="K674" s="220"/>
      <c r="L674" s="220"/>
      <c r="M674" s="220"/>
      <c r="N674" s="220"/>
      <c r="O674" s="220"/>
      <c r="P674" s="220"/>
      <c r="Q674" s="220"/>
      <c r="R674" s="220"/>
    </row>
    <row r="675" spans="11:18" ht="15.75" customHeight="1">
      <c r="K675" s="220"/>
      <c r="L675" s="220"/>
      <c r="M675" s="220"/>
      <c r="N675" s="220"/>
      <c r="O675" s="220"/>
      <c r="P675" s="220"/>
      <c r="Q675" s="220"/>
      <c r="R675" s="220"/>
    </row>
    <row r="676" spans="11:18" ht="15.75" customHeight="1">
      <c r="K676" s="220"/>
      <c r="L676" s="220"/>
      <c r="M676" s="220"/>
      <c r="N676" s="220"/>
      <c r="O676" s="220"/>
      <c r="P676" s="220"/>
      <c r="Q676" s="220"/>
      <c r="R676" s="220"/>
    </row>
    <row r="677" spans="11:18" ht="15.75" customHeight="1">
      <c r="K677" s="220"/>
      <c r="L677" s="220"/>
      <c r="M677" s="220"/>
      <c r="N677" s="220"/>
      <c r="O677" s="220"/>
      <c r="P677" s="220"/>
      <c r="Q677" s="220"/>
      <c r="R677" s="220"/>
    </row>
    <row r="678" spans="11:18" ht="15.75" customHeight="1">
      <c r="K678" s="220"/>
      <c r="L678" s="220"/>
      <c r="M678" s="220"/>
      <c r="N678" s="220"/>
      <c r="O678" s="220"/>
      <c r="P678" s="220"/>
      <c r="Q678" s="220"/>
      <c r="R678" s="220"/>
    </row>
    <row r="679" spans="11:18" ht="15.75" customHeight="1">
      <c r="K679" s="220"/>
      <c r="L679" s="220"/>
      <c r="M679" s="220"/>
      <c r="N679" s="220"/>
      <c r="O679" s="220"/>
      <c r="P679" s="220"/>
      <c r="Q679" s="220"/>
      <c r="R679" s="220"/>
    </row>
    <row r="680" spans="11:18" ht="15.75" customHeight="1">
      <c r="K680" s="220"/>
      <c r="L680" s="220"/>
      <c r="M680" s="220"/>
      <c r="N680" s="220"/>
      <c r="O680" s="220"/>
      <c r="P680" s="220"/>
      <c r="Q680" s="220"/>
      <c r="R680" s="220"/>
    </row>
    <row r="681" spans="11:18" ht="15.75" customHeight="1">
      <c r="K681" s="220"/>
      <c r="L681" s="220"/>
      <c r="M681" s="220"/>
      <c r="N681" s="220"/>
      <c r="O681" s="220"/>
      <c r="P681" s="220"/>
      <c r="Q681" s="220"/>
      <c r="R681" s="220"/>
    </row>
    <row r="682" spans="11:18" ht="15.75" customHeight="1">
      <c r="K682" s="220"/>
      <c r="L682" s="220"/>
      <c r="M682" s="220"/>
      <c r="N682" s="220"/>
      <c r="O682" s="220"/>
      <c r="P682" s="220"/>
      <c r="Q682" s="220"/>
      <c r="R682" s="220"/>
    </row>
    <row r="683" spans="11:18" ht="15.75" customHeight="1">
      <c r="K683" s="220"/>
      <c r="L683" s="220"/>
      <c r="M683" s="220"/>
      <c r="N683" s="220"/>
      <c r="O683" s="220"/>
      <c r="P683" s="220"/>
      <c r="Q683" s="220"/>
      <c r="R683" s="220"/>
    </row>
    <row r="684" spans="11:18" ht="15.75" customHeight="1">
      <c r="K684" s="220"/>
      <c r="L684" s="220"/>
      <c r="M684" s="220"/>
      <c r="N684" s="220"/>
      <c r="O684" s="220"/>
      <c r="P684" s="220"/>
      <c r="Q684" s="220"/>
      <c r="R684" s="220"/>
    </row>
    <row r="685" spans="11:18" ht="15.75" customHeight="1">
      <c r="K685" s="220"/>
      <c r="L685" s="220"/>
      <c r="M685" s="220"/>
      <c r="N685" s="220"/>
      <c r="O685" s="220"/>
      <c r="P685" s="220"/>
      <c r="Q685" s="220"/>
      <c r="R685" s="220"/>
    </row>
    <row r="686" spans="11:18" ht="15.75" customHeight="1">
      <c r="K686" s="220"/>
      <c r="L686" s="220"/>
      <c r="M686" s="220"/>
      <c r="N686" s="220"/>
      <c r="O686" s="220"/>
      <c r="P686" s="220"/>
      <c r="Q686" s="220"/>
      <c r="R686" s="220"/>
    </row>
    <row r="687" spans="11:18" ht="15.75" customHeight="1">
      <c r="K687" s="220"/>
      <c r="L687" s="220"/>
      <c r="M687" s="220"/>
      <c r="N687" s="220"/>
      <c r="O687" s="220"/>
      <c r="P687" s="220"/>
      <c r="Q687" s="220"/>
      <c r="R687" s="220"/>
    </row>
    <row r="688" spans="11:18" ht="15.75" customHeight="1">
      <c r="K688" s="220"/>
      <c r="L688" s="220"/>
      <c r="M688" s="220"/>
      <c r="N688" s="220"/>
      <c r="O688" s="220"/>
      <c r="P688" s="220"/>
      <c r="Q688" s="220"/>
      <c r="R688" s="220"/>
    </row>
    <row r="689" spans="11:18" ht="15.75" customHeight="1">
      <c r="K689" s="220"/>
      <c r="L689" s="220"/>
      <c r="M689" s="220"/>
      <c r="N689" s="220"/>
      <c r="O689" s="220"/>
      <c r="P689" s="220"/>
      <c r="Q689" s="220"/>
      <c r="R689" s="220"/>
    </row>
    <row r="690" spans="11:18" ht="15.75" customHeight="1">
      <c r="K690" s="220"/>
      <c r="L690" s="220"/>
      <c r="M690" s="220"/>
      <c r="N690" s="220"/>
      <c r="O690" s="220"/>
      <c r="P690" s="220"/>
      <c r="Q690" s="220"/>
      <c r="R690" s="220"/>
    </row>
    <row r="691" spans="11:18" ht="15.75" customHeight="1">
      <c r="K691" s="220"/>
      <c r="L691" s="220"/>
      <c r="M691" s="220"/>
      <c r="N691" s="220"/>
      <c r="O691" s="220"/>
      <c r="P691" s="220"/>
      <c r="Q691" s="220"/>
      <c r="R691" s="220"/>
    </row>
    <row r="692" spans="11:18" ht="15.75" customHeight="1">
      <c r="K692" s="220"/>
      <c r="L692" s="220"/>
      <c r="M692" s="220"/>
      <c r="N692" s="220"/>
      <c r="O692" s="220"/>
      <c r="P692" s="220"/>
      <c r="Q692" s="220"/>
      <c r="R692" s="220"/>
    </row>
    <row r="693" spans="11:18" ht="15.75" customHeight="1">
      <c r="K693" s="220"/>
      <c r="L693" s="220"/>
      <c r="M693" s="220"/>
      <c r="N693" s="220"/>
      <c r="O693" s="220"/>
      <c r="P693" s="220"/>
      <c r="Q693" s="220"/>
      <c r="R693" s="220"/>
    </row>
    <row r="694" spans="11:18" ht="15.75" customHeight="1">
      <c r="K694" s="220"/>
      <c r="L694" s="220"/>
      <c r="M694" s="220"/>
      <c r="N694" s="220"/>
      <c r="O694" s="220"/>
      <c r="P694" s="220"/>
      <c r="Q694" s="220"/>
      <c r="R694" s="220"/>
    </row>
    <row r="695" spans="11:18" ht="15.75" customHeight="1">
      <c r="K695" s="220"/>
      <c r="L695" s="220"/>
      <c r="M695" s="220"/>
      <c r="N695" s="220"/>
      <c r="O695" s="220"/>
      <c r="P695" s="220"/>
      <c r="Q695" s="220"/>
      <c r="R695" s="220"/>
    </row>
    <row r="696" spans="11:18" ht="15.75" customHeight="1">
      <c r="K696" s="220"/>
      <c r="L696" s="220"/>
      <c r="M696" s="220"/>
      <c r="N696" s="220"/>
      <c r="O696" s="220"/>
      <c r="P696" s="220"/>
      <c r="Q696" s="220"/>
      <c r="R696" s="220"/>
    </row>
    <row r="697" spans="11:18" ht="15.75" customHeight="1">
      <c r="K697" s="220"/>
      <c r="L697" s="220"/>
      <c r="M697" s="220"/>
      <c r="N697" s="220"/>
      <c r="O697" s="220"/>
      <c r="P697" s="220"/>
      <c r="Q697" s="220"/>
      <c r="R697" s="220"/>
    </row>
    <row r="698" spans="11:18" ht="15.75" customHeight="1">
      <c r="K698" s="220"/>
      <c r="L698" s="220"/>
      <c r="M698" s="220"/>
      <c r="N698" s="220"/>
      <c r="O698" s="220"/>
      <c r="P698" s="220"/>
      <c r="Q698" s="220"/>
      <c r="R698" s="220"/>
    </row>
    <row r="699" spans="11:18" ht="15.75" customHeight="1">
      <c r="K699" s="220"/>
      <c r="L699" s="220"/>
      <c r="M699" s="220"/>
      <c r="N699" s="220"/>
      <c r="O699" s="220"/>
      <c r="P699" s="220"/>
      <c r="Q699" s="220"/>
      <c r="R699" s="220"/>
    </row>
    <row r="700" spans="11:18" ht="15.75" customHeight="1">
      <c r="K700" s="220"/>
      <c r="L700" s="220"/>
      <c r="M700" s="220"/>
      <c r="N700" s="220"/>
      <c r="O700" s="220"/>
      <c r="P700" s="220"/>
      <c r="Q700" s="220"/>
      <c r="R700" s="220"/>
    </row>
    <row r="701" spans="11:18" ht="15.75" customHeight="1">
      <c r="K701" s="220"/>
      <c r="L701" s="220"/>
      <c r="M701" s="220"/>
      <c r="N701" s="220"/>
      <c r="O701" s="220"/>
      <c r="P701" s="220"/>
      <c r="Q701" s="220"/>
      <c r="R701" s="220"/>
    </row>
    <row r="702" spans="11:18" ht="15.75" customHeight="1">
      <c r="K702" s="220"/>
      <c r="L702" s="220"/>
      <c r="M702" s="220"/>
      <c r="N702" s="220"/>
      <c r="O702" s="220"/>
      <c r="P702" s="220"/>
      <c r="Q702" s="220"/>
      <c r="R702" s="220"/>
    </row>
    <row r="703" spans="11:18" ht="15.75" customHeight="1">
      <c r="K703" s="220"/>
      <c r="L703" s="220"/>
      <c r="M703" s="220"/>
      <c r="N703" s="220"/>
      <c r="O703" s="220"/>
      <c r="P703" s="220"/>
      <c r="Q703" s="220"/>
      <c r="R703" s="220"/>
    </row>
    <row r="704" spans="11:18" ht="15.75" customHeight="1">
      <c r="K704" s="220"/>
      <c r="L704" s="220"/>
      <c r="M704" s="220"/>
      <c r="N704" s="220"/>
      <c r="O704" s="220"/>
      <c r="P704" s="220"/>
      <c r="Q704" s="220"/>
      <c r="R704" s="220"/>
    </row>
    <row r="705" spans="11:18" ht="15.75" customHeight="1">
      <c r="K705" s="220"/>
      <c r="L705" s="220"/>
      <c r="M705" s="220"/>
      <c r="N705" s="220"/>
      <c r="O705" s="220"/>
      <c r="P705" s="220"/>
      <c r="Q705" s="220"/>
      <c r="R705" s="220"/>
    </row>
    <row r="706" spans="11:18" ht="15.75" customHeight="1">
      <c r="K706" s="220"/>
      <c r="L706" s="220"/>
      <c r="M706" s="220"/>
      <c r="N706" s="220"/>
      <c r="O706" s="220"/>
      <c r="P706" s="220"/>
      <c r="Q706" s="220"/>
      <c r="R706" s="220"/>
    </row>
    <row r="707" spans="11:18" ht="15.75" customHeight="1">
      <c r="K707" s="220"/>
      <c r="L707" s="220"/>
      <c r="M707" s="220"/>
      <c r="N707" s="220"/>
      <c r="O707" s="220"/>
      <c r="P707" s="220"/>
      <c r="Q707" s="220"/>
      <c r="R707" s="220"/>
    </row>
    <row r="708" spans="11:18" ht="15.75" customHeight="1">
      <c r="K708" s="220"/>
      <c r="L708" s="220"/>
      <c r="M708" s="220"/>
      <c r="N708" s="220"/>
      <c r="O708" s="220"/>
      <c r="P708" s="220"/>
      <c r="Q708" s="220"/>
      <c r="R708" s="220"/>
    </row>
    <row r="709" spans="11:18" ht="15.75" customHeight="1">
      <c r="K709" s="220"/>
      <c r="L709" s="220"/>
      <c r="M709" s="220"/>
      <c r="N709" s="220"/>
      <c r="O709" s="220"/>
      <c r="P709" s="220"/>
      <c r="Q709" s="220"/>
      <c r="R709" s="220"/>
    </row>
    <row r="710" spans="11:18" ht="15.75" customHeight="1">
      <c r="K710" s="220"/>
      <c r="L710" s="220"/>
      <c r="M710" s="220"/>
      <c r="N710" s="220"/>
      <c r="O710" s="220"/>
      <c r="P710" s="220"/>
      <c r="Q710" s="220"/>
      <c r="R710" s="220"/>
    </row>
    <row r="711" spans="11:18" ht="15.75" customHeight="1">
      <c r="K711" s="220"/>
      <c r="L711" s="220"/>
      <c r="M711" s="220"/>
      <c r="N711" s="220"/>
      <c r="O711" s="220"/>
      <c r="P711" s="220"/>
      <c r="Q711" s="220"/>
      <c r="R711" s="220"/>
    </row>
    <row r="712" spans="11:18" ht="15.75" customHeight="1">
      <c r="K712" s="220"/>
      <c r="L712" s="220"/>
      <c r="M712" s="220"/>
      <c r="N712" s="220"/>
      <c r="O712" s="220"/>
      <c r="P712" s="220"/>
      <c r="Q712" s="220"/>
      <c r="R712" s="220"/>
    </row>
    <row r="713" spans="11:18" ht="15.75" customHeight="1">
      <c r="K713" s="220"/>
      <c r="L713" s="220"/>
      <c r="M713" s="220"/>
      <c r="N713" s="220"/>
      <c r="O713" s="220"/>
      <c r="P713" s="220"/>
      <c r="Q713" s="220"/>
      <c r="R713" s="220"/>
    </row>
    <row r="714" spans="11:18" ht="15.75" customHeight="1">
      <c r="K714" s="220"/>
      <c r="L714" s="220"/>
      <c r="M714" s="220"/>
      <c r="N714" s="220"/>
      <c r="O714" s="220"/>
      <c r="P714" s="220"/>
      <c r="Q714" s="220"/>
      <c r="R714" s="220"/>
    </row>
    <row r="715" spans="11:18" ht="15.75" customHeight="1">
      <c r="K715" s="220"/>
      <c r="L715" s="220"/>
      <c r="M715" s="220"/>
      <c r="N715" s="220"/>
      <c r="O715" s="220"/>
      <c r="P715" s="220"/>
      <c r="Q715" s="220"/>
      <c r="R715" s="220"/>
    </row>
    <row r="716" spans="11:18" ht="15.75" customHeight="1">
      <c r="K716" s="220"/>
      <c r="L716" s="220"/>
      <c r="M716" s="220"/>
      <c r="N716" s="220"/>
      <c r="O716" s="220"/>
      <c r="P716" s="220"/>
      <c r="Q716" s="220"/>
      <c r="R716" s="220"/>
    </row>
    <row r="717" spans="11:18" ht="15.75" customHeight="1">
      <c r="K717" s="220"/>
      <c r="L717" s="220"/>
      <c r="M717" s="220"/>
      <c r="N717" s="220"/>
      <c r="O717" s="220"/>
      <c r="P717" s="220"/>
      <c r="Q717" s="220"/>
      <c r="R717" s="220"/>
    </row>
    <row r="718" spans="11:18" ht="15.75" customHeight="1">
      <c r="K718" s="220"/>
      <c r="L718" s="220"/>
      <c r="M718" s="220"/>
      <c r="N718" s="220"/>
      <c r="O718" s="220"/>
      <c r="P718" s="220"/>
      <c r="Q718" s="220"/>
      <c r="R718" s="220"/>
    </row>
    <row r="719" spans="11:18" ht="15.75" customHeight="1">
      <c r="K719" s="220"/>
      <c r="L719" s="220"/>
      <c r="M719" s="220"/>
      <c r="N719" s="220"/>
      <c r="O719" s="220"/>
      <c r="P719" s="220"/>
      <c r="Q719" s="220"/>
      <c r="R719" s="220"/>
    </row>
    <row r="720" spans="11:18" ht="15.75" customHeight="1">
      <c r="K720" s="220"/>
      <c r="L720" s="220"/>
      <c r="M720" s="220"/>
      <c r="N720" s="220"/>
      <c r="O720" s="220"/>
      <c r="P720" s="220"/>
      <c r="Q720" s="220"/>
      <c r="R720" s="220"/>
    </row>
    <row r="721" spans="11:18" ht="15.75" customHeight="1">
      <c r="K721" s="220"/>
      <c r="L721" s="220"/>
      <c r="M721" s="220"/>
      <c r="N721" s="220"/>
      <c r="O721" s="220"/>
      <c r="P721" s="220"/>
      <c r="Q721" s="220"/>
      <c r="R721" s="220"/>
    </row>
    <row r="722" spans="11:18" ht="15.75" customHeight="1">
      <c r="K722" s="220"/>
      <c r="L722" s="220"/>
      <c r="M722" s="220"/>
      <c r="N722" s="220"/>
      <c r="O722" s="220"/>
      <c r="P722" s="220"/>
      <c r="Q722" s="220"/>
      <c r="R722" s="220"/>
    </row>
    <row r="723" spans="11:18" ht="15.75" customHeight="1">
      <c r="K723" s="220"/>
      <c r="L723" s="220"/>
      <c r="M723" s="220"/>
      <c r="N723" s="220"/>
      <c r="O723" s="220"/>
      <c r="P723" s="220"/>
      <c r="Q723" s="220"/>
      <c r="R723" s="220"/>
    </row>
    <row r="724" spans="11:18" ht="15.75" customHeight="1">
      <c r="K724" s="220"/>
      <c r="L724" s="220"/>
      <c r="M724" s="220"/>
      <c r="N724" s="220"/>
      <c r="O724" s="220"/>
      <c r="P724" s="220"/>
      <c r="Q724" s="220"/>
      <c r="R724" s="220"/>
    </row>
    <row r="725" spans="11:18" ht="15.75" customHeight="1">
      <c r="K725" s="220"/>
      <c r="L725" s="220"/>
      <c r="M725" s="220"/>
      <c r="N725" s="220"/>
      <c r="O725" s="220"/>
      <c r="P725" s="220"/>
      <c r="Q725" s="220"/>
      <c r="R725" s="220"/>
    </row>
    <row r="726" spans="11:18" ht="15.75" customHeight="1">
      <c r="K726" s="220"/>
      <c r="L726" s="220"/>
      <c r="M726" s="220"/>
      <c r="N726" s="220"/>
      <c r="O726" s="220"/>
      <c r="P726" s="220"/>
      <c r="Q726" s="220"/>
      <c r="R726" s="220"/>
    </row>
    <row r="727" spans="11:18" ht="15.75" customHeight="1">
      <c r="K727" s="220"/>
      <c r="L727" s="220"/>
      <c r="M727" s="220"/>
      <c r="N727" s="220"/>
      <c r="O727" s="220"/>
      <c r="P727" s="220"/>
      <c r="Q727" s="220"/>
      <c r="R727" s="220"/>
    </row>
    <row r="728" spans="11:18" ht="15.75" customHeight="1">
      <c r="K728" s="220"/>
      <c r="L728" s="220"/>
      <c r="M728" s="220"/>
      <c r="N728" s="220"/>
      <c r="O728" s="220"/>
      <c r="P728" s="220"/>
      <c r="Q728" s="220"/>
      <c r="R728" s="220"/>
    </row>
    <row r="729" spans="11:18" ht="15.75" customHeight="1">
      <c r="K729" s="220"/>
      <c r="L729" s="220"/>
      <c r="M729" s="220"/>
      <c r="N729" s="220"/>
      <c r="O729" s="220"/>
      <c r="P729" s="220"/>
      <c r="Q729" s="220"/>
      <c r="R729" s="220"/>
    </row>
    <row r="730" spans="11:18" ht="15.75" customHeight="1">
      <c r="K730" s="220"/>
      <c r="L730" s="220"/>
      <c r="M730" s="220"/>
      <c r="N730" s="220"/>
      <c r="O730" s="220"/>
      <c r="P730" s="220"/>
      <c r="Q730" s="220"/>
      <c r="R730" s="220"/>
    </row>
    <row r="731" spans="11:18" ht="15.75" customHeight="1">
      <c r="K731" s="220"/>
      <c r="L731" s="220"/>
      <c r="M731" s="220"/>
      <c r="N731" s="220"/>
      <c r="O731" s="220"/>
      <c r="P731" s="220"/>
      <c r="Q731" s="220"/>
      <c r="R731" s="220"/>
    </row>
    <row r="732" spans="11:18" ht="15.75" customHeight="1">
      <c r="K732" s="220"/>
      <c r="L732" s="220"/>
      <c r="M732" s="220"/>
      <c r="N732" s="220"/>
      <c r="O732" s="220"/>
      <c r="P732" s="220"/>
      <c r="Q732" s="220"/>
      <c r="R732" s="220"/>
    </row>
    <row r="733" spans="11:18" ht="15.75" customHeight="1">
      <c r="K733" s="220"/>
      <c r="L733" s="220"/>
      <c r="M733" s="220"/>
      <c r="N733" s="220"/>
      <c r="O733" s="220"/>
      <c r="P733" s="220"/>
      <c r="Q733" s="220"/>
      <c r="R733" s="220"/>
    </row>
    <row r="734" spans="11:18" ht="15.75" customHeight="1">
      <c r="K734" s="220"/>
      <c r="L734" s="220"/>
      <c r="M734" s="220"/>
      <c r="N734" s="220"/>
      <c r="O734" s="220"/>
      <c r="P734" s="220"/>
      <c r="Q734" s="220"/>
      <c r="R734" s="220"/>
    </row>
    <row r="735" spans="11:18" ht="15.75" customHeight="1">
      <c r="K735" s="220"/>
      <c r="L735" s="220"/>
      <c r="M735" s="220"/>
      <c r="N735" s="220"/>
      <c r="O735" s="220"/>
      <c r="P735" s="220"/>
      <c r="Q735" s="220"/>
      <c r="R735" s="220"/>
    </row>
    <row r="736" spans="11:18" ht="15.75" customHeight="1">
      <c r="K736" s="220"/>
      <c r="L736" s="220"/>
      <c r="M736" s="220"/>
      <c r="N736" s="220"/>
      <c r="O736" s="220"/>
      <c r="P736" s="220"/>
      <c r="Q736" s="220"/>
      <c r="R736" s="220"/>
    </row>
    <row r="737" spans="11:18" ht="15.75" customHeight="1">
      <c r="K737" s="220"/>
      <c r="L737" s="220"/>
      <c r="M737" s="220"/>
      <c r="N737" s="220"/>
      <c r="O737" s="220"/>
      <c r="P737" s="220"/>
      <c r="Q737" s="220"/>
      <c r="R737" s="220"/>
    </row>
    <row r="738" spans="11:18" ht="15.75" customHeight="1">
      <c r="K738" s="220"/>
      <c r="L738" s="220"/>
      <c r="M738" s="220"/>
      <c r="N738" s="220"/>
      <c r="O738" s="220"/>
      <c r="P738" s="220"/>
      <c r="Q738" s="220"/>
      <c r="R738" s="220"/>
    </row>
    <row r="739" spans="11:18" ht="15.75" customHeight="1">
      <c r="K739" s="220"/>
      <c r="L739" s="220"/>
      <c r="M739" s="220"/>
      <c r="N739" s="220"/>
      <c r="O739" s="220"/>
      <c r="P739" s="220"/>
      <c r="Q739" s="220"/>
      <c r="R739" s="220"/>
    </row>
    <row r="740" spans="11:18" ht="15.75" customHeight="1">
      <c r="K740" s="220"/>
      <c r="L740" s="220"/>
      <c r="M740" s="220"/>
      <c r="N740" s="220"/>
      <c r="O740" s="220"/>
      <c r="P740" s="220"/>
      <c r="Q740" s="220"/>
      <c r="R740" s="220"/>
    </row>
    <row r="741" spans="11:18" ht="15.75" customHeight="1">
      <c r="K741" s="220"/>
      <c r="L741" s="220"/>
      <c r="M741" s="220"/>
      <c r="N741" s="220"/>
      <c r="O741" s="220"/>
      <c r="P741" s="220"/>
      <c r="Q741" s="220"/>
      <c r="R741" s="220"/>
    </row>
    <row r="742" spans="11:18" ht="15.75" customHeight="1">
      <c r="K742" s="220"/>
      <c r="L742" s="220"/>
      <c r="M742" s="220"/>
      <c r="N742" s="220"/>
      <c r="O742" s="220"/>
      <c r="P742" s="220"/>
      <c r="Q742" s="220"/>
      <c r="R742" s="220"/>
    </row>
    <row r="743" spans="11:18" ht="15.75" customHeight="1">
      <c r="K743" s="220"/>
      <c r="L743" s="220"/>
      <c r="M743" s="220"/>
      <c r="N743" s="220"/>
      <c r="O743" s="220"/>
      <c r="P743" s="220"/>
      <c r="Q743" s="220"/>
      <c r="R743" s="220"/>
    </row>
    <row r="744" spans="11:18" ht="15.75" customHeight="1">
      <c r="K744" s="220"/>
      <c r="L744" s="220"/>
      <c r="M744" s="220"/>
      <c r="N744" s="220"/>
      <c r="O744" s="220"/>
      <c r="P744" s="220"/>
      <c r="Q744" s="220"/>
      <c r="R744" s="220"/>
    </row>
    <row r="745" spans="11:18" ht="15.75" customHeight="1">
      <c r="K745" s="220"/>
      <c r="L745" s="220"/>
      <c r="M745" s="220"/>
      <c r="N745" s="220"/>
      <c r="O745" s="220"/>
      <c r="P745" s="220"/>
      <c r="Q745" s="220"/>
      <c r="R745" s="220"/>
    </row>
    <row r="746" spans="11:18" ht="15.75" customHeight="1">
      <c r="K746" s="220"/>
      <c r="L746" s="220"/>
      <c r="M746" s="220"/>
      <c r="N746" s="220"/>
      <c r="O746" s="220"/>
      <c r="P746" s="220"/>
      <c r="Q746" s="220"/>
      <c r="R746" s="220"/>
    </row>
    <row r="747" spans="11:18" ht="15.75" customHeight="1">
      <c r="K747" s="220"/>
      <c r="L747" s="220"/>
      <c r="M747" s="220"/>
      <c r="N747" s="220"/>
      <c r="O747" s="220"/>
      <c r="P747" s="220"/>
      <c r="Q747" s="220"/>
      <c r="R747" s="220"/>
    </row>
    <row r="748" spans="11:18" ht="15.75" customHeight="1">
      <c r="K748" s="220"/>
      <c r="L748" s="220"/>
      <c r="M748" s="220"/>
      <c r="N748" s="220"/>
      <c r="O748" s="220"/>
      <c r="P748" s="220"/>
      <c r="Q748" s="220"/>
      <c r="R748" s="220"/>
    </row>
    <row r="749" spans="11:18" ht="15.75" customHeight="1">
      <c r="K749" s="220"/>
      <c r="L749" s="220"/>
      <c r="M749" s="220"/>
      <c r="N749" s="220"/>
      <c r="O749" s="220"/>
      <c r="P749" s="220"/>
      <c r="Q749" s="220"/>
      <c r="R749" s="220"/>
    </row>
    <row r="750" spans="11:18" ht="15.75" customHeight="1">
      <c r="K750" s="220"/>
      <c r="L750" s="220"/>
      <c r="M750" s="220"/>
      <c r="N750" s="220"/>
      <c r="O750" s="220"/>
      <c r="P750" s="220"/>
      <c r="Q750" s="220"/>
      <c r="R750" s="220"/>
    </row>
    <row r="751" spans="11:18" ht="15.75" customHeight="1"/>
    <row r="752" spans="11:18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6923C"/>
  </sheetPr>
  <dimension ref="A1:Z1000"/>
  <sheetViews>
    <sheetView workbookViewId="0"/>
  </sheetViews>
  <sheetFormatPr defaultColWidth="14.42578125" defaultRowHeight="15" customHeight="1"/>
  <cols>
    <col min="1" max="1" width="6.28515625" customWidth="1"/>
    <col min="2" max="2" width="5.28515625" customWidth="1"/>
    <col min="3" max="3" width="3.42578125" customWidth="1"/>
    <col min="4" max="4" width="62.7109375" customWidth="1"/>
    <col min="5" max="5" width="15.5703125" customWidth="1"/>
    <col min="6" max="6" width="19.28515625" customWidth="1"/>
  </cols>
  <sheetData>
    <row r="1" spans="1:26" ht="63" customHeight="1">
      <c r="A1" s="229"/>
      <c r="B1" s="343" t="s">
        <v>3120</v>
      </c>
      <c r="C1" s="323"/>
      <c r="D1" s="323"/>
      <c r="E1" s="323"/>
      <c r="F1" s="323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ht="43.5">
      <c r="A2" s="229"/>
      <c r="B2" s="344" t="s">
        <v>3121</v>
      </c>
      <c r="C2" s="310"/>
      <c r="D2" s="311"/>
      <c r="E2" s="230" t="s">
        <v>3122</v>
      </c>
      <c r="F2" s="231" t="s">
        <v>3123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21.75">
      <c r="A3" s="229"/>
      <c r="B3" s="345" t="s">
        <v>119</v>
      </c>
      <c r="C3" s="337"/>
      <c r="D3" s="346"/>
      <c r="E3" s="232">
        <f t="shared" ref="E3:F3" si="0">SUM(E4:E17)</f>
        <v>330</v>
      </c>
      <c r="F3" s="233">
        <f t="shared" si="0"/>
        <v>241744700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6" ht="21.75">
      <c r="A4" s="229"/>
      <c r="B4" s="234"/>
      <c r="C4" s="235">
        <v>1</v>
      </c>
      <c r="D4" s="236" t="s">
        <v>3124</v>
      </c>
      <c r="E4" s="237"/>
      <c r="F4" s="238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</row>
    <row r="5" spans="1:26" ht="21.75">
      <c r="A5" s="229"/>
      <c r="B5" s="239"/>
      <c r="C5" s="240" t="s">
        <v>3125</v>
      </c>
      <c r="D5" s="241" t="s">
        <v>27</v>
      </c>
      <c r="E5" s="237"/>
      <c r="F5" s="238"/>
      <c r="G5" s="229"/>
      <c r="H5" s="229"/>
      <c r="I5" s="229"/>
      <c r="J5" s="229"/>
      <c r="K5" s="229"/>
      <c r="L5" s="229"/>
    </row>
    <row r="6" spans="1:26" ht="21.75">
      <c r="A6" s="229"/>
      <c r="B6" s="239"/>
      <c r="C6" s="240" t="s">
        <v>3126</v>
      </c>
      <c r="D6" s="241" t="s">
        <v>3127</v>
      </c>
      <c r="E6" s="237"/>
      <c r="F6" s="238"/>
      <c r="G6" s="229"/>
      <c r="H6" s="229"/>
      <c r="I6" s="229"/>
      <c r="J6" s="229"/>
      <c r="K6" s="229"/>
      <c r="L6" s="229"/>
    </row>
    <row r="7" spans="1:26" ht="21.75">
      <c r="A7" s="229"/>
      <c r="B7" s="239"/>
      <c r="C7" s="240" t="s">
        <v>3128</v>
      </c>
      <c r="D7" s="241" t="s">
        <v>28</v>
      </c>
      <c r="E7" s="237"/>
      <c r="F7" s="238"/>
      <c r="G7" s="229"/>
      <c r="H7" s="229"/>
      <c r="I7" s="229"/>
      <c r="J7" s="229"/>
      <c r="K7" s="229"/>
      <c r="L7" s="229"/>
    </row>
    <row r="8" spans="1:26" ht="21.75">
      <c r="A8" s="229"/>
      <c r="B8" s="239"/>
      <c r="C8" s="240" t="s">
        <v>3129</v>
      </c>
      <c r="D8" s="241" t="s">
        <v>29</v>
      </c>
      <c r="E8" s="237"/>
      <c r="F8" s="238"/>
      <c r="G8" s="229"/>
      <c r="H8" s="229"/>
      <c r="I8" s="229"/>
      <c r="J8" s="229"/>
      <c r="K8" s="229"/>
      <c r="L8" s="229"/>
    </row>
    <row r="9" spans="1:26" ht="21.75">
      <c r="A9" s="229"/>
      <c r="B9" s="242"/>
      <c r="C9" s="240" t="s">
        <v>3130</v>
      </c>
      <c r="D9" s="241" t="s">
        <v>30</v>
      </c>
      <c r="E9" s="237">
        <v>1</v>
      </c>
      <c r="F9" s="238">
        <v>2736000</v>
      </c>
      <c r="G9" s="229"/>
      <c r="H9" s="229"/>
      <c r="I9" s="229"/>
      <c r="J9" s="229"/>
      <c r="K9" s="229"/>
      <c r="L9" s="229"/>
    </row>
    <row r="10" spans="1:26" ht="21.75">
      <c r="A10" s="229"/>
      <c r="B10" s="242"/>
      <c r="C10" s="240" t="s">
        <v>3131</v>
      </c>
      <c r="D10" s="241" t="s">
        <v>31</v>
      </c>
      <c r="E10" s="237">
        <v>6</v>
      </c>
      <c r="F10" s="238">
        <v>15121000</v>
      </c>
      <c r="G10" s="229"/>
      <c r="H10" s="229"/>
      <c r="I10" s="229"/>
      <c r="J10" s="229"/>
      <c r="K10" s="229"/>
      <c r="L10" s="229"/>
    </row>
    <row r="11" spans="1:26" ht="21.75">
      <c r="A11" s="229"/>
      <c r="B11" s="242"/>
      <c r="C11" s="240" t="s">
        <v>3132</v>
      </c>
      <c r="D11" s="243" t="s">
        <v>32</v>
      </c>
      <c r="E11" s="237">
        <v>2</v>
      </c>
      <c r="F11" s="238">
        <v>2280000</v>
      </c>
      <c r="G11" s="229"/>
      <c r="H11" s="229"/>
      <c r="I11" s="229"/>
      <c r="J11" s="229"/>
      <c r="K11" s="229"/>
      <c r="L11" s="229"/>
    </row>
    <row r="12" spans="1:26" ht="21.75">
      <c r="A12" s="229"/>
      <c r="B12" s="242"/>
      <c r="C12" s="240" t="s">
        <v>3133</v>
      </c>
      <c r="D12" s="241" t="s">
        <v>33</v>
      </c>
      <c r="E12" s="237">
        <v>60</v>
      </c>
      <c r="F12" s="238">
        <v>11256500</v>
      </c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26" ht="21.75">
      <c r="A13" s="229"/>
      <c r="B13" s="244"/>
      <c r="C13" s="240" t="s">
        <v>3134</v>
      </c>
      <c r="D13" s="241" t="s">
        <v>34</v>
      </c>
      <c r="E13" s="237">
        <v>8</v>
      </c>
      <c r="F13" s="238">
        <v>23723100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</row>
    <row r="14" spans="1:26" ht="21.75">
      <c r="A14" s="229"/>
      <c r="B14" s="245"/>
      <c r="C14" s="240" t="s">
        <v>3135</v>
      </c>
      <c r="D14" s="241" t="s">
        <v>35</v>
      </c>
      <c r="E14" s="237">
        <v>86</v>
      </c>
      <c r="F14" s="238">
        <v>10397600</v>
      </c>
      <c r="G14" s="229"/>
      <c r="H14" s="229"/>
      <c r="I14" s="229"/>
      <c r="J14" s="229"/>
      <c r="K14" s="229"/>
      <c r="L14" s="229"/>
      <c r="M14" s="229"/>
      <c r="N14" s="229"/>
      <c r="O14" s="229"/>
      <c r="P14" s="229"/>
    </row>
    <row r="15" spans="1:26" ht="21.75">
      <c r="A15" s="229"/>
      <c r="B15" s="245"/>
      <c r="C15" s="240" t="s">
        <v>3136</v>
      </c>
      <c r="D15" s="241" t="s">
        <v>3137</v>
      </c>
      <c r="E15" s="237">
        <v>116</v>
      </c>
      <c r="F15" s="238">
        <v>139078400</v>
      </c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</row>
    <row r="16" spans="1:26" ht="21.75">
      <c r="A16" s="229"/>
      <c r="B16" s="245"/>
      <c r="C16" s="240" t="s">
        <v>3138</v>
      </c>
      <c r="D16" s="241" t="s">
        <v>3139</v>
      </c>
      <c r="E16" s="237">
        <v>3</v>
      </c>
      <c r="F16" s="238">
        <v>2850000</v>
      </c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</row>
    <row r="17" spans="1:26" ht="21.75">
      <c r="A17" s="229"/>
      <c r="B17" s="245"/>
      <c r="C17" s="240" t="s">
        <v>3140</v>
      </c>
      <c r="D17" s="241" t="s">
        <v>95</v>
      </c>
      <c r="E17" s="237">
        <v>48</v>
      </c>
      <c r="F17" s="238">
        <v>34302100</v>
      </c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</row>
    <row r="18" spans="1:26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ht="15.75" customHeight="1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15.75" customHeigh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5.75" customHeight="1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15.75" customHeight="1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15.75" customHeight="1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15.7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15.7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15.75" customHeight="1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15.75" customHeight="1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15.75" customHeight="1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15.75" customHeight="1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15.75" customHeight="1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15.75" customHeight="1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5.75" customHeight="1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15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15.75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15.75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15.75" customHeight="1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15.7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15.75" customHeight="1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15.75" customHeight="1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15.75" customHeight="1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15.75" customHeight="1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15.75" customHeight="1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15.7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15.75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15.75" customHeight="1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15.75" customHeight="1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15.75" customHeight="1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15.75" customHeight="1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15.75" customHeight="1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15.75" customHeight="1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15.75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15.75" customHeight="1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15.75" customHeight="1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1:26" ht="15.75" customHeight="1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15.75" customHeight="1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15.75" customHeight="1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15.75" customHeight="1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15.75" customHeight="1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15.75" customHeight="1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15.75" customHeight="1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15.75" customHeight="1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15.75" customHeight="1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15.75" customHeight="1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15.75" customHeight="1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15.75" customHeight="1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15.75" customHeight="1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15.75" customHeight="1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15.75" customHeight="1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</row>
    <row r="71" spans="1:26" ht="15.75" customHeight="1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</row>
    <row r="72" spans="1:26" ht="15.75" customHeight="1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15.75" customHeight="1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15.75" customHeight="1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15.75" customHeight="1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15.75" customHeight="1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15.75" customHeight="1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15.75" customHeight="1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15.75" customHeight="1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15.75" customHeight="1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15.75" customHeight="1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15.75" customHeight="1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15.75" customHeight="1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15.75" customHeight="1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15.75" customHeight="1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15.75" customHeight="1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15.75" customHeight="1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15.75" customHeight="1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15.75" customHeight="1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15.75" customHeight="1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15.75" customHeight="1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15.75" customHeight="1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15.75" customHeight="1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15.75" customHeight="1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15.75" customHeight="1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15.75" customHeight="1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15.75" customHeight="1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15.75" customHeight="1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15.75" customHeight="1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15.75" customHeight="1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15.75" customHeight="1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15.75" customHeight="1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15.75" customHeight="1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15.75" customHeight="1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15.75" customHeight="1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15.75" customHeight="1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15.75" customHeight="1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15.75" customHeight="1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15.75" customHeight="1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15.75" customHeight="1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15.75" customHeight="1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15.75" customHeight="1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15.75" customHeight="1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15.75" customHeight="1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15.75" customHeight="1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15.75" customHeight="1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15.75" customHeight="1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15.75" customHeight="1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15.75" customHeight="1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15.75" customHeight="1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15.75" customHeight="1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15.75" customHeight="1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15.75" customHeight="1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15.75" customHeight="1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15.75" customHeight="1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15.75" customHeight="1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15.75" customHeight="1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15.75" customHeight="1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15.75" customHeight="1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pans="1:26" ht="15.75" customHeight="1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pans="1:26" ht="15.75" customHeight="1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15.75" customHeight="1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15.75" customHeight="1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15.75" customHeight="1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15.75" customHeight="1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15.75" customHeight="1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15.75" customHeight="1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15.75" customHeight="1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15.75" customHeight="1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15.75" customHeight="1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15.75" customHeight="1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15.75" customHeight="1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15.75" customHeight="1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15.75" customHeight="1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15.75" customHeight="1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15.75" customHeight="1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15.75" customHeight="1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15.75" customHeight="1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15.75" customHeight="1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15.75" customHeight="1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15.75" customHeight="1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15.75" customHeight="1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15.75" customHeight="1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15.75" customHeight="1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15.75" customHeight="1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15.75" customHeight="1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15.75" customHeight="1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15.75" customHeight="1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15.75" customHeight="1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15.75" customHeight="1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15.75" customHeight="1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15.75" customHeight="1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15.75" customHeight="1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15.75" customHeight="1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15.75" customHeight="1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15.75" customHeight="1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15.75" customHeight="1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15.75" customHeight="1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15.75" customHeight="1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15.75" customHeight="1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15.75" customHeight="1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15.75" customHeight="1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15.75" customHeight="1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15.75" customHeight="1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15.75" customHeight="1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15.75" customHeight="1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15.75" customHeight="1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15.75" customHeight="1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15.75" customHeight="1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15.75" customHeight="1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15.75" customHeight="1">
      <c r="A181" s="229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15.75" customHeight="1">
      <c r="A182" s="229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15.75" customHeight="1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15.75" customHeight="1">
      <c r="A184" s="229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15.75" customHeight="1">
      <c r="A185" s="229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15.75" customHeight="1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15.75" customHeight="1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15.75" customHeight="1">
      <c r="A188" s="229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15.75" customHeight="1">
      <c r="A189" s="229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15.75" customHeight="1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15.75" customHeight="1">
      <c r="A191" s="229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15.75" customHeight="1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15.75" customHeight="1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15.75" customHeight="1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15.75" customHeight="1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15.75" customHeight="1">
      <c r="A196" s="229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15.75" customHeight="1">
      <c r="A197" s="229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15.75" customHeight="1">
      <c r="A198" s="229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15.75" customHeight="1">
      <c r="A199" s="229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15.75" customHeight="1">
      <c r="A200" s="229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15.75" customHeight="1">
      <c r="A201" s="229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15.75" customHeight="1">
      <c r="A202" s="229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15.75" customHeight="1">
      <c r="A203" s="229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15.75" customHeight="1">
      <c r="A204" s="229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15.75" customHeight="1">
      <c r="A205" s="229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15.75" customHeight="1">
      <c r="A206" s="229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15.75" customHeight="1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15.75" customHeight="1">
      <c r="A208" s="229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15.75" customHeight="1">
      <c r="A209" s="229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15.75" customHeight="1">
      <c r="A210" s="229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15.75" customHeight="1">
      <c r="A211" s="229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15.75" customHeight="1">
      <c r="A212" s="229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15.75" customHeight="1">
      <c r="A213" s="229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15.75" customHeight="1">
      <c r="A214" s="229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15.75" customHeight="1">
      <c r="A215" s="229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15.75" customHeight="1">
      <c r="A216" s="229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15.75" customHeight="1">
      <c r="A217" s="229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15.75" customHeight="1">
      <c r="A218" s="229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15.75" customHeight="1">
      <c r="A219" s="229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15.75" customHeight="1">
      <c r="A220" s="229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F1"/>
    <mergeCell ref="B2:D2"/>
    <mergeCell ref="B3:D3"/>
  </mergeCells>
  <pageMargins left="0.7" right="0.7" top="0.75" bottom="0.75" header="0" footer="0"/>
  <pageSetup paperSize="9" scale="11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.85546875" customWidth="1"/>
    <col min="2" max="2" width="97.42578125" customWidth="1"/>
    <col min="3" max="3" width="12.7109375" customWidth="1"/>
    <col min="4" max="6" width="11.28515625" customWidth="1"/>
    <col min="7" max="7" width="5.42578125" customWidth="1"/>
    <col min="8" max="8" width="40.140625" customWidth="1"/>
    <col min="9" max="9" width="51.7109375" customWidth="1"/>
    <col min="10" max="26" width="9.140625" customWidth="1"/>
  </cols>
  <sheetData>
    <row r="1" spans="1:26" ht="93.75" customHeight="1">
      <c r="A1" s="347" t="s">
        <v>3141</v>
      </c>
      <c r="B1" s="323"/>
      <c r="C1" s="323"/>
      <c r="D1" s="323"/>
      <c r="E1" s="323"/>
      <c r="F1" s="323"/>
      <c r="G1" s="323"/>
      <c r="H1" s="323"/>
      <c r="I1" s="323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ht="20.25">
      <c r="A2" s="348" t="s">
        <v>66</v>
      </c>
      <c r="B2" s="311"/>
      <c r="C2" s="246" t="s">
        <v>3142</v>
      </c>
      <c r="D2" s="246" t="s">
        <v>1</v>
      </c>
      <c r="E2" s="246" t="s">
        <v>2</v>
      </c>
      <c r="F2" s="247" t="s">
        <v>67</v>
      </c>
      <c r="G2" s="349" t="s">
        <v>3143</v>
      </c>
      <c r="H2" s="311"/>
      <c r="I2" s="248" t="s">
        <v>68</v>
      </c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 spans="1:26" ht="20.25">
      <c r="A3" s="250" t="s">
        <v>3144</v>
      </c>
      <c r="B3" s="251"/>
      <c r="C3" s="252">
        <v>10</v>
      </c>
      <c r="D3" s="252"/>
      <c r="E3" s="252" t="s">
        <v>17</v>
      </c>
      <c r="F3" s="253">
        <f>SUM(F4:F12)</f>
        <v>13508000</v>
      </c>
      <c r="G3" s="350"/>
      <c r="H3" s="311"/>
      <c r="I3" s="254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26" ht="60.75">
      <c r="A4" s="255"/>
      <c r="B4" s="256" t="s">
        <v>3145</v>
      </c>
      <c r="C4" s="257">
        <v>879000</v>
      </c>
      <c r="D4" s="257">
        <v>10</v>
      </c>
      <c r="E4" s="257" t="s">
        <v>3146</v>
      </c>
      <c r="F4" s="68">
        <f t="shared" ref="F4:F12" si="0">C4*D4</f>
        <v>8790000</v>
      </c>
      <c r="G4" s="69"/>
      <c r="H4" s="256" t="s">
        <v>33</v>
      </c>
      <c r="I4" s="67"/>
      <c r="J4" s="25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6" ht="20.25">
      <c r="A5" s="69"/>
      <c r="B5" s="256" t="s">
        <v>3147</v>
      </c>
      <c r="C5" s="257">
        <v>150000</v>
      </c>
      <c r="D5" s="257">
        <v>10</v>
      </c>
      <c r="E5" s="257" t="s">
        <v>3146</v>
      </c>
      <c r="F5" s="68">
        <f t="shared" si="0"/>
        <v>1500000</v>
      </c>
      <c r="G5" s="69"/>
      <c r="H5" s="256" t="s">
        <v>3137</v>
      </c>
      <c r="I5" s="67"/>
      <c r="J5" s="25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spans="1:26" ht="20.25">
      <c r="A6" s="69"/>
      <c r="B6" s="256" t="s">
        <v>3148</v>
      </c>
      <c r="C6" s="257">
        <v>19300</v>
      </c>
      <c r="D6" s="257">
        <v>10</v>
      </c>
      <c r="E6" s="257" t="s">
        <v>3149</v>
      </c>
      <c r="F6" s="68">
        <f t="shared" si="0"/>
        <v>193000</v>
      </c>
      <c r="G6" s="69"/>
      <c r="H6" s="256" t="s">
        <v>3137</v>
      </c>
      <c r="I6" s="67"/>
      <c r="J6" s="25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spans="1:26" ht="20.25">
      <c r="A7" s="69"/>
      <c r="B7" s="256" t="s">
        <v>3150</v>
      </c>
      <c r="C7" s="257">
        <v>24500</v>
      </c>
      <c r="D7" s="257">
        <v>10</v>
      </c>
      <c r="E7" s="257" t="s">
        <v>8</v>
      </c>
      <c r="F7" s="68">
        <f t="shared" si="0"/>
        <v>245000</v>
      </c>
      <c r="G7" s="69"/>
      <c r="H7" s="256" t="s">
        <v>34</v>
      </c>
      <c r="I7" s="67"/>
      <c r="J7" s="25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</row>
    <row r="8" spans="1:26" ht="20.25">
      <c r="A8" s="69"/>
      <c r="B8" s="256" t="s">
        <v>3151</v>
      </c>
      <c r="C8" s="257">
        <v>12000</v>
      </c>
      <c r="D8" s="257">
        <v>50</v>
      </c>
      <c r="E8" s="257" t="s">
        <v>8</v>
      </c>
      <c r="F8" s="68">
        <f t="shared" si="0"/>
        <v>600000</v>
      </c>
      <c r="G8" s="69"/>
      <c r="H8" s="256" t="s">
        <v>34</v>
      </c>
      <c r="I8" s="67"/>
      <c r="J8" s="25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spans="1:26" ht="40.5">
      <c r="A9" s="69"/>
      <c r="B9" s="256" t="s">
        <v>3152</v>
      </c>
      <c r="C9" s="257">
        <v>24000</v>
      </c>
      <c r="D9" s="257">
        <v>10</v>
      </c>
      <c r="E9" s="257" t="s">
        <v>8</v>
      </c>
      <c r="F9" s="68">
        <f t="shared" si="0"/>
        <v>240000</v>
      </c>
      <c r="G9" s="69"/>
      <c r="H9" s="256" t="s">
        <v>34</v>
      </c>
      <c r="I9" s="67"/>
      <c r="J9" s="25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 ht="20.25">
      <c r="A10" s="69"/>
      <c r="B10" s="256" t="s">
        <v>3153</v>
      </c>
      <c r="C10" s="257">
        <v>30000</v>
      </c>
      <c r="D10" s="257">
        <v>10</v>
      </c>
      <c r="E10" s="257" t="s">
        <v>8</v>
      </c>
      <c r="F10" s="68">
        <f t="shared" si="0"/>
        <v>300000</v>
      </c>
      <c r="G10" s="69"/>
      <c r="H10" s="256" t="s">
        <v>34</v>
      </c>
      <c r="I10" s="67"/>
      <c r="J10" s="25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</row>
    <row r="11" spans="1:26" ht="20.25">
      <c r="A11" s="69"/>
      <c r="B11" s="256" t="s">
        <v>3154</v>
      </c>
      <c r="C11" s="257">
        <v>29800</v>
      </c>
      <c r="D11" s="257">
        <v>50</v>
      </c>
      <c r="E11" s="257" t="s">
        <v>3155</v>
      </c>
      <c r="F11" s="68">
        <f t="shared" si="0"/>
        <v>1490000</v>
      </c>
      <c r="G11" s="69"/>
      <c r="H11" s="256" t="s">
        <v>28</v>
      </c>
      <c r="I11" s="258"/>
      <c r="J11" s="25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</row>
    <row r="12" spans="1:26" ht="40.5">
      <c r="A12" s="69"/>
      <c r="B12" s="256" t="s">
        <v>3156</v>
      </c>
      <c r="C12" s="257">
        <v>40</v>
      </c>
      <c r="D12" s="257">
        <v>3750</v>
      </c>
      <c r="E12" s="257" t="s">
        <v>3157</v>
      </c>
      <c r="F12" s="68">
        <f t="shared" si="0"/>
        <v>150000</v>
      </c>
      <c r="G12" s="69"/>
      <c r="H12" s="256" t="s">
        <v>28</v>
      </c>
      <c r="I12" s="258"/>
      <c r="J12" s="25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spans="1:26" ht="20.25">
      <c r="A13" s="250" t="s">
        <v>3158</v>
      </c>
      <c r="B13" s="251"/>
      <c r="C13" s="252"/>
      <c r="D13" s="252">
        <v>8</v>
      </c>
      <c r="E13" s="252" t="s">
        <v>17</v>
      </c>
      <c r="F13" s="253">
        <f>SUM(F14:F21)</f>
        <v>11384800</v>
      </c>
      <c r="G13" s="350"/>
      <c r="H13" s="311"/>
      <c r="I13" s="254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</row>
    <row r="14" spans="1:26" ht="60.75">
      <c r="A14" s="255"/>
      <c r="B14" s="256" t="s">
        <v>3145</v>
      </c>
      <c r="C14" s="257">
        <v>879000</v>
      </c>
      <c r="D14" s="257">
        <v>8</v>
      </c>
      <c r="E14" s="259" t="s">
        <v>3146</v>
      </c>
      <c r="F14" s="68">
        <f t="shared" ref="F14:F21" si="1">C14*D14</f>
        <v>7032000</v>
      </c>
      <c r="G14" s="69"/>
      <c r="H14" s="256" t="s">
        <v>33</v>
      </c>
      <c r="I14" s="67"/>
      <c r="J14" s="25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 spans="1:26" ht="20.25">
      <c r="A15" s="69"/>
      <c r="B15" s="256" t="s">
        <v>3147</v>
      </c>
      <c r="C15" s="257">
        <v>150000</v>
      </c>
      <c r="D15" s="257">
        <v>8</v>
      </c>
      <c r="E15" s="259" t="s">
        <v>3146</v>
      </c>
      <c r="F15" s="68">
        <f t="shared" si="1"/>
        <v>1200000</v>
      </c>
      <c r="G15" s="69"/>
      <c r="H15" s="256" t="s">
        <v>3137</v>
      </c>
      <c r="I15" s="67"/>
      <c r="J15" s="25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 spans="1:26" ht="20.25">
      <c r="A16" s="69"/>
      <c r="B16" s="256" t="s">
        <v>3159</v>
      </c>
      <c r="C16" s="257">
        <v>217000</v>
      </c>
      <c r="D16" s="257">
        <v>8</v>
      </c>
      <c r="E16" s="259" t="s">
        <v>3146</v>
      </c>
      <c r="F16" s="68">
        <f t="shared" si="1"/>
        <v>1736000</v>
      </c>
      <c r="G16" s="69"/>
      <c r="H16" s="256" t="s">
        <v>3137</v>
      </c>
      <c r="I16" s="67"/>
      <c r="J16" s="25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 spans="1:26" ht="20.25">
      <c r="A17" s="69"/>
      <c r="B17" s="256" t="s">
        <v>3150</v>
      </c>
      <c r="C17" s="257">
        <v>24500</v>
      </c>
      <c r="D17" s="257">
        <v>8</v>
      </c>
      <c r="E17" s="259" t="s">
        <v>8</v>
      </c>
      <c r="F17" s="68">
        <f t="shared" si="1"/>
        <v>196000</v>
      </c>
      <c r="G17" s="69"/>
      <c r="H17" s="256" t="s">
        <v>34</v>
      </c>
      <c r="I17" s="67"/>
      <c r="J17" s="25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 spans="1:26" ht="20.25">
      <c r="A18" s="69"/>
      <c r="B18" s="256" t="s">
        <v>3160</v>
      </c>
      <c r="C18" s="257">
        <v>30500</v>
      </c>
      <c r="D18" s="257">
        <v>8</v>
      </c>
      <c r="E18" s="259" t="s">
        <v>3149</v>
      </c>
      <c r="F18" s="68">
        <f t="shared" si="1"/>
        <v>244000</v>
      </c>
      <c r="G18" s="69"/>
      <c r="H18" s="256" t="s">
        <v>3137</v>
      </c>
      <c r="I18" s="67"/>
      <c r="J18" s="25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 spans="1:26" ht="20.25">
      <c r="A19" s="69"/>
      <c r="B19" s="256" t="s">
        <v>3161</v>
      </c>
      <c r="C19" s="257">
        <v>64000</v>
      </c>
      <c r="D19" s="257">
        <v>8</v>
      </c>
      <c r="E19" s="259" t="s">
        <v>3149</v>
      </c>
      <c r="F19" s="68">
        <f t="shared" si="1"/>
        <v>512000</v>
      </c>
      <c r="G19" s="69"/>
      <c r="H19" s="256" t="s">
        <v>3137</v>
      </c>
      <c r="I19" s="67"/>
      <c r="J19" s="25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6" ht="20.25">
      <c r="A20" s="69"/>
      <c r="B20" s="256" t="s">
        <v>3162</v>
      </c>
      <c r="C20" s="257">
        <v>34100</v>
      </c>
      <c r="D20" s="257">
        <v>8</v>
      </c>
      <c r="E20" s="259" t="s">
        <v>8</v>
      </c>
      <c r="F20" s="68">
        <f t="shared" si="1"/>
        <v>272800</v>
      </c>
      <c r="G20" s="69"/>
      <c r="H20" s="256" t="s">
        <v>3137</v>
      </c>
      <c r="I20" s="67"/>
      <c r="J20" s="25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 spans="1:26" ht="15.75" customHeight="1">
      <c r="A21" s="69"/>
      <c r="B21" s="256" t="s">
        <v>3152</v>
      </c>
      <c r="C21" s="257">
        <v>24000</v>
      </c>
      <c r="D21" s="257">
        <v>8</v>
      </c>
      <c r="E21" s="259" t="s">
        <v>8</v>
      </c>
      <c r="F21" s="68">
        <f t="shared" si="1"/>
        <v>192000</v>
      </c>
      <c r="G21" s="69"/>
      <c r="H21" s="256" t="s">
        <v>34</v>
      </c>
      <c r="I21" s="67"/>
      <c r="J21" s="25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  <row r="22" spans="1:26" ht="15.75" customHeight="1">
      <c r="A22" s="250" t="s">
        <v>3163</v>
      </c>
      <c r="B22" s="251"/>
      <c r="C22" s="252">
        <v>10</v>
      </c>
      <c r="D22" s="252"/>
      <c r="E22" s="252" t="s">
        <v>17</v>
      </c>
      <c r="F22" s="253">
        <f>SUM(F23:F26)</f>
        <v>9639000</v>
      </c>
      <c r="G22" s="350"/>
      <c r="H22" s="311"/>
      <c r="I22" s="26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spans="1:26" ht="15.75" customHeight="1">
      <c r="A23" s="69"/>
      <c r="B23" s="256" t="s">
        <v>3164</v>
      </c>
      <c r="C23" s="68">
        <v>10</v>
      </c>
      <c r="D23" s="68">
        <v>27900</v>
      </c>
      <c r="E23" s="68" t="s">
        <v>8</v>
      </c>
      <c r="F23" s="68">
        <f t="shared" ref="F23:F26" si="2">C23*D23</f>
        <v>279000</v>
      </c>
      <c r="G23" s="69"/>
      <c r="H23" s="256" t="s">
        <v>3137</v>
      </c>
      <c r="I23" s="261"/>
      <c r="J23" s="262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spans="1:26" ht="15.75" customHeight="1">
      <c r="A24" s="69"/>
      <c r="B24" s="256" t="s">
        <v>3165</v>
      </c>
      <c r="C24" s="68">
        <v>10</v>
      </c>
      <c r="D24" s="68">
        <v>8000</v>
      </c>
      <c r="E24" s="68" t="s">
        <v>8</v>
      </c>
      <c r="F24" s="68">
        <f t="shared" si="2"/>
        <v>80000</v>
      </c>
      <c r="G24" s="69"/>
      <c r="H24" s="256" t="s">
        <v>3137</v>
      </c>
      <c r="I24" s="87"/>
      <c r="J24" s="262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</row>
    <row r="25" spans="1:26" ht="15.75" customHeight="1">
      <c r="A25" s="69"/>
      <c r="B25" s="256" t="s">
        <v>3166</v>
      </c>
      <c r="C25" s="68">
        <v>20</v>
      </c>
      <c r="D25" s="68">
        <v>24500</v>
      </c>
      <c r="E25" s="68" t="s">
        <v>8</v>
      </c>
      <c r="F25" s="68">
        <f t="shared" si="2"/>
        <v>490000</v>
      </c>
      <c r="G25" s="69"/>
      <c r="H25" s="256" t="s">
        <v>3137</v>
      </c>
      <c r="I25" s="87"/>
      <c r="J25" s="262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</row>
    <row r="26" spans="1:26" ht="15.75" customHeight="1">
      <c r="A26" s="69"/>
      <c r="B26" s="256" t="s">
        <v>3167</v>
      </c>
      <c r="C26" s="68">
        <v>10</v>
      </c>
      <c r="D26" s="68">
        <v>879000</v>
      </c>
      <c r="E26" s="68" t="s">
        <v>3146</v>
      </c>
      <c r="F26" s="68">
        <f t="shared" si="2"/>
        <v>8790000</v>
      </c>
      <c r="G26" s="69"/>
      <c r="H26" s="263" t="s">
        <v>30</v>
      </c>
      <c r="I26" s="87"/>
      <c r="J26" s="262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spans="1:26" ht="15.75" customHeight="1">
      <c r="A27" s="220"/>
      <c r="B27" s="264"/>
      <c r="C27" s="265"/>
      <c r="D27" s="220"/>
      <c r="E27" s="220"/>
      <c r="F27" s="220"/>
      <c r="G27" s="220"/>
      <c r="H27" s="266"/>
      <c r="I27" s="267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1:26" ht="15.75" customHeight="1">
      <c r="A28" s="220"/>
      <c r="B28" s="264"/>
      <c r="C28" s="265"/>
      <c r="D28" s="220"/>
      <c r="E28" s="220"/>
      <c r="F28" s="220"/>
      <c r="G28" s="220"/>
      <c r="H28" s="266"/>
      <c r="I28" s="267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1:26" ht="15.75" customHeight="1">
      <c r="A29" s="220"/>
      <c r="B29" s="264"/>
      <c r="C29" s="265"/>
      <c r="D29" s="220"/>
      <c r="E29" s="220"/>
      <c r="F29" s="220"/>
      <c r="G29" s="220"/>
      <c r="H29" s="266"/>
      <c r="I29" s="267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1:26" ht="15.75" customHeight="1">
      <c r="A30" s="220"/>
      <c r="B30" s="264"/>
      <c r="C30" s="265"/>
      <c r="D30" s="220"/>
      <c r="E30" s="220"/>
      <c r="F30" s="220"/>
      <c r="G30" s="220"/>
      <c r="H30" s="266"/>
      <c r="I30" s="267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ht="15.75" customHeight="1">
      <c r="A31" s="220"/>
      <c r="B31" s="264"/>
      <c r="C31" s="265"/>
      <c r="D31" s="220"/>
      <c r="E31" s="220"/>
      <c r="F31" s="220"/>
      <c r="G31" s="220"/>
      <c r="H31" s="266"/>
      <c r="I31" s="267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</row>
    <row r="32" spans="1:26" ht="15.75" customHeight="1">
      <c r="A32" s="220"/>
      <c r="B32" s="264"/>
      <c r="C32" s="265"/>
      <c r="D32" s="220"/>
      <c r="E32" s="220"/>
      <c r="F32" s="220"/>
      <c r="G32" s="220"/>
      <c r="H32" s="266"/>
      <c r="I32" s="267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</row>
    <row r="33" spans="1:26" ht="15.75" customHeight="1">
      <c r="A33" s="220"/>
      <c r="B33" s="264"/>
      <c r="C33" s="265"/>
      <c r="D33" s="220"/>
      <c r="E33" s="220"/>
      <c r="F33" s="220"/>
      <c r="G33" s="220"/>
      <c r="H33" s="266"/>
      <c r="I33" s="267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</row>
    <row r="34" spans="1:26" ht="15.75" customHeight="1">
      <c r="A34" s="265"/>
      <c r="B34" s="268"/>
      <c r="C34" s="265"/>
      <c r="D34" s="265"/>
      <c r="E34" s="265"/>
      <c r="F34" s="265"/>
      <c r="G34" s="265"/>
      <c r="H34" s="268"/>
      <c r="I34" s="269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</row>
    <row r="35" spans="1:26" ht="15.75" customHeight="1">
      <c r="A35" s="265"/>
      <c r="B35" s="268"/>
      <c r="C35" s="265"/>
      <c r="D35" s="265"/>
      <c r="E35" s="265"/>
      <c r="F35" s="265"/>
      <c r="G35" s="265"/>
      <c r="H35" s="268"/>
      <c r="I35" s="26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</row>
    <row r="36" spans="1:26" ht="15.75" customHeight="1">
      <c r="A36" s="265"/>
      <c r="B36" s="268"/>
      <c r="C36" s="265"/>
      <c r="D36" s="265"/>
      <c r="E36" s="265"/>
      <c r="F36" s="265"/>
      <c r="G36" s="265"/>
      <c r="H36" s="268"/>
      <c r="I36" s="26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</row>
    <row r="37" spans="1:26" ht="15.75" customHeight="1">
      <c r="A37" s="265"/>
      <c r="B37" s="268"/>
      <c r="C37" s="265"/>
      <c r="D37" s="265"/>
      <c r="E37" s="265"/>
      <c r="F37" s="265"/>
      <c r="G37" s="265"/>
      <c r="H37" s="268"/>
      <c r="I37" s="26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</row>
    <row r="38" spans="1:26" ht="15.75" customHeight="1">
      <c r="A38" s="265"/>
      <c r="B38" s="268"/>
      <c r="C38" s="265"/>
      <c r="D38" s="265"/>
      <c r="E38" s="265"/>
      <c r="F38" s="265"/>
      <c r="G38" s="265"/>
      <c r="H38" s="268"/>
      <c r="I38" s="269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</row>
    <row r="39" spans="1:26" ht="15.75" customHeight="1">
      <c r="A39" s="265"/>
      <c r="B39" s="268"/>
      <c r="C39" s="265"/>
      <c r="D39" s="265"/>
      <c r="E39" s="265"/>
      <c r="F39" s="265"/>
      <c r="G39" s="265"/>
      <c r="H39" s="268"/>
      <c r="I39" s="269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</row>
    <row r="40" spans="1:26" ht="15.75" customHeight="1">
      <c r="A40" s="265"/>
      <c r="B40" s="268"/>
      <c r="C40" s="265"/>
      <c r="D40" s="265"/>
      <c r="E40" s="265"/>
      <c r="F40" s="265"/>
      <c r="G40" s="265"/>
      <c r="H40" s="268"/>
      <c r="I40" s="269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</row>
    <row r="41" spans="1:26" ht="15.75" customHeight="1">
      <c r="A41" s="265"/>
      <c r="B41" s="268"/>
      <c r="C41" s="265"/>
      <c r="D41" s="265"/>
      <c r="E41" s="265"/>
      <c r="F41" s="265"/>
      <c r="G41" s="265"/>
      <c r="H41" s="268"/>
      <c r="I41" s="269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</row>
    <row r="42" spans="1:26" ht="15.75" customHeight="1">
      <c r="A42" s="265"/>
      <c r="B42" s="268"/>
      <c r="C42" s="265"/>
      <c r="D42" s="265"/>
      <c r="E42" s="265"/>
      <c r="F42" s="265"/>
      <c r="G42" s="265"/>
      <c r="H42" s="268"/>
      <c r="I42" s="269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</row>
    <row r="43" spans="1:26" ht="15.75" customHeight="1">
      <c r="A43" s="265"/>
      <c r="B43" s="268"/>
      <c r="C43" s="265"/>
      <c r="D43" s="265"/>
      <c r="E43" s="265"/>
      <c r="F43" s="265"/>
      <c r="G43" s="265"/>
      <c r="H43" s="268"/>
      <c r="I43" s="269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</row>
    <row r="44" spans="1:26" ht="15.75" customHeight="1">
      <c r="A44" s="265"/>
      <c r="B44" s="268"/>
      <c r="C44" s="265"/>
      <c r="D44" s="265"/>
      <c r="E44" s="265"/>
      <c r="F44" s="265"/>
      <c r="G44" s="265"/>
      <c r="H44" s="268"/>
      <c r="I44" s="26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</row>
    <row r="45" spans="1:26" ht="15.75" customHeight="1">
      <c r="A45" s="265"/>
      <c r="B45" s="268"/>
      <c r="C45" s="265"/>
      <c r="D45" s="265"/>
      <c r="E45" s="265"/>
      <c r="F45" s="265"/>
      <c r="G45" s="265"/>
      <c r="H45" s="268"/>
      <c r="I45" s="269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</row>
    <row r="46" spans="1:26" ht="15.75" customHeight="1">
      <c r="A46" s="265"/>
      <c r="B46" s="268"/>
      <c r="C46" s="265"/>
      <c r="D46" s="265"/>
      <c r="E46" s="265"/>
      <c r="F46" s="265"/>
      <c r="G46" s="265"/>
      <c r="H46" s="268"/>
      <c r="I46" s="269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</row>
    <row r="47" spans="1:26" ht="15.75" customHeight="1">
      <c r="A47" s="265"/>
      <c r="B47" s="268"/>
      <c r="C47" s="265"/>
      <c r="D47" s="265"/>
      <c r="E47" s="265"/>
      <c r="F47" s="265"/>
      <c r="G47" s="265"/>
      <c r="H47" s="268"/>
      <c r="I47" s="269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</row>
    <row r="48" spans="1:26" ht="15.75" customHeight="1">
      <c r="A48" s="265"/>
      <c r="B48" s="268"/>
      <c r="C48" s="265"/>
      <c r="D48" s="265"/>
      <c r="E48" s="265"/>
      <c r="F48" s="265"/>
      <c r="G48" s="265"/>
      <c r="H48" s="268"/>
      <c r="I48" s="269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</row>
    <row r="49" spans="1:26" ht="15.75" customHeight="1">
      <c r="A49" s="265"/>
      <c r="B49" s="268"/>
      <c r="C49" s="265"/>
      <c r="D49" s="265"/>
      <c r="E49" s="265"/>
      <c r="F49" s="265"/>
      <c r="G49" s="265"/>
      <c r="H49" s="268"/>
      <c r="I49" s="269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</row>
    <row r="50" spans="1:26" ht="15.75" customHeight="1">
      <c r="A50" s="265"/>
      <c r="B50" s="268"/>
      <c r="C50" s="265"/>
      <c r="D50" s="265"/>
      <c r="E50" s="265"/>
      <c r="F50" s="265"/>
      <c r="G50" s="265"/>
      <c r="H50" s="268"/>
      <c r="I50" s="269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</row>
    <row r="51" spans="1:26" ht="15.75" customHeight="1">
      <c r="A51" s="265"/>
      <c r="B51" s="268"/>
      <c r="C51" s="265"/>
      <c r="D51" s="265"/>
      <c r="E51" s="265"/>
      <c r="F51" s="265"/>
      <c r="G51" s="265"/>
      <c r="H51" s="268"/>
      <c r="I51" s="269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</row>
    <row r="52" spans="1:26" ht="15.75" customHeight="1">
      <c r="A52" s="265"/>
      <c r="B52" s="268"/>
      <c r="C52" s="265"/>
      <c r="D52" s="265"/>
      <c r="E52" s="265"/>
      <c r="F52" s="265"/>
      <c r="G52" s="265"/>
      <c r="H52" s="268"/>
      <c r="I52" s="269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</row>
    <row r="53" spans="1:26" ht="15.75" customHeight="1">
      <c r="A53" s="265"/>
      <c r="B53" s="268"/>
      <c r="C53" s="265"/>
      <c r="D53" s="265"/>
      <c r="E53" s="265"/>
      <c r="F53" s="265"/>
      <c r="G53" s="265"/>
      <c r="H53" s="268"/>
      <c r="I53" s="269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</row>
    <row r="54" spans="1:26" ht="15.75" customHeight="1">
      <c r="A54" s="265"/>
      <c r="B54" s="268"/>
      <c r="C54" s="265"/>
      <c r="D54" s="265"/>
      <c r="E54" s="265"/>
      <c r="F54" s="265"/>
      <c r="G54" s="265"/>
      <c r="H54" s="268"/>
      <c r="I54" s="269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</row>
    <row r="55" spans="1:26" ht="15.75" customHeight="1">
      <c r="A55" s="265"/>
      <c r="B55" s="268"/>
      <c r="C55" s="265"/>
      <c r="D55" s="265"/>
      <c r="E55" s="265"/>
      <c r="F55" s="265"/>
      <c r="G55" s="265"/>
      <c r="H55" s="268"/>
      <c r="I55" s="269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</row>
    <row r="56" spans="1:26" ht="15.75" customHeight="1">
      <c r="A56" s="265"/>
      <c r="B56" s="268"/>
      <c r="C56" s="265"/>
      <c r="D56" s="265"/>
      <c r="E56" s="265"/>
      <c r="F56" s="265"/>
      <c r="G56" s="265"/>
      <c r="H56" s="268"/>
      <c r="I56" s="269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</row>
    <row r="57" spans="1:26" ht="15.75" customHeight="1">
      <c r="A57" s="265"/>
      <c r="B57" s="268"/>
      <c r="C57" s="265"/>
      <c r="D57" s="265"/>
      <c r="E57" s="265"/>
      <c r="F57" s="265"/>
      <c r="G57" s="265"/>
      <c r="H57" s="268"/>
      <c r="I57" s="269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</row>
    <row r="58" spans="1:26" ht="15.75" customHeight="1">
      <c r="A58" s="265"/>
      <c r="B58" s="268"/>
      <c r="C58" s="265"/>
      <c r="D58" s="265"/>
      <c r="E58" s="265"/>
      <c r="F58" s="265"/>
      <c r="G58" s="265"/>
      <c r="H58" s="268"/>
      <c r="I58" s="269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</row>
    <row r="59" spans="1:26" ht="15.75" customHeight="1">
      <c r="A59" s="265"/>
      <c r="B59" s="268"/>
      <c r="C59" s="265"/>
      <c r="D59" s="265"/>
      <c r="E59" s="265"/>
      <c r="F59" s="265"/>
      <c r="G59" s="265"/>
      <c r="H59" s="268"/>
      <c r="I59" s="269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</row>
    <row r="60" spans="1:26" ht="15.75" customHeight="1">
      <c r="A60" s="265"/>
      <c r="B60" s="268"/>
      <c r="C60" s="265"/>
      <c r="D60" s="265"/>
      <c r="E60" s="265"/>
      <c r="F60" s="265"/>
      <c r="G60" s="265"/>
      <c r="H60" s="268"/>
      <c r="I60" s="269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</row>
    <row r="61" spans="1:26" ht="15.75" customHeight="1">
      <c r="A61" s="265"/>
      <c r="B61" s="268"/>
      <c r="C61" s="265"/>
      <c r="D61" s="265"/>
      <c r="E61" s="265"/>
      <c r="F61" s="265"/>
      <c r="G61" s="265"/>
      <c r="H61" s="268"/>
      <c r="I61" s="269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</row>
    <row r="62" spans="1:26" ht="15.75" customHeight="1">
      <c r="A62" s="265"/>
      <c r="B62" s="268"/>
      <c r="C62" s="265"/>
      <c r="D62" s="265"/>
      <c r="E62" s="265"/>
      <c r="F62" s="265"/>
      <c r="G62" s="265"/>
      <c r="H62" s="268"/>
      <c r="I62" s="269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</row>
    <row r="63" spans="1:26" ht="15.75" customHeight="1">
      <c r="A63" s="265"/>
      <c r="B63" s="268"/>
      <c r="C63" s="265"/>
      <c r="D63" s="265"/>
      <c r="E63" s="265"/>
      <c r="F63" s="265"/>
      <c r="G63" s="265"/>
      <c r="H63" s="268"/>
      <c r="I63" s="26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</row>
    <row r="64" spans="1:26" ht="15.75" customHeight="1">
      <c r="A64" s="265"/>
      <c r="B64" s="268"/>
      <c r="C64" s="265"/>
      <c r="D64" s="265"/>
      <c r="E64" s="265"/>
      <c r="F64" s="265"/>
      <c r="G64" s="265"/>
      <c r="H64" s="268"/>
      <c r="I64" s="26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</row>
    <row r="65" spans="1:26" ht="15.75" customHeight="1">
      <c r="A65" s="265"/>
      <c r="B65" s="268"/>
      <c r="C65" s="265"/>
      <c r="D65" s="265"/>
      <c r="E65" s="265"/>
      <c r="F65" s="265"/>
      <c r="G65" s="265"/>
      <c r="H65" s="268"/>
      <c r="I65" s="269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</row>
    <row r="66" spans="1:26" ht="15.75" customHeight="1">
      <c r="A66" s="265"/>
      <c r="B66" s="268"/>
      <c r="C66" s="265"/>
      <c r="D66" s="265"/>
      <c r="E66" s="265"/>
      <c r="F66" s="265"/>
      <c r="G66" s="265"/>
      <c r="H66" s="268"/>
      <c r="I66" s="269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</row>
    <row r="67" spans="1:26" ht="15.75" customHeight="1">
      <c r="A67" s="265"/>
      <c r="B67" s="268"/>
      <c r="C67" s="265"/>
      <c r="D67" s="265"/>
      <c r="E67" s="265"/>
      <c r="F67" s="265"/>
      <c r="G67" s="265"/>
      <c r="H67" s="268"/>
      <c r="I67" s="26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</row>
    <row r="68" spans="1:26" ht="15.75" customHeight="1">
      <c r="A68" s="265"/>
      <c r="B68" s="268"/>
      <c r="C68" s="265"/>
      <c r="D68" s="265"/>
      <c r="E68" s="265"/>
      <c r="F68" s="265"/>
      <c r="G68" s="265"/>
      <c r="H68" s="268"/>
      <c r="I68" s="269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</row>
    <row r="69" spans="1:26" ht="15.75" customHeight="1">
      <c r="A69" s="265"/>
      <c r="B69" s="268"/>
      <c r="C69" s="265"/>
      <c r="D69" s="265"/>
      <c r="E69" s="265"/>
      <c r="F69" s="265"/>
      <c r="G69" s="265"/>
      <c r="H69" s="268"/>
      <c r="I69" s="269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</row>
    <row r="70" spans="1:26" ht="15.75" customHeight="1">
      <c r="A70" s="265"/>
      <c r="B70" s="268"/>
      <c r="C70" s="265"/>
      <c r="D70" s="265"/>
      <c r="E70" s="265"/>
      <c r="F70" s="265"/>
      <c r="G70" s="265"/>
      <c r="H70" s="268"/>
      <c r="I70" s="269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</row>
    <row r="71" spans="1:26" ht="15.75" customHeight="1">
      <c r="A71" s="265"/>
      <c r="B71" s="268"/>
      <c r="C71" s="265"/>
      <c r="D71" s="265"/>
      <c r="E71" s="265"/>
      <c r="F71" s="265"/>
      <c r="G71" s="265"/>
      <c r="H71" s="268"/>
      <c r="I71" s="269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</row>
    <row r="72" spans="1:26" ht="15.75" customHeight="1">
      <c r="A72" s="265"/>
      <c r="B72" s="268"/>
      <c r="C72" s="265"/>
      <c r="D72" s="265"/>
      <c r="E72" s="265"/>
      <c r="F72" s="265"/>
      <c r="G72" s="265"/>
      <c r="H72" s="268"/>
      <c r="I72" s="269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</row>
    <row r="73" spans="1:26" ht="15.75" customHeight="1">
      <c r="A73" s="265"/>
      <c r="B73" s="268"/>
      <c r="C73" s="265"/>
      <c r="D73" s="265"/>
      <c r="E73" s="265"/>
      <c r="F73" s="265"/>
      <c r="G73" s="265"/>
      <c r="H73" s="268"/>
      <c r="I73" s="269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</row>
    <row r="74" spans="1:26" ht="15.75" customHeight="1">
      <c r="A74" s="265"/>
      <c r="B74" s="268"/>
      <c r="C74" s="265"/>
      <c r="D74" s="265"/>
      <c r="E74" s="265"/>
      <c r="F74" s="265"/>
      <c r="G74" s="265"/>
      <c r="H74" s="268"/>
      <c r="I74" s="269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</row>
    <row r="75" spans="1:26" ht="15.75" customHeight="1">
      <c r="A75" s="265"/>
      <c r="B75" s="268"/>
      <c r="C75" s="265"/>
      <c r="D75" s="265"/>
      <c r="E75" s="265"/>
      <c r="F75" s="265"/>
      <c r="G75" s="265"/>
      <c r="H75" s="268"/>
      <c r="I75" s="269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</row>
    <row r="76" spans="1:26" ht="15.75" customHeight="1">
      <c r="A76" s="265"/>
      <c r="B76" s="268"/>
      <c r="C76" s="265"/>
      <c r="D76" s="265"/>
      <c r="E76" s="265"/>
      <c r="F76" s="265"/>
      <c r="G76" s="265"/>
      <c r="H76" s="268"/>
      <c r="I76" s="269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</row>
    <row r="77" spans="1:26" ht="15.75" customHeight="1">
      <c r="A77" s="265"/>
      <c r="B77" s="268"/>
      <c r="C77" s="265"/>
      <c r="D77" s="265"/>
      <c r="E77" s="265"/>
      <c r="F77" s="265"/>
      <c r="G77" s="265"/>
      <c r="H77" s="268"/>
      <c r="I77" s="269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</row>
    <row r="78" spans="1:26" ht="15.75" customHeight="1">
      <c r="A78" s="265"/>
      <c r="B78" s="268"/>
      <c r="C78" s="265"/>
      <c r="D78" s="265"/>
      <c r="E78" s="265"/>
      <c r="F78" s="265"/>
      <c r="G78" s="265"/>
      <c r="H78" s="268"/>
      <c r="I78" s="269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</row>
    <row r="79" spans="1:26" ht="15.75" customHeight="1">
      <c r="A79" s="265"/>
      <c r="B79" s="268"/>
      <c r="C79" s="265"/>
      <c r="D79" s="265"/>
      <c r="E79" s="265"/>
      <c r="F79" s="265"/>
      <c r="G79" s="265"/>
      <c r="H79" s="268"/>
      <c r="I79" s="269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</row>
    <row r="80" spans="1:26" ht="15.75" customHeight="1">
      <c r="A80" s="265"/>
      <c r="B80" s="268"/>
      <c r="C80" s="265"/>
      <c r="D80" s="265"/>
      <c r="E80" s="265"/>
      <c r="F80" s="265"/>
      <c r="G80" s="265"/>
      <c r="H80" s="268"/>
      <c r="I80" s="269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</row>
    <row r="81" spans="1:26" ht="15.75" customHeight="1">
      <c r="A81" s="265"/>
      <c r="B81" s="268"/>
      <c r="C81" s="265"/>
      <c r="D81" s="265"/>
      <c r="E81" s="265"/>
      <c r="F81" s="265"/>
      <c r="G81" s="265"/>
      <c r="H81" s="268"/>
      <c r="I81" s="269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</row>
    <row r="82" spans="1:26" ht="15.75" customHeight="1">
      <c r="A82" s="265"/>
      <c r="B82" s="268"/>
      <c r="C82" s="265"/>
      <c r="D82" s="265"/>
      <c r="E82" s="265"/>
      <c r="F82" s="265"/>
      <c r="G82" s="265"/>
      <c r="H82" s="268"/>
      <c r="I82" s="269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</row>
    <row r="83" spans="1:26" ht="15.75" customHeight="1">
      <c r="A83" s="265"/>
      <c r="B83" s="268"/>
      <c r="C83" s="265"/>
      <c r="D83" s="265"/>
      <c r="E83" s="265"/>
      <c r="F83" s="265"/>
      <c r="G83" s="265"/>
      <c r="H83" s="268"/>
      <c r="I83" s="269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</row>
    <row r="84" spans="1:26" ht="15.75" customHeight="1">
      <c r="A84" s="265"/>
      <c r="B84" s="268"/>
      <c r="C84" s="265"/>
      <c r="D84" s="265"/>
      <c r="E84" s="265"/>
      <c r="F84" s="265"/>
      <c r="G84" s="265"/>
      <c r="H84" s="268"/>
      <c r="I84" s="269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</row>
    <row r="85" spans="1:26" ht="15.75" customHeight="1">
      <c r="A85" s="265"/>
      <c r="B85" s="268"/>
      <c r="C85" s="265"/>
      <c r="D85" s="265"/>
      <c r="E85" s="265"/>
      <c r="F85" s="265"/>
      <c r="G85" s="265"/>
      <c r="H85" s="268"/>
      <c r="I85" s="269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</row>
    <row r="86" spans="1:26" ht="15.75" customHeight="1">
      <c r="A86" s="265"/>
      <c r="B86" s="268"/>
      <c r="C86" s="265"/>
      <c r="D86" s="265"/>
      <c r="E86" s="265"/>
      <c r="F86" s="265"/>
      <c r="G86" s="265"/>
      <c r="H86" s="268"/>
      <c r="I86" s="269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</row>
    <row r="87" spans="1:26" ht="15.75" customHeight="1">
      <c r="A87" s="265"/>
      <c r="B87" s="268"/>
      <c r="C87" s="265"/>
      <c r="D87" s="265"/>
      <c r="E87" s="265"/>
      <c r="F87" s="265"/>
      <c r="G87" s="265"/>
      <c r="H87" s="268"/>
      <c r="I87" s="269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</row>
    <row r="88" spans="1:26" ht="15.75" customHeight="1">
      <c r="A88" s="265"/>
      <c r="B88" s="268"/>
      <c r="C88" s="265"/>
      <c r="D88" s="265"/>
      <c r="E88" s="265"/>
      <c r="F88" s="265"/>
      <c r="G88" s="265"/>
      <c r="H88" s="268"/>
      <c r="I88" s="269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</row>
    <row r="89" spans="1:26" ht="15.75" customHeight="1">
      <c r="A89" s="265"/>
      <c r="B89" s="268"/>
      <c r="C89" s="265"/>
      <c r="D89" s="265"/>
      <c r="E89" s="265"/>
      <c r="F89" s="265"/>
      <c r="G89" s="265"/>
      <c r="H89" s="268"/>
      <c r="I89" s="269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</row>
    <row r="90" spans="1:26" ht="15.75" customHeight="1">
      <c r="A90" s="265"/>
      <c r="B90" s="268"/>
      <c r="C90" s="265"/>
      <c r="D90" s="265"/>
      <c r="E90" s="265"/>
      <c r="F90" s="265"/>
      <c r="G90" s="265"/>
      <c r="H90" s="268"/>
      <c r="I90" s="269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</row>
    <row r="91" spans="1:26" ht="15.75" customHeight="1">
      <c r="A91" s="265"/>
      <c r="B91" s="268"/>
      <c r="C91" s="265"/>
      <c r="D91" s="265"/>
      <c r="E91" s="265"/>
      <c r="F91" s="265"/>
      <c r="G91" s="265"/>
      <c r="H91" s="268"/>
      <c r="I91" s="269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</row>
    <row r="92" spans="1:26" ht="15.75" customHeight="1">
      <c r="A92" s="265"/>
      <c r="B92" s="268"/>
      <c r="C92" s="265"/>
      <c r="D92" s="265"/>
      <c r="E92" s="265"/>
      <c r="F92" s="265"/>
      <c r="G92" s="265"/>
      <c r="H92" s="268"/>
      <c r="I92" s="26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</row>
    <row r="93" spans="1:26" ht="15.75" customHeight="1">
      <c r="A93" s="265"/>
      <c r="B93" s="268"/>
      <c r="C93" s="265"/>
      <c r="D93" s="265"/>
      <c r="E93" s="265"/>
      <c r="F93" s="265"/>
      <c r="G93" s="265"/>
      <c r="H93" s="268"/>
      <c r="I93" s="269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</row>
    <row r="94" spans="1:26" ht="15.75" customHeight="1">
      <c r="A94" s="265"/>
      <c r="B94" s="268"/>
      <c r="C94" s="265"/>
      <c r="D94" s="265"/>
      <c r="E94" s="265"/>
      <c r="F94" s="265"/>
      <c r="G94" s="265"/>
      <c r="H94" s="268"/>
      <c r="I94" s="269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</row>
    <row r="95" spans="1:26" ht="15.75" customHeight="1">
      <c r="A95" s="265"/>
      <c r="B95" s="268"/>
      <c r="C95" s="265"/>
      <c r="D95" s="265"/>
      <c r="E95" s="265"/>
      <c r="F95" s="265"/>
      <c r="G95" s="265"/>
      <c r="H95" s="268"/>
      <c r="I95" s="269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</row>
    <row r="96" spans="1:26" ht="15.75" customHeight="1">
      <c r="A96" s="265"/>
      <c r="B96" s="268"/>
      <c r="C96" s="265"/>
      <c r="D96" s="265"/>
      <c r="E96" s="265"/>
      <c r="F96" s="265"/>
      <c r="G96" s="265"/>
      <c r="H96" s="268"/>
      <c r="I96" s="269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</row>
    <row r="97" spans="1:26" ht="15.75" customHeight="1">
      <c r="A97" s="265"/>
      <c r="B97" s="268"/>
      <c r="C97" s="265"/>
      <c r="D97" s="265"/>
      <c r="E97" s="265"/>
      <c r="F97" s="265"/>
      <c r="G97" s="265"/>
      <c r="H97" s="268"/>
      <c r="I97" s="269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</row>
    <row r="98" spans="1:26" ht="15.75" customHeight="1">
      <c r="A98" s="265"/>
      <c r="B98" s="268"/>
      <c r="C98" s="265"/>
      <c r="D98" s="265"/>
      <c r="E98" s="265"/>
      <c r="F98" s="265"/>
      <c r="G98" s="265"/>
      <c r="H98" s="268"/>
      <c r="I98" s="269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</row>
    <row r="99" spans="1:26" ht="15.75" customHeight="1">
      <c r="A99" s="265"/>
      <c r="B99" s="268"/>
      <c r="C99" s="265"/>
      <c r="D99" s="265"/>
      <c r="E99" s="265"/>
      <c r="F99" s="265"/>
      <c r="G99" s="265"/>
      <c r="H99" s="268"/>
      <c r="I99" s="269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</row>
    <row r="100" spans="1:26" ht="15.75" customHeight="1">
      <c r="A100" s="265"/>
      <c r="B100" s="268"/>
      <c r="C100" s="265"/>
      <c r="D100" s="265"/>
      <c r="E100" s="265"/>
      <c r="F100" s="265"/>
      <c r="G100" s="265"/>
      <c r="H100" s="268"/>
      <c r="I100" s="269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</row>
    <row r="101" spans="1:26" ht="15.75" customHeight="1">
      <c r="A101" s="265"/>
      <c r="B101" s="268"/>
      <c r="C101" s="265"/>
      <c r="D101" s="265"/>
      <c r="E101" s="265"/>
      <c r="F101" s="265"/>
      <c r="G101" s="265"/>
      <c r="H101" s="268"/>
      <c r="I101" s="269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</row>
    <row r="102" spans="1:26" ht="15.75" customHeight="1">
      <c r="A102" s="265"/>
      <c r="B102" s="268"/>
      <c r="C102" s="265"/>
      <c r="D102" s="265"/>
      <c r="E102" s="265"/>
      <c r="F102" s="265"/>
      <c r="G102" s="265"/>
      <c r="H102" s="268"/>
      <c r="I102" s="269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</row>
    <row r="103" spans="1:26" ht="15.75" customHeight="1">
      <c r="A103" s="265"/>
      <c r="B103" s="268"/>
      <c r="C103" s="265"/>
      <c r="D103" s="265"/>
      <c r="E103" s="265"/>
      <c r="F103" s="265"/>
      <c r="G103" s="265"/>
      <c r="H103" s="268"/>
      <c r="I103" s="269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</row>
    <row r="104" spans="1:26" ht="15.75" customHeight="1">
      <c r="A104" s="265"/>
      <c r="B104" s="268"/>
      <c r="C104" s="265"/>
      <c r="D104" s="265"/>
      <c r="E104" s="265"/>
      <c r="F104" s="265"/>
      <c r="G104" s="265"/>
      <c r="H104" s="268"/>
      <c r="I104" s="269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</row>
    <row r="105" spans="1:26" ht="15.75" customHeight="1">
      <c r="A105" s="265"/>
      <c r="B105" s="268"/>
      <c r="C105" s="265"/>
      <c r="D105" s="265"/>
      <c r="E105" s="265"/>
      <c r="F105" s="265"/>
      <c r="G105" s="265"/>
      <c r="H105" s="268"/>
      <c r="I105" s="269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</row>
    <row r="106" spans="1:26" ht="15.75" customHeight="1">
      <c r="A106" s="265"/>
      <c r="B106" s="268"/>
      <c r="C106" s="265"/>
      <c r="D106" s="265"/>
      <c r="E106" s="265"/>
      <c r="F106" s="265"/>
      <c r="G106" s="265"/>
      <c r="H106" s="268"/>
      <c r="I106" s="269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</row>
    <row r="107" spans="1:26" ht="15.75" customHeight="1">
      <c r="A107" s="265"/>
      <c r="B107" s="268"/>
      <c r="C107" s="265"/>
      <c r="D107" s="265"/>
      <c r="E107" s="265"/>
      <c r="F107" s="265"/>
      <c r="G107" s="265"/>
      <c r="H107" s="268"/>
      <c r="I107" s="269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</row>
    <row r="108" spans="1:26" ht="15.75" customHeight="1">
      <c r="A108" s="265"/>
      <c r="B108" s="268"/>
      <c r="C108" s="265"/>
      <c r="D108" s="265"/>
      <c r="E108" s="265"/>
      <c r="F108" s="265"/>
      <c r="G108" s="265"/>
      <c r="H108" s="268"/>
      <c r="I108" s="269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</row>
    <row r="109" spans="1:26" ht="15.75" customHeight="1">
      <c r="A109" s="265"/>
      <c r="B109" s="268"/>
      <c r="C109" s="265"/>
      <c r="D109" s="265"/>
      <c r="E109" s="265"/>
      <c r="F109" s="265"/>
      <c r="G109" s="265"/>
      <c r="H109" s="268"/>
      <c r="I109" s="269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</row>
    <row r="110" spans="1:26" ht="15.75" customHeight="1">
      <c r="A110" s="265"/>
      <c r="B110" s="268"/>
      <c r="C110" s="265"/>
      <c r="D110" s="265"/>
      <c r="E110" s="265"/>
      <c r="F110" s="265"/>
      <c r="G110" s="265"/>
      <c r="H110" s="268"/>
      <c r="I110" s="269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</row>
    <row r="111" spans="1:26" ht="15.75" customHeight="1">
      <c r="A111" s="265"/>
      <c r="B111" s="268"/>
      <c r="C111" s="265"/>
      <c r="D111" s="265"/>
      <c r="E111" s="265"/>
      <c r="F111" s="265"/>
      <c r="G111" s="265"/>
      <c r="H111" s="268"/>
      <c r="I111" s="269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</row>
    <row r="112" spans="1:26" ht="15.75" customHeight="1">
      <c r="A112" s="265"/>
      <c r="B112" s="268"/>
      <c r="C112" s="265"/>
      <c r="D112" s="265"/>
      <c r="E112" s="265"/>
      <c r="F112" s="265"/>
      <c r="G112" s="265"/>
      <c r="H112" s="268"/>
      <c r="I112" s="269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</row>
    <row r="113" spans="1:26" ht="15.75" customHeight="1">
      <c r="A113" s="265"/>
      <c r="B113" s="268"/>
      <c r="C113" s="265"/>
      <c r="D113" s="265"/>
      <c r="E113" s="265"/>
      <c r="F113" s="265"/>
      <c r="G113" s="265"/>
      <c r="H113" s="268"/>
      <c r="I113" s="269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</row>
    <row r="114" spans="1:26" ht="15.75" customHeight="1">
      <c r="A114" s="265"/>
      <c r="B114" s="268"/>
      <c r="C114" s="265"/>
      <c r="D114" s="265"/>
      <c r="E114" s="265"/>
      <c r="F114" s="265"/>
      <c r="G114" s="265"/>
      <c r="H114" s="268"/>
      <c r="I114" s="269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</row>
    <row r="115" spans="1:26" ht="15.75" customHeight="1">
      <c r="A115" s="265"/>
      <c r="B115" s="268"/>
      <c r="C115" s="265"/>
      <c r="D115" s="265"/>
      <c r="E115" s="265"/>
      <c r="F115" s="265"/>
      <c r="G115" s="265"/>
      <c r="H115" s="268"/>
      <c r="I115" s="269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</row>
    <row r="116" spans="1:26" ht="15.75" customHeight="1">
      <c r="A116" s="265"/>
      <c r="B116" s="268"/>
      <c r="C116" s="265"/>
      <c r="D116" s="265"/>
      <c r="E116" s="265"/>
      <c r="F116" s="265"/>
      <c r="G116" s="265"/>
      <c r="H116" s="268"/>
      <c r="I116" s="269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</row>
    <row r="117" spans="1:26" ht="15.75" customHeight="1">
      <c r="A117" s="265"/>
      <c r="B117" s="268"/>
      <c r="C117" s="265"/>
      <c r="D117" s="265"/>
      <c r="E117" s="265"/>
      <c r="F117" s="265"/>
      <c r="G117" s="265"/>
      <c r="H117" s="268"/>
      <c r="I117" s="269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</row>
    <row r="118" spans="1:26" ht="15.75" customHeight="1">
      <c r="A118" s="265"/>
      <c r="B118" s="268"/>
      <c r="C118" s="265"/>
      <c r="D118" s="265"/>
      <c r="E118" s="265"/>
      <c r="F118" s="265"/>
      <c r="G118" s="265"/>
      <c r="H118" s="268"/>
      <c r="I118" s="26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</row>
    <row r="119" spans="1:26" ht="15.75" customHeight="1">
      <c r="A119" s="265"/>
      <c r="B119" s="268"/>
      <c r="C119" s="265"/>
      <c r="D119" s="265"/>
      <c r="E119" s="265"/>
      <c r="F119" s="265"/>
      <c r="G119" s="265"/>
      <c r="H119" s="268"/>
      <c r="I119" s="269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</row>
    <row r="120" spans="1:26" ht="15.75" customHeight="1">
      <c r="A120" s="265"/>
      <c r="B120" s="268"/>
      <c r="C120" s="265"/>
      <c r="D120" s="265"/>
      <c r="E120" s="265"/>
      <c r="F120" s="265"/>
      <c r="G120" s="265"/>
      <c r="H120" s="268"/>
      <c r="I120" s="269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</row>
    <row r="121" spans="1:26" ht="15.75" customHeight="1">
      <c r="A121" s="265"/>
      <c r="B121" s="268"/>
      <c r="C121" s="265"/>
      <c r="D121" s="265"/>
      <c r="E121" s="265"/>
      <c r="F121" s="265"/>
      <c r="G121" s="265"/>
      <c r="H121" s="268"/>
      <c r="I121" s="269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</row>
    <row r="122" spans="1:26" ht="15.75" customHeight="1">
      <c r="A122" s="265"/>
      <c r="B122" s="268"/>
      <c r="C122" s="265"/>
      <c r="D122" s="265"/>
      <c r="E122" s="265"/>
      <c r="F122" s="265"/>
      <c r="G122" s="265"/>
      <c r="H122" s="268"/>
      <c r="I122" s="26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</row>
    <row r="123" spans="1:26" ht="15.75" customHeight="1">
      <c r="A123" s="265"/>
      <c r="B123" s="268"/>
      <c r="C123" s="265"/>
      <c r="D123" s="265"/>
      <c r="E123" s="265"/>
      <c r="F123" s="265"/>
      <c r="G123" s="265"/>
      <c r="H123" s="268"/>
      <c r="I123" s="269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</row>
    <row r="124" spans="1:26" ht="15.75" customHeight="1">
      <c r="A124" s="265"/>
      <c r="B124" s="268"/>
      <c r="C124" s="265"/>
      <c r="D124" s="265"/>
      <c r="E124" s="265"/>
      <c r="F124" s="265"/>
      <c r="G124" s="265"/>
      <c r="H124" s="268"/>
      <c r="I124" s="269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</row>
    <row r="125" spans="1:26" ht="15.75" customHeight="1">
      <c r="A125" s="265"/>
      <c r="B125" s="268"/>
      <c r="C125" s="265"/>
      <c r="D125" s="265"/>
      <c r="E125" s="265"/>
      <c r="F125" s="265"/>
      <c r="G125" s="265"/>
      <c r="H125" s="268"/>
      <c r="I125" s="269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</row>
    <row r="126" spans="1:26" ht="15.75" customHeight="1">
      <c r="A126" s="265"/>
      <c r="B126" s="268"/>
      <c r="C126" s="265"/>
      <c r="D126" s="265"/>
      <c r="E126" s="265"/>
      <c r="F126" s="265"/>
      <c r="G126" s="265"/>
      <c r="H126" s="268"/>
      <c r="I126" s="269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</row>
    <row r="127" spans="1:26" ht="15.75" customHeight="1">
      <c r="A127" s="265"/>
      <c r="B127" s="268"/>
      <c r="C127" s="265"/>
      <c r="D127" s="265"/>
      <c r="E127" s="265"/>
      <c r="F127" s="265"/>
      <c r="G127" s="265"/>
      <c r="H127" s="268"/>
      <c r="I127" s="269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</row>
    <row r="128" spans="1:26" ht="15.75" customHeight="1">
      <c r="A128" s="265"/>
      <c r="B128" s="268"/>
      <c r="C128" s="265"/>
      <c r="D128" s="265"/>
      <c r="E128" s="265"/>
      <c r="F128" s="265"/>
      <c r="G128" s="265"/>
      <c r="H128" s="268"/>
      <c r="I128" s="269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</row>
    <row r="129" spans="1:26" ht="15.75" customHeight="1">
      <c r="A129" s="265"/>
      <c r="B129" s="268"/>
      <c r="C129" s="265"/>
      <c r="D129" s="265"/>
      <c r="E129" s="265"/>
      <c r="F129" s="265"/>
      <c r="G129" s="265"/>
      <c r="H129" s="268"/>
      <c r="I129" s="269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</row>
    <row r="130" spans="1:26" ht="15.75" customHeight="1">
      <c r="A130" s="265"/>
      <c r="B130" s="268"/>
      <c r="C130" s="265"/>
      <c r="D130" s="265"/>
      <c r="E130" s="265"/>
      <c r="F130" s="265"/>
      <c r="G130" s="265"/>
      <c r="H130" s="268"/>
      <c r="I130" s="269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</row>
    <row r="131" spans="1:26" ht="15.75" customHeight="1">
      <c r="A131" s="265"/>
      <c r="B131" s="268"/>
      <c r="C131" s="265"/>
      <c r="D131" s="265"/>
      <c r="E131" s="265"/>
      <c r="F131" s="265"/>
      <c r="G131" s="265"/>
      <c r="H131" s="268"/>
      <c r="I131" s="269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</row>
    <row r="132" spans="1:26" ht="15.75" customHeight="1">
      <c r="A132" s="265"/>
      <c r="B132" s="268"/>
      <c r="C132" s="265"/>
      <c r="D132" s="265"/>
      <c r="E132" s="265"/>
      <c r="F132" s="265"/>
      <c r="G132" s="265"/>
      <c r="H132" s="268"/>
      <c r="I132" s="269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</row>
    <row r="133" spans="1:26" ht="15.75" customHeight="1">
      <c r="A133" s="265"/>
      <c r="B133" s="268"/>
      <c r="C133" s="265"/>
      <c r="D133" s="265"/>
      <c r="E133" s="265"/>
      <c r="F133" s="265"/>
      <c r="G133" s="265"/>
      <c r="H133" s="268"/>
      <c r="I133" s="269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</row>
    <row r="134" spans="1:26" ht="15.75" customHeight="1">
      <c r="A134" s="265"/>
      <c r="B134" s="268"/>
      <c r="C134" s="265"/>
      <c r="D134" s="265"/>
      <c r="E134" s="265"/>
      <c r="F134" s="265"/>
      <c r="G134" s="265"/>
      <c r="H134" s="268"/>
      <c r="I134" s="269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</row>
    <row r="135" spans="1:26" ht="15.75" customHeight="1">
      <c r="A135" s="265"/>
      <c r="B135" s="268"/>
      <c r="C135" s="265"/>
      <c r="D135" s="265"/>
      <c r="E135" s="265"/>
      <c r="F135" s="265"/>
      <c r="G135" s="265"/>
      <c r="H135" s="268"/>
      <c r="I135" s="269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</row>
    <row r="136" spans="1:26" ht="15.75" customHeight="1">
      <c r="A136" s="265"/>
      <c r="B136" s="268"/>
      <c r="C136" s="265"/>
      <c r="D136" s="265"/>
      <c r="E136" s="265"/>
      <c r="F136" s="265"/>
      <c r="G136" s="265"/>
      <c r="H136" s="268"/>
      <c r="I136" s="269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</row>
    <row r="137" spans="1:26" ht="15.75" customHeight="1">
      <c r="A137" s="265"/>
      <c r="B137" s="268"/>
      <c r="C137" s="265"/>
      <c r="D137" s="265"/>
      <c r="E137" s="265"/>
      <c r="F137" s="265"/>
      <c r="G137" s="265"/>
      <c r="H137" s="268"/>
      <c r="I137" s="269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</row>
    <row r="138" spans="1:26" ht="15.75" customHeight="1">
      <c r="A138" s="265"/>
      <c r="B138" s="268"/>
      <c r="C138" s="265"/>
      <c r="D138" s="265"/>
      <c r="E138" s="265"/>
      <c r="F138" s="265"/>
      <c r="G138" s="265"/>
      <c r="H138" s="268"/>
      <c r="I138" s="269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</row>
    <row r="139" spans="1:26" ht="15.75" customHeight="1">
      <c r="A139" s="265"/>
      <c r="B139" s="268"/>
      <c r="C139" s="265"/>
      <c r="D139" s="265"/>
      <c r="E139" s="265"/>
      <c r="F139" s="265"/>
      <c r="G139" s="265"/>
      <c r="H139" s="268"/>
      <c r="I139" s="269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</row>
    <row r="140" spans="1:26" ht="15.75" customHeight="1">
      <c r="A140" s="265"/>
      <c r="B140" s="268"/>
      <c r="C140" s="265"/>
      <c r="D140" s="265"/>
      <c r="E140" s="265"/>
      <c r="F140" s="265"/>
      <c r="G140" s="265"/>
      <c r="H140" s="268"/>
      <c r="I140" s="269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</row>
    <row r="141" spans="1:26" ht="15.75" customHeight="1">
      <c r="A141" s="265"/>
      <c r="B141" s="268"/>
      <c r="C141" s="265"/>
      <c r="D141" s="265"/>
      <c r="E141" s="265"/>
      <c r="F141" s="265"/>
      <c r="G141" s="265"/>
      <c r="H141" s="268"/>
      <c r="I141" s="269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</row>
    <row r="142" spans="1:26" ht="15.75" customHeight="1">
      <c r="A142" s="265"/>
      <c r="B142" s="268"/>
      <c r="C142" s="265"/>
      <c r="D142" s="265"/>
      <c r="E142" s="265"/>
      <c r="F142" s="265"/>
      <c r="G142" s="265"/>
      <c r="H142" s="268"/>
      <c r="I142" s="269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</row>
    <row r="143" spans="1:26" ht="15.75" customHeight="1">
      <c r="A143" s="265"/>
      <c r="B143" s="268"/>
      <c r="C143" s="265"/>
      <c r="D143" s="265"/>
      <c r="E143" s="265"/>
      <c r="F143" s="265"/>
      <c r="G143" s="265"/>
      <c r="H143" s="268"/>
      <c r="I143" s="269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</row>
    <row r="144" spans="1:26" ht="15.75" customHeight="1">
      <c r="A144" s="265"/>
      <c r="B144" s="268"/>
      <c r="C144" s="265"/>
      <c r="D144" s="265"/>
      <c r="E144" s="265"/>
      <c r="F144" s="265"/>
      <c r="G144" s="265"/>
      <c r="H144" s="268"/>
      <c r="I144" s="269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</row>
    <row r="145" spans="1:26" ht="15.75" customHeight="1">
      <c r="A145" s="265"/>
      <c r="B145" s="268"/>
      <c r="C145" s="265"/>
      <c r="D145" s="265"/>
      <c r="E145" s="265"/>
      <c r="F145" s="265"/>
      <c r="G145" s="265"/>
      <c r="H145" s="268"/>
      <c r="I145" s="269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</row>
    <row r="146" spans="1:26" ht="15.75" customHeight="1">
      <c r="A146" s="265"/>
      <c r="B146" s="268"/>
      <c r="C146" s="265"/>
      <c r="D146" s="265"/>
      <c r="E146" s="265"/>
      <c r="F146" s="265"/>
      <c r="G146" s="265"/>
      <c r="H146" s="268"/>
      <c r="I146" s="269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</row>
    <row r="147" spans="1:26" ht="15.75" customHeight="1">
      <c r="A147" s="265"/>
      <c r="B147" s="268"/>
      <c r="C147" s="265"/>
      <c r="D147" s="265"/>
      <c r="E147" s="265"/>
      <c r="F147" s="265"/>
      <c r="G147" s="265"/>
      <c r="H147" s="268"/>
      <c r="I147" s="269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</row>
    <row r="148" spans="1:26" ht="15.75" customHeight="1">
      <c r="A148" s="265"/>
      <c r="B148" s="268"/>
      <c r="C148" s="265"/>
      <c r="D148" s="265"/>
      <c r="E148" s="265"/>
      <c r="F148" s="265"/>
      <c r="G148" s="265"/>
      <c r="H148" s="268"/>
      <c r="I148" s="269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</row>
    <row r="149" spans="1:26" ht="15.75" customHeight="1">
      <c r="A149" s="265"/>
      <c r="B149" s="268"/>
      <c r="C149" s="265"/>
      <c r="D149" s="265"/>
      <c r="E149" s="265"/>
      <c r="F149" s="265"/>
      <c r="G149" s="265"/>
      <c r="H149" s="268"/>
      <c r="I149" s="269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</row>
    <row r="150" spans="1:26" ht="15.75" customHeight="1">
      <c r="A150" s="265"/>
      <c r="B150" s="268"/>
      <c r="C150" s="265"/>
      <c r="D150" s="265"/>
      <c r="E150" s="265"/>
      <c r="F150" s="265"/>
      <c r="G150" s="265"/>
      <c r="H150" s="268"/>
      <c r="I150" s="269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</row>
    <row r="151" spans="1:26" ht="15.75" customHeight="1">
      <c r="A151" s="265"/>
      <c r="B151" s="268"/>
      <c r="C151" s="265"/>
      <c r="D151" s="265"/>
      <c r="E151" s="265"/>
      <c r="F151" s="265"/>
      <c r="G151" s="265"/>
      <c r="H151" s="268"/>
      <c r="I151" s="269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</row>
    <row r="152" spans="1:26" ht="15.75" customHeight="1">
      <c r="A152" s="265"/>
      <c r="B152" s="268"/>
      <c r="C152" s="265"/>
      <c r="D152" s="265"/>
      <c r="E152" s="265"/>
      <c r="F152" s="265"/>
      <c r="G152" s="265"/>
      <c r="H152" s="268"/>
      <c r="I152" s="269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</row>
    <row r="153" spans="1:26" ht="15.75" customHeight="1">
      <c r="A153" s="265"/>
      <c r="B153" s="268"/>
      <c r="C153" s="265"/>
      <c r="D153" s="265"/>
      <c r="E153" s="265"/>
      <c r="F153" s="265"/>
      <c r="G153" s="265"/>
      <c r="H153" s="268"/>
      <c r="I153" s="269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</row>
    <row r="154" spans="1:26" ht="15.75" customHeight="1">
      <c r="A154" s="265"/>
      <c r="B154" s="268"/>
      <c r="C154" s="265"/>
      <c r="D154" s="265"/>
      <c r="E154" s="265"/>
      <c r="F154" s="265"/>
      <c r="G154" s="265"/>
      <c r="H154" s="268"/>
      <c r="I154" s="269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</row>
    <row r="155" spans="1:26" ht="15.75" customHeight="1">
      <c r="A155" s="265"/>
      <c r="B155" s="268"/>
      <c r="C155" s="265"/>
      <c r="D155" s="265"/>
      <c r="E155" s="265"/>
      <c r="F155" s="265"/>
      <c r="G155" s="265"/>
      <c r="H155" s="268"/>
      <c r="I155" s="269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</row>
    <row r="156" spans="1:26" ht="15.75" customHeight="1">
      <c r="A156" s="265"/>
      <c r="B156" s="268"/>
      <c r="C156" s="265"/>
      <c r="D156" s="265"/>
      <c r="E156" s="265"/>
      <c r="F156" s="265"/>
      <c r="G156" s="265"/>
      <c r="H156" s="268"/>
      <c r="I156" s="269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</row>
    <row r="157" spans="1:26" ht="15.75" customHeight="1">
      <c r="A157" s="265"/>
      <c r="B157" s="268"/>
      <c r="C157" s="265"/>
      <c r="D157" s="265"/>
      <c r="E157" s="265"/>
      <c r="F157" s="265"/>
      <c r="G157" s="265"/>
      <c r="H157" s="268"/>
      <c r="I157" s="269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</row>
    <row r="158" spans="1:26" ht="15.75" customHeight="1">
      <c r="A158" s="265"/>
      <c r="B158" s="268"/>
      <c r="C158" s="265"/>
      <c r="D158" s="265"/>
      <c r="E158" s="265"/>
      <c r="F158" s="265"/>
      <c r="G158" s="265"/>
      <c r="H158" s="268"/>
      <c r="I158" s="269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</row>
    <row r="159" spans="1:26" ht="15.75" customHeight="1">
      <c r="A159" s="265"/>
      <c r="B159" s="268"/>
      <c r="C159" s="265"/>
      <c r="D159" s="265"/>
      <c r="E159" s="265"/>
      <c r="F159" s="265"/>
      <c r="G159" s="265"/>
      <c r="H159" s="268"/>
      <c r="I159" s="269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</row>
    <row r="160" spans="1:26" ht="15.75" customHeight="1">
      <c r="A160" s="265"/>
      <c r="B160" s="268"/>
      <c r="C160" s="265"/>
      <c r="D160" s="265"/>
      <c r="E160" s="265"/>
      <c r="F160" s="265"/>
      <c r="G160" s="265"/>
      <c r="H160" s="268"/>
      <c r="I160" s="269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</row>
    <row r="161" spans="1:26" ht="15.75" customHeight="1">
      <c r="A161" s="265"/>
      <c r="B161" s="268"/>
      <c r="C161" s="265"/>
      <c r="D161" s="265"/>
      <c r="E161" s="265"/>
      <c r="F161" s="265"/>
      <c r="G161" s="265"/>
      <c r="H161" s="268"/>
      <c r="I161" s="269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</row>
    <row r="162" spans="1:26" ht="15.75" customHeight="1">
      <c r="A162" s="265"/>
      <c r="B162" s="268"/>
      <c r="C162" s="265"/>
      <c r="D162" s="265"/>
      <c r="E162" s="265"/>
      <c r="F162" s="265"/>
      <c r="G162" s="265"/>
      <c r="H162" s="268"/>
      <c r="I162" s="269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</row>
    <row r="163" spans="1:26" ht="15.75" customHeight="1">
      <c r="A163" s="265"/>
      <c r="B163" s="268"/>
      <c r="C163" s="265"/>
      <c r="D163" s="265"/>
      <c r="E163" s="265"/>
      <c r="F163" s="265"/>
      <c r="G163" s="265"/>
      <c r="H163" s="268"/>
      <c r="I163" s="269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</row>
    <row r="164" spans="1:26" ht="15.75" customHeight="1">
      <c r="A164" s="265"/>
      <c r="B164" s="268"/>
      <c r="C164" s="265"/>
      <c r="D164" s="265"/>
      <c r="E164" s="265"/>
      <c r="F164" s="265"/>
      <c r="G164" s="265"/>
      <c r="H164" s="268"/>
      <c r="I164" s="269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</row>
    <row r="165" spans="1:26" ht="15.75" customHeight="1">
      <c r="A165" s="265"/>
      <c r="B165" s="268"/>
      <c r="C165" s="265"/>
      <c r="D165" s="265"/>
      <c r="E165" s="265"/>
      <c r="F165" s="265"/>
      <c r="G165" s="265"/>
      <c r="H165" s="268"/>
      <c r="I165" s="269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</row>
    <row r="166" spans="1:26" ht="15.75" customHeight="1">
      <c r="A166" s="265"/>
      <c r="B166" s="268"/>
      <c r="C166" s="265"/>
      <c r="D166" s="265"/>
      <c r="E166" s="265"/>
      <c r="F166" s="265"/>
      <c r="G166" s="265"/>
      <c r="H166" s="268"/>
      <c r="I166" s="269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</row>
    <row r="167" spans="1:26" ht="15.75" customHeight="1">
      <c r="A167" s="265"/>
      <c r="B167" s="268"/>
      <c r="C167" s="265"/>
      <c r="D167" s="265"/>
      <c r="E167" s="265"/>
      <c r="F167" s="265"/>
      <c r="G167" s="265"/>
      <c r="H167" s="268"/>
      <c r="I167" s="269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</row>
    <row r="168" spans="1:26" ht="15.75" customHeight="1">
      <c r="A168" s="265"/>
      <c r="B168" s="268"/>
      <c r="C168" s="265"/>
      <c r="D168" s="265"/>
      <c r="E168" s="265"/>
      <c r="F168" s="265"/>
      <c r="G168" s="265"/>
      <c r="H168" s="268"/>
      <c r="I168" s="269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</row>
    <row r="169" spans="1:26" ht="15.75" customHeight="1">
      <c r="A169" s="265"/>
      <c r="B169" s="268"/>
      <c r="C169" s="265"/>
      <c r="D169" s="265"/>
      <c r="E169" s="265"/>
      <c r="F169" s="265"/>
      <c r="G169" s="265"/>
      <c r="H169" s="268"/>
      <c r="I169" s="269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</row>
    <row r="170" spans="1:26" ht="15.75" customHeight="1">
      <c r="A170" s="265"/>
      <c r="B170" s="268"/>
      <c r="C170" s="265"/>
      <c r="D170" s="265"/>
      <c r="E170" s="265"/>
      <c r="F170" s="265"/>
      <c r="G170" s="265"/>
      <c r="H170" s="268"/>
      <c r="I170" s="269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</row>
    <row r="171" spans="1:26" ht="15.75" customHeight="1">
      <c r="A171" s="265"/>
      <c r="B171" s="268"/>
      <c r="C171" s="265"/>
      <c r="D171" s="265"/>
      <c r="E171" s="265"/>
      <c r="F171" s="265"/>
      <c r="G171" s="265"/>
      <c r="H171" s="268"/>
      <c r="I171" s="269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</row>
    <row r="172" spans="1:26" ht="15.75" customHeight="1">
      <c r="A172" s="265"/>
      <c r="B172" s="268"/>
      <c r="C172" s="265"/>
      <c r="D172" s="265"/>
      <c r="E172" s="265"/>
      <c r="F172" s="265"/>
      <c r="G172" s="265"/>
      <c r="H172" s="268"/>
      <c r="I172" s="269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</row>
    <row r="173" spans="1:26" ht="15.75" customHeight="1">
      <c r="A173" s="265"/>
      <c r="B173" s="268"/>
      <c r="C173" s="265"/>
      <c r="D173" s="265"/>
      <c r="E173" s="265"/>
      <c r="F173" s="265"/>
      <c r="G173" s="265"/>
      <c r="H173" s="268"/>
      <c r="I173" s="269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</row>
    <row r="174" spans="1:26" ht="15.75" customHeight="1">
      <c r="A174" s="265"/>
      <c r="B174" s="268"/>
      <c r="C174" s="265"/>
      <c r="D174" s="265"/>
      <c r="E174" s="265"/>
      <c r="F174" s="265"/>
      <c r="G174" s="265"/>
      <c r="H174" s="268"/>
      <c r="I174" s="269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</row>
    <row r="175" spans="1:26" ht="15.75" customHeight="1">
      <c r="A175" s="265"/>
      <c r="B175" s="268"/>
      <c r="C175" s="265"/>
      <c r="D175" s="265"/>
      <c r="E175" s="265"/>
      <c r="F175" s="265"/>
      <c r="G175" s="265"/>
      <c r="H175" s="268"/>
      <c r="I175" s="269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</row>
    <row r="176" spans="1:26" ht="15.75" customHeight="1">
      <c r="A176" s="265"/>
      <c r="B176" s="268"/>
      <c r="C176" s="265"/>
      <c r="D176" s="265"/>
      <c r="E176" s="265"/>
      <c r="F176" s="265"/>
      <c r="G176" s="265"/>
      <c r="H176" s="268"/>
      <c r="I176" s="269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</row>
    <row r="177" spans="1:26" ht="15.75" customHeight="1">
      <c r="A177" s="265"/>
      <c r="B177" s="268"/>
      <c r="C177" s="265"/>
      <c r="D177" s="265"/>
      <c r="E177" s="265"/>
      <c r="F177" s="265"/>
      <c r="G177" s="265"/>
      <c r="H177" s="268"/>
      <c r="I177" s="269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</row>
    <row r="178" spans="1:26" ht="15.75" customHeight="1">
      <c r="A178" s="265"/>
      <c r="B178" s="268"/>
      <c r="C178" s="265"/>
      <c r="D178" s="265"/>
      <c r="E178" s="265"/>
      <c r="F178" s="265"/>
      <c r="G178" s="265"/>
      <c r="H178" s="268"/>
      <c r="I178" s="269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</row>
    <row r="179" spans="1:26" ht="15.75" customHeight="1">
      <c r="A179" s="265"/>
      <c r="B179" s="268"/>
      <c r="C179" s="265"/>
      <c r="D179" s="265"/>
      <c r="E179" s="265"/>
      <c r="F179" s="265"/>
      <c r="G179" s="265"/>
      <c r="H179" s="268"/>
      <c r="I179" s="269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</row>
    <row r="180" spans="1:26" ht="15.75" customHeight="1">
      <c r="A180" s="265"/>
      <c r="B180" s="268"/>
      <c r="C180" s="265"/>
      <c r="D180" s="265"/>
      <c r="E180" s="265"/>
      <c r="F180" s="265"/>
      <c r="G180" s="265"/>
      <c r="H180" s="268"/>
      <c r="I180" s="269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</row>
    <row r="181" spans="1:26" ht="15.75" customHeight="1">
      <c r="A181" s="265"/>
      <c r="B181" s="268"/>
      <c r="C181" s="265"/>
      <c r="D181" s="265"/>
      <c r="E181" s="265"/>
      <c r="F181" s="265"/>
      <c r="G181" s="265"/>
      <c r="H181" s="268"/>
      <c r="I181" s="269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</row>
    <row r="182" spans="1:26" ht="15.75" customHeight="1">
      <c r="A182" s="265"/>
      <c r="B182" s="268"/>
      <c r="C182" s="265"/>
      <c r="D182" s="265"/>
      <c r="E182" s="265"/>
      <c r="F182" s="265"/>
      <c r="G182" s="265"/>
      <c r="H182" s="268"/>
      <c r="I182" s="269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</row>
    <row r="183" spans="1:26" ht="15.75" customHeight="1">
      <c r="A183" s="265"/>
      <c r="B183" s="268"/>
      <c r="C183" s="265"/>
      <c r="D183" s="265"/>
      <c r="E183" s="265"/>
      <c r="F183" s="265"/>
      <c r="G183" s="265"/>
      <c r="H183" s="268"/>
      <c r="I183" s="269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</row>
    <row r="184" spans="1:26" ht="15.75" customHeight="1">
      <c r="A184" s="265"/>
      <c r="B184" s="268"/>
      <c r="C184" s="265"/>
      <c r="D184" s="265"/>
      <c r="E184" s="265"/>
      <c r="F184" s="265"/>
      <c r="G184" s="265"/>
      <c r="H184" s="268"/>
      <c r="I184" s="269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</row>
    <row r="185" spans="1:26" ht="15.75" customHeight="1">
      <c r="A185" s="265"/>
      <c r="B185" s="268"/>
      <c r="C185" s="265"/>
      <c r="D185" s="265"/>
      <c r="E185" s="265"/>
      <c r="F185" s="265"/>
      <c r="G185" s="265"/>
      <c r="H185" s="268"/>
      <c r="I185" s="269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</row>
    <row r="186" spans="1:26" ht="15.75" customHeight="1">
      <c r="A186" s="265"/>
      <c r="B186" s="268"/>
      <c r="C186" s="265"/>
      <c r="D186" s="265"/>
      <c r="E186" s="265"/>
      <c r="F186" s="265"/>
      <c r="G186" s="265"/>
      <c r="H186" s="268"/>
      <c r="I186" s="269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</row>
    <row r="187" spans="1:26" ht="15.75" customHeight="1">
      <c r="A187" s="265"/>
      <c r="B187" s="268"/>
      <c r="C187" s="265"/>
      <c r="D187" s="265"/>
      <c r="E187" s="265"/>
      <c r="F187" s="265"/>
      <c r="G187" s="265"/>
      <c r="H187" s="268"/>
      <c r="I187" s="269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</row>
    <row r="188" spans="1:26" ht="15.75" customHeight="1">
      <c r="A188" s="265"/>
      <c r="B188" s="268"/>
      <c r="C188" s="265"/>
      <c r="D188" s="265"/>
      <c r="E188" s="265"/>
      <c r="F188" s="265"/>
      <c r="G188" s="265"/>
      <c r="H188" s="268"/>
      <c r="I188" s="269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</row>
    <row r="189" spans="1:26" ht="15.75" customHeight="1">
      <c r="A189" s="265"/>
      <c r="B189" s="268"/>
      <c r="C189" s="265"/>
      <c r="D189" s="265"/>
      <c r="E189" s="265"/>
      <c r="F189" s="265"/>
      <c r="G189" s="265"/>
      <c r="H189" s="268"/>
      <c r="I189" s="269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</row>
    <row r="190" spans="1:26" ht="15.75" customHeight="1">
      <c r="A190" s="265"/>
      <c r="B190" s="268"/>
      <c r="C190" s="265"/>
      <c r="D190" s="265"/>
      <c r="E190" s="265"/>
      <c r="F190" s="265"/>
      <c r="G190" s="265"/>
      <c r="H190" s="268"/>
      <c r="I190" s="269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</row>
    <row r="191" spans="1:26" ht="15.75" customHeight="1">
      <c r="A191" s="265"/>
      <c r="B191" s="268"/>
      <c r="C191" s="265"/>
      <c r="D191" s="265"/>
      <c r="E191" s="265"/>
      <c r="F191" s="265"/>
      <c r="G191" s="265"/>
      <c r="H191" s="268"/>
      <c r="I191" s="269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</row>
    <row r="192" spans="1:26" ht="15.75" customHeight="1">
      <c r="A192" s="265"/>
      <c r="B192" s="268"/>
      <c r="C192" s="265"/>
      <c r="D192" s="265"/>
      <c r="E192" s="265"/>
      <c r="F192" s="265"/>
      <c r="G192" s="265"/>
      <c r="H192" s="268"/>
      <c r="I192" s="269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</row>
    <row r="193" spans="1:26" ht="15.75" customHeight="1">
      <c r="A193" s="265"/>
      <c r="B193" s="268"/>
      <c r="C193" s="265"/>
      <c r="D193" s="265"/>
      <c r="E193" s="265"/>
      <c r="F193" s="265"/>
      <c r="G193" s="265"/>
      <c r="H193" s="268"/>
      <c r="I193" s="269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</row>
    <row r="194" spans="1:26" ht="15.75" customHeight="1">
      <c r="A194" s="265"/>
      <c r="B194" s="268"/>
      <c r="C194" s="265"/>
      <c r="D194" s="265"/>
      <c r="E194" s="265"/>
      <c r="F194" s="265"/>
      <c r="G194" s="265"/>
      <c r="H194" s="268"/>
      <c r="I194" s="269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</row>
    <row r="195" spans="1:26" ht="15.75" customHeight="1">
      <c r="A195" s="265"/>
      <c r="B195" s="268"/>
      <c r="C195" s="265"/>
      <c r="D195" s="265"/>
      <c r="E195" s="265"/>
      <c r="F195" s="265"/>
      <c r="G195" s="265"/>
      <c r="H195" s="268"/>
      <c r="I195" s="269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</row>
    <row r="196" spans="1:26" ht="15.75" customHeight="1">
      <c r="A196" s="265"/>
      <c r="B196" s="268"/>
      <c r="C196" s="265"/>
      <c r="D196" s="265"/>
      <c r="E196" s="265"/>
      <c r="F196" s="265"/>
      <c r="G196" s="265"/>
      <c r="H196" s="268"/>
      <c r="I196" s="269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</row>
    <row r="197" spans="1:26" ht="15.75" customHeight="1">
      <c r="A197" s="265"/>
      <c r="B197" s="268"/>
      <c r="C197" s="265"/>
      <c r="D197" s="265"/>
      <c r="E197" s="265"/>
      <c r="F197" s="265"/>
      <c r="G197" s="265"/>
      <c r="H197" s="268"/>
      <c r="I197" s="269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</row>
    <row r="198" spans="1:26" ht="15.75" customHeight="1">
      <c r="A198" s="265"/>
      <c r="B198" s="268"/>
      <c r="C198" s="265"/>
      <c r="D198" s="265"/>
      <c r="E198" s="265"/>
      <c r="F198" s="265"/>
      <c r="G198" s="265"/>
      <c r="H198" s="268"/>
      <c r="I198" s="269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</row>
    <row r="199" spans="1:26" ht="15.75" customHeight="1">
      <c r="A199" s="265"/>
      <c r="B199" s="268"/>
      <c r="C199" s="265"/>
      <c r="D199" s="265"/>
      <c r="E199" s="265"/>
      <c r="F199" s="265"/>
      <c r="G199" s="265"/>
      <c r="H199" s="268"/>
      <c r="I199" s="269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</row>
    <row r="200" spans="1:26" ht="15.75" customHeight="1">
      <c r="A200" s="265"/>
      <c r="B200" s="268"/>
      <c r="C200" s="265"/>
      <c r="D200" s="265"/>
      <c r="E200" s="265"/>
      <c r="F200" s="265"/>
      <c r="G200" s="265"/>
      <c r="H200" s="268"/>
      <c r="I200" s="269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</row>
    <row r="201" spans="1:26" ht="15.75" customHeight="1">
      <c r="A201" s="265"/>
      <c r="B201" s="268"/>
      <c r="C201" s="265"/>
      <c r="D201" s="265"/>
      <c r="E201" s="265"/>
      <c r="F201" s="265"/>
      <c r="G201" s="265"/>
      <c r="H201" s="268"/>
      <c r="I201" s="269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</row>
    <row r="202" spans="1:26" ht="15.75" customHeight="1">
      <c r="A202" s="265"/>
      <c r="B202" s="268"/>
      <c r="C202" s="265"/>
      <c r="D202" s="265"/>
      <c r="E202" s="265"/>
      <c r="F202" s="265"/>
      <c r="G202" s="265"/>
      <c r="H202" s="268"/>
      <c r="I202" s="269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</row>
    <row r="203" spans="1:26" ht="15.75" customHeight="1">
      <c r="A203" s="265"/>
      <c r="B203" s="268"/>
      <c r="C203" s="265"/>
      <c r="D203" s="265"/>
      <c r="E203" s="265"/>
      <c r="F203" s="265"/>
      <c r="G203" s="265"/>
      <c r="H203" s="268"/>
      <c r="I203" s="269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</row>
    <row r="204" spans="1:26" ht="15.75" customHeight="1">
      <c r="A204" s="265"/>
      <c r="B204" s="268"/>
      <c r="C204" s="265"/>
      <c r="D204" s="265"/>
      <c r="E204" s="265"/>
      <c r="F204" s="265"/>
      <c r="G204" s="265"/>
      <c r="H204" s="268"/>
      <c r="I204" s="269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</row>
    <row r="205" spans="1:26" ht="15.75" customHeight="1">
      <c r="A205" s="265"/>
      <c r="B205" s="268"/>
      <c r="C205" s="265"/>
      <c r="D205" s="265"/>
      <c r="E205" s="265"/>
      <c r="F205" s="265"/>
      <c r="G205" s="265"/>
      <c r="H205" s="268"/>
      <c r="I205" s="269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</row>
    <row r="206" spans="1:26" ht="15.75" customHeight="1">
      <c r="A206" s="265"/>
      <c r="B206" s="268"/>
      <c r="C206" s="265"/>
      <c r="D206" s="265"/>
      <c r="E206" s="265"/>
      <c r="F206" s="265"/>
      <c r="G206" s="265"/>
      <c r="H206" s="268"/>
      <c r="I206" s="269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</row>
    <row r="207" spans="1:26" ht="15.75" customHeight="1">
      <c r="A207" s="265"/>
      <c r="B207" s="268"/>
      <c r="C207" s="265"/>
      <c r="D207" s="265"/>
      <c r="E207" s="265"/>
      <c r="F207" s="265"/>
      <c r="G207" s="265"/>
      <c r="H207" s="268"/>
      <c r="I207" s="269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</row>
    <row r="208" spans="1:26" ht="15.75" customHeight="1">
      <c r="A208" s="265"/>
      <c r="B208" s="268"/>
      <c r="C208" s="265"/>
      <c r="D208" s="265"/>
      <c r="E208" s="265"/>
      <c r="F208" s="265"/>
      <c r="G208" s="265"/>
      <c r="H208" s="268"/>
      <c r="I208" s="269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</row>
    <row r="209" spans="1:26" ht="15.75" customHeight="1">
      <c r="A209" s="265"/>
      <c r="B209" s="268"/>
      <c r="C209" s="265"/>
      <c r="D209" s="265"/>
      <c r="E209" s="265"/>
      <c r="F209" s="265"/>
      <c r="G209" s="265"/>
      <c r="H209" s="268"/>
      <c r="I209" s="269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</row>
    <row r="210" spans="1:26" ht="15.75" customHeight="1">
      <c r="A210" s="265"/>
      <c r="B210" s="268"/>
      <c r="C210" s="265"/>
      <c r="D210" s="265"/>
      <c r="E210" s="265"/>
      <c r="F210" s="265"/>
      <c r="G210" s="265"/>
      <c r="H210" s="268"/>
      <c r="I210" s="269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</row>
    <row r="211" spans="1:26" ht="15.75" customHeight="1">
      <c r="A211" s="265"/>
      <c r="B211" s="268"/>
      <c r="C211" s="265"/>
      <c r="D211" s="265"/>
      <c r="E211" s="265"/>
      <c r="F211" s="265"/>
      <c r="G211" s="265"/>
      <c r="H211" s="268"/>
      <c r="I211" s="269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</row>
    <row r="212" spans="1:26" ht="15.75" customHeight="1">
      <c r="A212" s="265"/>
      <c r="B212" s="268"/>
      <c r="C212" s="265"/>
      <c r="D212" s="265"/>
      <c r="E212" s="265"/>
      <c r="F212" s="265"/>
      <c r="G212" s="265"/>
      <c r="H212" s="268"/>
      <c r="I212" s="269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</row>
    <row r="213" spans="1:26" ht="15.75" customHeight="1">
      <c r="A213" s="265"/>
      <c r="B213" s="268"/>
      <c r="C213" s="265"/>
      <c r="D213" s="265"/>
      <c r="E213" s="265"/>
      <c r="F213" s="265"/>
      <c r="G213" s="265"/>
      <c r="H213" s="268"/>
      <c r="I213" s="269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</row>
    <row r="214" spans="1:26" ht="15.75" customHeight="1">
      <c r="A214" s="265"/>
      <c r="B214" s="268"/>
      <c r="C214" s="265"/>
      <c r="D214" s="265"/>
      <c r="E214" s="265"/>
      <c r="F214" s="265"/>
      <c r="G214" s="265"/>
      <c r="H214" s="268"/>
      <c r="I214" s="269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</row>
    <row r="215" spans="1:26" ht="15.75" customHeight="1">
      <c r="A215" s="265"/>
      <c r="B215" s="268"/>
      <c r="C215" s="265"/>
      <c r="D215" s="265"/>
      <c r="E215" s="265"/>
      <c r="F215" s="265"/>
      <c r="G215" s="265"/>
      <c r="H215" s="268"/>
      <c r="I215" s="269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</row>
    <row r="216" spans="1:26" ht="15.75" customHeight="1">
      <c r="A216" s="265"/>
      <c r="B216" s="268"/>
      <c r="C216" s="265"/>
      <c r="D216" s="265"/>
      <c r="E216" s="265"/>
      <c r="F216" s="265"/>
      <c r="G216" s="265"/>
      <c r="H216" s="268"/>
      <c r="I216" s="269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</row>
    <row r="217" spans="1:26" ht="15.75" customHeight="1">
      <c r="A217" s="265"/>
      <c r="B217" s="268"/>
      <c r="C217" s="265"/>
      <c r="D217" s="265"/>
      <c r="E217" s="265"/>
      <c r="F217" s="265"/>
      <c r="G217" s="265"/>
      <c r="H217" s="268"/>
      <c r="I217" s="269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</row>
    <row r="218" spans="1:26" ht="15.75" customHeight="1">
      <c r="A218" s="265"/>
      <c r="B218" s="268"/>
      <c r="C218" s="265"/>
      <c r="D218" s="265"/>
      <c r="E218" s="265"/>
      <c r="F218" s="265"/>
      <c r="G218" s="265"/>
      <c r="H218" s="268"/>
      <c r="I218" s="269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</row>
    <row r="219" spans="1:26" ht="15.75" customHeight="1">
      <c r="A219" s="265"/>
      <c r="B219" s="268"/>
      <c r="C219" s="265"/>
      <c r="D219" s="265"/>
      <c r="E219" s="265"/>
      <c r="F219" s="265"/>
      <c r="G219" s="265"/>
      <c r="H219" s="268"/>
      <c r="I219" s="269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</row>
    <row r="220" spans="1:26" ht="15.75" customHeight="1">
      <c r="A220" s="265"/>
      <c r="B220" s="268"/>
      <c r="C220" s="265"/>
      <c r="D220" s="265"/>
      <c r="E220" s="265"/>
      <c r="F220" s="265"/>
      <c r="G220" s="265"/>
      <c r="H220" s="268"/>
      <c r="I220" s="269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</row>
    <row r="221" spans="1:26" ht="15.75" customHeight="1">
      <c r="A221" s="265"/>
      <c r="B221" s="268"/>
      <c r="C221" s="265"/>
      <c r="D221" s="265"/>
      <c r="E221" s="265"/>
      <c r="F221" s="265"/>
      <c r="G221" s="265"/>
      <c r="H221" s="268"/>
      <c r="I221" s="269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</row>
    <row r="222" spans="1:26" ht="15.75" customHeight="1">
      <c r="A222" s="265"/>
      <c r="B222" s="268"/>
      <c r="C222" s="265"/>
      <c r="D222" s="265"/>
      <c r="E222" s="265"/>
      <c r="F222" s="265"/>
      <c r="G222" s="265"/>
      <c r="H222" s="268"/>
      <c r="I222" s="269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</row>
    <row r="223" spans="1:26" ht="15.75" customHeight="1">
      <c r="A223" s="265"/>
      <c r="B223" s="268"/>
      <c r="C223" s="265"/>
      <c r="D223" s="265"/>
      <c r="E223" s="265"/>
      <c r="F223" s="265"/>
      <c r="G223" s="265"/>
      <c r="H223" s="268"/>
      <c r="I223" s="269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</row>
    <row r="224" spans="1:26" ht="15.75" customHeight="1">
      <c r="A224" s="265"/>
      <c r="B224" s="268"/>
      <c r="C224" s="265"/>
      <c r="D224" s="265"/>
      <c r="E224" s="265"/>
      <c r="F224" s="265"/>
      <c r="G224" s="265"/>
      <c r="H224" s="268"/>
      <c r="I224" s="269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</row>
    <row r="225" spans="1:26" ht="15.75" customHeight="1">
      <c r="A225" s="265"/>
      <c r="B225" s="268"/>
      <c r="C225" s="265"/>
      <c r="D225" s="265"/>
      <c r="E225" s="265"/>
      <c r="F225" s="265"/>
      <c r="G225" s="265"/>
      <c r="H225" s="268"/>
      <c r="I225" s="269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</row>
    <row r="226" spans="1:26" ht="15.75" customHeight="1">
      <c r="A226" s="265"/>
      <c r="B226" s="268"/>
      <c r="C226" s="265"/>
      <c r="D226" s="265"/>
      <c r="E226" s="265"/>
      <c r="F226" s="265"/>
      <c r="G226" s="265"/>
      <c r="H226" s="268"/>
      <c r="I226" s="269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H33" xr:uid="{00000000-0009-0000-0000-00000A000000}"/>
  <mergeCells count="6">
    <mergeCell ref="G22:H22"/>
    <mergeCell ref="A1:I1"/>
    <mergeCell ref="A2:B2"/>
    <mergeCell ref="G2:H2"/>
    <mergeCell ref="G3:H3"/>
    <mergeCell ref="G13:H13"/>
  </mergeCells>
  <pageMargins left="0.7" right="0.7" top="0.75" bottom="0.75" header="0" footer="0"/>
  <pageSetup paperSize="9" scale="5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/>
  <cols>
    <col min="1" max="5" width="6.28515625" customWidth="1"/>
    <col min="6" max="7" width="15" customWidth="1"/>
    <col min="8" max="8" width="47.7109375" customWidth="1"/>
    <col min="9" max="9" width="15.140625" customWidth="1"/>
    <col min="10" max="11" width="12.7109375" customWidth="1"/>
    <col min="12" max="12" width="14" customWidth="1"/>
    <col min="13" max="22" width="8.7109375" customWidth="1"/>
  </cols>
  <sheetData>
    <row r="1" spans="1:26" ht="21" customHeight="1">
      <c r="A1" s="228" t="s">
        <v>2804</v>
      </c>
      <c r="B1" s="228" t="s">
        <v>3168</v>
      </c>
      <c r="C1" s="220"/>
      <c r="D1" s="220"/>
      <c r="E1" s="220"/>
      <c r="F1" s="220"/>
      <c r="G1" s="221"/>
      <c r="H1" s="220"/>
      <c r="I1" s="221"/>
      <c r="J1" s="270"/>
      <c r="K1" s="221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9"/>
      <c r="X1" s="229"/>
      <c r="Y1" s="229"/>
      <c r="Z1" s="229"/>
    </row>
    <row r="2" spans="1:26" ht="21" customHeight="1">
      <c r="A2" s="220"/>
      <c r="B2" s="220"/>
      <c r="C2" s="220"/>
      <c r="D2" s="220"/>
      <c r="E2" s="220"/>
      <c r="F2" s="220"/>
      <c r="G2" s="221"/>
      <c r="H2" s="220"/>
      <c r="I2" s="221"/>
      <c r="J2" s="270"/>
      <c r="K2" s="221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9"/>
      <c r="X2" s="229"/>
      <c r="Y2" s="229"/>
      <c r="Z2" s="229"/>
    </row>
    <row r="3" spans="1:26" ht="21" customHeight="1">
      <c r="A3" s="222" t="s">
        <v>5</v>
      </c>
      <c r="B3" s="222" t="s">
        <v>113</v>
      </c>
      <c r="C3" s="222" t="s">
        <v>114</v>
      </c>
      <c r="D3" s="222" t="s">
        <v>115</v>
      </c>
      <c r="E3" s="222" t="s">
        <v>2802</v>
      </c>
      <c r="F3" s="222" t="s">
        <v>2803</v>
      </c>
      <c r="G3" s="222" t="s">
        <v>66</v>
      </c>
      <c r="H3" s="222" t="s">
        <v>2801</v>
      </c>
      <c r="I3" s="222" t="s">
        <v>3169</v>
      </c>
      <c r="J3" s="222" t="s">
        <v>7</v>
      </c>
      <c r="K3" s="223" t="s">
        <v>2805</v>
      </c>
      <c r="L3" s="22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9"/>
      <c r="X3" s="229"/>
      <c r="Y3" s="229"/>
      <c r="Z3" s="229"/>
    </row>
    <row r="4" spans="1:26" ht="21" customHeight="1">
      <c r="A4" s="226" t="s">
        <v>3119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  <c r="L4" s="22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9"/>
      <c r="X4" s="229"/>
      <c r="Y4" s="229"/>
      <c r="Z4" s="229"/>
    </row>
    <row r="5" spans="1:26" ht="21" customHeight="1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3"/>
      <c r="L5" s="229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9"/>
      <c r="X5" s="229"/>
      <c r="Y5" s="229"/>
      <c r="Z5" s="229"/>
    </row>
    <row r="6" spans="1:26" ht="21" customHeight="1">
      <c r="A6" s="271"/>
      <c r="B6" s="272"/>
      <c r="C6" s="272"/>
      <c r="D6" s="272"/>
      <c r="E6" s="272"/>
      <c r="F6" s="272"/>
      <c r="G6" s="272"/>
      <c r="H6" s="272"/>
      <c r="I6" s="272"/>
      <c r="J6" s="272"/>
      <c r="K6" s="273"/>
      <c r="L6" s="229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9"/>
      <c r="X6" s="229"/>
      <c r="Y6" s="229"/>
      <c r="Z6" s="229"/>
    </row>
    <row r="7" spans="1:26" ht="21" customHeight="1">
      <c r="A7" s="271"/>
      <c r="B7" s="272"/>
      <c r="C7" s="272"/>
      <c r="D7" s="272"/>
      <c r="E7" s="272"/>
      <c r="F7" s="272"/>
      <c r="G7" s="272"/>
      <c r="H7" s="272"/>
      <c r="I7" s="272"/>
      <c r="J7" s="272"/>
      <c r="K7" s="273"/>
      <c r="L7" s="229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9"/>
      <c r="X7" s="229"/>
      <c r="Y7" s="229"/>
      <c r="Z7" s="229"/>
    </row>
    <row r="8" spans="1:26" ht="21" customHeight="1">
      <c r="A8" s="271"/>
      <c r="B8" s="272"/>
      <c r="C8" s="272"/>
      <c r="D8" s="272"/>
      <c r="E8" s="272"/>
      <c r="F8" s="272"/>
      <c r="G8" s="272"/>
      <c r="H8" s="272"/>
      <c r="I8" s="272"/>
      <c r="J8" s="272"/>
      <c r="K8" s="273"/>
      <c r="L8" s="229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9"/>
      <c r="X8" s="229"/>
      <c r="Y8" s="229"/>
      <c r="Z8" s="229"/>
    </row>
    <row r="9" spans="1:26" ht="21" customHeight="1">
      <c r="A9" s="271"/>
      <c r="B9" s="272"/>
      <c r="C9" s="272"/>
      <c r="D9" s="272"/>
      <c r="E9" s="272"/>
      <c r="F9" s="272"/>
      <c r="G9" s="272"/>
      <c r="H9" s="272"/>
      <c r="I9" s="272"/>
      <c r="J9" s="272"/>
      <c r="K9" s="273"/>
      <c r="L9" s="229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9"/>
      <c r="X9" s="229"/>
      <c r="Y9" s="229"/>
      <c r="Z9" s="229"/>
    </row>
    <row r="10" spans="1:26" ht="21" customHeight="1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3"/>
      <c r="L10" s="229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9"/>
      <c r="X10" s="229"/>
      <c r="Y10" s="229"/>
      <c r="Z10" s="229"/>
    </row>
    <row r="11" spans="1:26" ht="21" customHeight="1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K11" s="273"/>
      <c r="L11" s="229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9"/>
      <c r="X11" s="229"/>
      <c r="Y11" s="229"/>
      <c r="Z11" s="229"/>
    </row>
    <row r="12" spans="1:26" ht="21" customHeight="1">
      <c r="A12" s="271"/>
      <c r="B12" s="272"/>
      <c r="C12" s="272"/>
      <c r="D12" s="272"/>
      <c r="E12" s="272"/>
      <c r="F12" s="272"/>
      <c r="G12" s="272"/>
      <c r="H12" s="272"/>
      <c r="I12" s="274"/>
      <c r="J12" s="274"/>
      <c r="K12" s="273"/>
      <c r="L12" s="229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9"/>
      <c r="X12" s="229"/>
      <c r="Y12" s="229"/>
      <c r="Z12" s="229"/>
    </row>
    <row r="13" spans="1:26" ht="21" customHeight="1">
      <c r="A13" s="271"/>
      <c r="B13" s="272"/>
      <c r="C13" s="272"/>
      <c r="D13" s="272"/>
      <c r="E13" s="272"/>
      <c r="F13" s="272"/>
      <c r="G13" s="272"/>
      <c r="H13" s="272"/>
      <c r="I13" s="274"/>
      <c r="J13" s="274"/>
      <c r="K13" s="273"/>
      <c r="L13" s="229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9"/>
      <c r="X13" s="229"/>
      <c r="Y13" s="229"/>
      <c r="Z13" s="229"/>
    </row>
    <row r="14" spans="1:26" ht="21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3"/>
      <c r="L14" s="229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9"/>
      <c r="X14" s="229"/>
      <c r="Y14" s="229"/>
      <c r="Z14" s="229"/>
    </row>
    <row r="15" spans="1:26" ht="21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3"/>
      <c r="L15" s="229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9"/>
      <c r="X15" s="229"/>
      <c r="Y15" s="229"/>
      <c r="Z15" s="229"/>
    </row>
    <row r="16" spans="1:26" ht="21" customHeight="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3"/>
      <c r="L16" s="229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9"/>
      <c r="X16" s="229"/>
      <c r="Y16" s="229"/>
      <c r="Z16" s="229"/>
    </row>
    <row r="17" spans="1:26" ht="21" customHeight="1">
      <c r="A17" s="271"/>
      <c r="B17" s="272"/>
      <c r="C17" s="272"/>
      <c r="D17" s="272"/>
      <c r="E17" s="272"/>
      <c r="F17" s="272"/>
      <c r="G17" s="272"/>
      <c r="H17" s="272"/>
      <c r="I17" s="272"/>
      <c r="J17" s="272"/>
      <c r="K17" s="273"/>
      <c r="L17" s="229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9"/>
      <c r="X17" s="229"/>
      <c r="Y17" s="229"/>
      <c r="Z17" s="229"/>
    </row>
    <row r="18" spans="1:26" ht="21" customHeight="1">
      <c r="A18" s="271"/>
      <c r="B18" s="272"/>
      <c r="C18" s="272"/>
      <c r="D18" s="272"/>
      <c r="E18" s="272"/>
      <c r="F18" s="272"/>
      <c r="G18" s="272"/>
      <c r="H18" s="272"/>
      <c r="I18" s="274"/>
      <c r="J18" s="274"/>
      <c r="K18" s="273"/>
      <c r="L18" s="229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9"/>
      <c r="X18" s="229"/>
      <c r="Y18" s="229"/>
      <c r="Z18" s="229"/>
    </row>
    <row r="19" spans="1:26" ht="21" customHeight="1">
      <c r="A19" s="271"/>
      <c r="B19" s="272"/>
      <c r="C19" s="272"/>
      <c r="D19" s="272"/>
      <c r="E19" s="272"/>
      <c r="F19" s="272"/>
      <c r="G19" s="272"/>
      <c r="H19" s="272"/>
      <c r="I19" s="274"/>
      <c r="J19" s="274"/>
      <c r="K19" s="273"/>
      <c r="L19" s="229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9"/>
      <c r="X19" s="229"/>
      <c r="Y19" s="229"/>
      <c r="Z19" s="229"/>
    </row>
    <row r="20" spans="1:26" ht="21" customHeight="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3"/>
      <c r="L20" s="229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9"/>
      <c r="X20" s="229"/>
      <c r="Y20" s="229"/>
      <c r="Z20" s="229"/>
    </row>
    <row r="21" spans="1:26" ht="21" customHeight="1">
      <c r="A21" s="271"/>
      <c r="B21" s="272"/>
      <c r="C21" s="272"/>
      <c r="D21" s="272"/>
      <c r="E21" s="272"/>
      <c r="F21" s="272"/>
      <c r="G21" s="272"/>
      <c r="H21" s="272"/>
      <c r="I21" s="272"/>
      <c r="J21" s="272"/>
      <c r="K21" s="273"/>
      <c r="L21" s="229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9"/>
      <c r="X21" s="229"/>
      <c r="Y21" s="229"/>
      <c r="Z21" s="229"/>
    </row>
    <row r="22" spans="1:26" ht="21" customHeight="1">
      <c r="A22" s="271"/>
      <c r="B22" s="272"/>
      <c r="C22" s="272"/>
      <c r="D22" s="272"/>
      <c r="E22" s="272"/>
      <c r="F22" s="272"/>
      <c r="G22" s="272"/>
      <c r="H22" s="272"/>
      <c r="I22" s="274"/>
      <c r="J22" s="274"/>
      <c r="K22" s="273"/>
      <c r="L22" s="229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9"/>
      <c r="X22" s="229"/>
      <c r="Y22" s="229"/>
      <c r="Z22" s="229"/>
    </row>
    <row r="23" spans="1:26" ht="21" customHeight="1">
      <c r="A23" s="271"/>
      <c r="B23" s="272"/>
      <c r="C23" s="272"/>
      <c r="D23" s="272"/>
      <c r="E23" s="272"/>
      <c r="F23" s="272"/>
      <c r="G23" s="272"/>
      <c r="H23" s="272"/>
      <c r="I23" s="274"/>
      <c r="J23" s="274"/>
      <c r="K23" s="273"/>
      <c r="L23" s="229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9"/>
      <c r="X23" s="229"/>
      <c r="Y23" s="229"/>
      <c r="Z23" s="229"/>
    </row>
    <row r="24" spans="1:26" ht="21" customHeight="1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3"/>
      <c r="L24" s="229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9"/>
      <c r="X24" s="229"/>
      <c r="Y24" s="229"/>
      <c r="Z24" s="229"/>
    </row>
    <row r="25" spans="1:26" ht="21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  <c r="L25" s="229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9"/>
      <c r="X25" s="229"/>
      <c r="Y25" s="229"/>
      <c r="Z25" s="229"/>
    </row>
    <row r="26" spans="1:26" ht="21" customHeight="1">
      <c r="A26" s="271"/>
      <c r="B26" s="272"/>
      <c r="C26" s="272"/>
      <c r="D26" s="272"/>
      <c r="E26" s="272"/>
      <c r="F26" s="272"/>
      <c r="G26" s="272"/>
      <c r="H26" s="272"/>
      <c r="I26" s="274"/>
      <c r="J26" s="274"/>
      <c r="K26" s="273"/>
      <c r="L26" s="229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9"/>
      <c r="X26" s="229"/>
      <c r="Y26" s="229"/>
      <c r="Z26" s="229"/>
    </row>
    <row r="27" spans="1:26" ht="21" customHeight="1">
      <c r="A27" s="271"/>
      <c r="B27" s="272"/>
      <c r="C27" s="272"/>
      <c r="D27" s="272"/>
      <c r="E27" s="272"/>
      <c r="F27" s="272"/>
      <c r="G27" s="272"/>
      <c r="H27" s="272"/>
      <c r="I27" s="274"/>
      <c r="J27" s="274"/>
      <c r="K27" s="273"/>
      <c r="L27" s="229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9"/>
      <c r="X27" s="229"/>
      <c r="Y27" s="229"/>
      <c r="Z27" s="229"/>
    </row>
    <row r="28" spans="1:26" ht="21" customHeight="1">
      <c r="A28" s="271"/>
      <c r="B28" s="272"/>
      <c r="C28" s="272"/>
      <c r="D28" s="272"/>
      <c r="E28" s="272"/>
      <c r="F28" s="272"/>
      <c r="G28" s="272"/>
      <c r="H28" s="272"/>
      <c r="I28" s="272"/>
      <c r="J28" s="272"/>
      <c r="K28" s="273"/>
      <c r="L28" s="229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9"/>
      <c r="X28" s="229"/>
      <c r="Y28" s="229"/>
      <c r="Z28" s="229"/>
    </row>
    <row r="29" spans="1:26" ht="21" customHeight="1">
      <c r="A29" s="271"/>
      <c r="B29" s="272"/>
      <c r="C29" s="272"/>
      <c r="D29" s="272"/>
      <c r="E29" s="272"/>
      <c r="F29" s="272"/>
      <c r="G29" s="272"/>
      <c r="H29" s="272"/>
      <c r="I29" s="272"/>
      <c r="J29" s="272"/>
      <c r="K29" s="273"/>
      <c r="L29" s="229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9"/>
      <c r="X29" s="229"/>
      <c r="Y29" s="229"/>
      <c r="Z29" s="229"/>
    </row>
    <row r="30" spans="1:26" ht="21" customHeight="1">
      <c r="A30" s="271"/>
      <c r="B30" s="272"/>
      <c r="C30" s="272"/>
      <c r="D30" s="272"/>
      <c r="E30" s="272"/>
      <c r="F30" s="272"/>
      <c r="G30" s="272"/>
      <c r="H30" s="272"/>
      <c r="I30" s="274"/>
      <c r="J30" s="274"/>
      <c r="K30" s="273"/>
      <c r="L30" s="229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9"/>
      <c r="X30" s="229"/>
      <c r="Y30" s="229"/>
      <c r="Z30" s="229"/>
    </row>
    <row r="31" spans="1:26" ht="21" customHeight="1">
      <c r="A31" s="271"/>
      <c r="B31" s="272"/>
      <c r="C31" s="272"/>
      <c r="D31" s="272"/>
      <c r="E31" s="272"/>
      <c r="F31" s="272"/>
      <c r="G31" s="272"/>
      <c r="H31" s="272"/>
      <c r="I31" s="274"/>
      <c r="J31" s="274"/>
      <c r="K31" s="273"/>
      <c r="L31" s="229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9"/>
      <c r="X31" s="229"/>
      <c r="Y31" s="229"/>
      <c r="Z31" s="229"/>
    </row>
    <row r="32" spans="1:26" ht="21" customHeight="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3"/>
      <c r="L32" s="229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9"/>
      <c r="X32" s="229"/>
      <c r="Y32" s="229"/>
      <c r="Z32" s="229"/>
    </row>
    <row r="33" spans="1:26" ht="21" customHeight="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3"/>
      <c r="L33" s="229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9"/>
      <c r="X33" s="229"/>
      <c r="Y33" s="229"/>
      <c r="Z33" s="229"/>
    </row>
    <row r="34" spans="1:26" ht="21" customHeight="1">
      <c r="A34" s="271"/>
      <c r="B34" s="272"/>
      <c r="C34" s="272"/>
      <c r="D34" s="272"/>
      <c r="E34" s="272"/>
      <c r="F34" s="272"/>
      <c r="G34" s="272"/>
      <c r="H34" s="272"/>
      <c r="I34" s="274"/>
      <c r="J34" s="274"/>
      <c r="K34" s="273"/>
      <c r="L34" s="229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9"/>
      <c r="X34" s="229"/>
      <c r="Y34" s="229"/>
      <c r="Z34" s="229"/>
    </row>
    <row r="35" spans="1:26" ht="21" customHeight="1">
      <c r="A35" s="271"/>
      <c r="B35" s="272"/>
      <c r="C35" s="272"/>
      <c r="D35" s="272"/>
      <c r="E35" s="272"/>
      <c r="F35" s="272"/>
      <c r="G35" s="272"/>
      <c r="H35" s="272"/>
      <c r="I35" s="274"/>
      <c r="J35" s="274"/>
      <c r="K35" s="273"/>
      <c r="L35" s="229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9"/>
      <c r="X35" s="229"/>
      <c r="Y35" s="229"/>
      <c r="Z35" s="229"/>
    </row>
    <row r="36" spans="1:26" ht="21" customHeight="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73"/>
      <c r="L36" s="229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9"/>
      <c r="X36" s="229"/>
      <c r="Y36" s="229"/>
      <c r="Z36" s="229"/>
    </row>
    <row r="37" spans="1:26" ht="21" customHeight="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3"/>
      <c r="L37" s="229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9"/>
      <c r="X37" s="229"/>
      <c r="Y37" s="229"/>
      <c r="Z37" s="229"/>
    </row>
    <row r="38" spans="1:26" ht="21" customHeight="1">
      <c r="A38" s="271"/>
      <c r="B38" s="272"/>
      <c r="C38" s="272"/>
      <c r="D38" s="272"/>
      <c r="E38" s="272"/>
      <c r="F38" s="272"/>
      <c r="G38" s="272"/>
      <c r="H38" s="272"/>
      <c r="I38" s="274"/>
      <c r="J38" s="274"/>
      <c r="K38" s="273"/>
      <c r="L38" s="229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9"/>
      <c r="X38" s="229"/>
      <c r="Y38" s="229"/>
      <c r="Z38" s="229"/>
    </row>
    <row r="39" spans="1:26" ht="21" customHeight="1">
      <c r="A39" s="271"/>
      <c r="B39" s="272"/>
      <c r="C39" s="272"/>
      <c r="D39" s="272"/>
      <c r="E39" s="272"/>
      <c r="F39" s="272"/>
      <c r="G39" s="272"/>
      <c r="H39" s="272"/>
      <c r="I39" s="274"/>
      <c r="J39" s="274"/>
      <c r="K39" s="273"/>
      <c r="L39" s="229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9"/>
      <c r="X39" s="229"/>
      <c r="Y39" s="229"/>
      <c r="Z39" s="229"/>
    </row>
    <row r="40" spans="1:26" ht="21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273"/>
      <c r="L40" s="229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9"/>
      <c r="X40" s="229"/>
      <c r="Y40" s="229"/>
      <c r="Z40" s="229"/>
    </row>
    <row r="41" spans="1:26" ht="21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3"/>
      <c r="L41" s="229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9"/>
      <c r="X41" s="229"/>
      <c r="Y41" s="229"/>
      <c r="Z41" s="229"/>
    </row>
    <row r="42" spans="1:26" ht="21" customHeight="1">
      <c r="A42" s="271"/>
      <c r="B42" s="272"/>
      <c r="C42" s="272"/>
      <c r="D42" s="272"/>
      <c r="E42" s="272"/>
      <c r="F42" s="272"/>
      <c r="G42" s="272"/>
      <c r="H42" s="272"/>
      <c r="I42" s="274"/>
      <c r="J42" s="274"/>
      <c r="K42" s="273"/>
      <c r="L42" s="229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9"/>
      <c r="X42" s="229"/>
      <c r="Y42" s="229"/>
      <c r="Z42" s="229"/>
    </row>
    <row r="43" spans="1:26" ht="21" customHeight="1">
      <c r="A43" s="271"/>
      <c r="B43" s="272"/>
      <c r="C43" s="272"/>
      <c r="D43" s="272"/>
      <c r="E43" s="272"/>
      <c r="F43" s="272"/>
      <c r="G43" s="272"/>
      <c r="H43" s="272"/>
      <c r="I43" s="274"/>
      <c r="J43" s="274"/>
      <c r="K43" s="273"/>
      <c r="L43" s="229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9"/>
      <c r="X43" s="229"/>
      <c r="Y43" s="229"/>
      <c r="Z43" s="229"/>
    </row>
    <row r="44" spans="1:26" ht="21" customHeight="1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3"/>
      <c r="L44" s="229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9"/>
      <c r="X44" s="229"/>
      <c r="Y44" s="229"/>
      <c r="Z44" s="229"/>
    </row>
    <row r="45" spans="1:26" ht="21" customHeight="1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3"/>
      <c r="L45" s="229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9"/>
      <c r="X45" s="229"/>
      <c r="Y45" s="229"/>
      <c r="Z45" s="229"/>
    </row>
    <row r="46" spans="1:26" ht="21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229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9"/>
      <c r="X46" s="229"/>
      <c r="Y46" s="229"/>
      <c r="Z46" s="229"/>
    </row>
    <row r="47" spans="1:26" ht="21" customHeight="1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  <c r="L47" s="229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9"/>
      <c r="X47" s="229"/>
      <c r="Y47" s="229"/>
      <c r="Z47" s="229"/>
    </row>
    <row r="48" spans="1:26" ht="21" customHeight="1">
      <c r="A48" s="271"/>
      <c r="B48" s="272"/>
      <c r="C48" s="272"/>
      <c r="D48" s="272"/>
      <c r="E48" s="272"/>
      <c r="F48" s="272"/>
      <c r="G48" s="272"/>
      <c r="H48" s="272"/>
      <c r="I48" s="274"/>
      <c r="J48" s="274"/>
      <c r="K48" s="273"/>
      <c r="L48" s="229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9"/>
      <c r="X48" s="229"/>
      <c r="Y48" s="229"/>
      <c r="Z48" s="229"/>
    </row>
    <row r="49" spans="1:26" ht="21" customHeight="1">
      <c r="A49" s="271"/>
      <c r="B49" s="272"/>
      <c r="C49" s="272"/>
      <c r="D49" s="272"/>
      <c r="E49" s="272"/>
      <c r="F49" s="272"/>
      <c r="G49" s="272"/>
      <c r="H49" s="272"/>
      <c r="I49" s="274"/>
      <c r="J49" s="274"/>
      <c r="K49" s="273"/>
      <c r="L49" s="229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9"/>
      <c r="X49" s="229"/>
      <c r="Y49" s="229"/>
      <c r="Z49" s="229"/>
    </row>
    <row r="50" spans="1:26" ht="21" customHeight="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  <c r="L50" s="229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9"/>
      <c r="X50" s="229"/>
      <c r="Y50" s="229"/>
      <c r="Z50" s="229"/>
    </row>
    <row r="51" spans="1:26" ht="21" customHeigh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  <c r="L51" s="229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9"/>
      <c r="X51" s="229"/>
      <c r="Y51" s="229"/>
      <c r="Z51" s="229"/>
    </row>
    <row r="52" spans="1:26" ht="21" customHeight="1">
      <c r="A52" s="271"/>
      <c r="B52" s="272"/>
      <c r="C52" s="272"/>
      <c r="D52" s="272"/>
      <c r="E52" s="272"/>
      <c r="F52" s="272"/>
      <c r="G52" s="272"/>
      <c r="H52" s="272"/>
      <c r="I52" s="274"/>
      <c r="J52" s="274"/>
      <c r="K52" s="273"/>
      <c r="L52" s="229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9"/>
      <c r="X52" s="229"/>
      <c r="Y52" s="229"/>
      <c r="Z52" s="229"/>
    </row>
    <row r="53" spans="1:26" ht="21" customHeight="1">
      <c r="A53" s="271"/>
      <c r="B53" s="272"/>
      <c r="C53" s="272"/>
      <c r="D53" s="272"/>
      <c r="E53" s="272"/>
      <c r="F53" s="272"/>
      <c r="G53" s="272"/>
      <c r="H53" s="272"/>
      <c r="I53" s="274"/>
      <c r="J53" s="274"/>
      <c r="K53" s="273"/>
      <c r="L53" s="229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9"/>
      <c r="X53" s="229"/>
      <c r="Y53" s="229"/>
      <c r="Z53" s="229"/>
    </row>
    <row r="54" spans="1:26" ht="21" customHeight="1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3"/>
      <c r="L54" s="229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9"/>
      <c r="X54" s="229"/>
      <c r="Y54" s="229"/>
      <c r="Z54" s="229"/>
    </row>
    <row r="55" spans="1:26" ht="21" customHeight="1">
      <c r="A55" s="271"/>
      <c r="B55" s="272"/>
      <c r="C55" s="272"/>
      <c r="D55" s="272"/>
      <c r="E55" s="272"/>
      <c r="F55" s="272"/>
      <c r="G55" s="272"/>
      <c r="H55" s="272"/>
      <c r="I55" s="272"/>
      <c r="J55" s="272"/>
      <c r="K55" s="273"/>
      <c r="L55" s="229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9"/>
      <c r="X55" s="229"/>
      <c r="Y55" s="229"/>
      <c r="Z55" s="229"/>
    </row>
    <row r="56" spans="1:26" ht="21" customHeight="1">
      <c r="A56" s="271"/>
      <c r="B56" s="272"/>
      <c r="C56" s="272"/>
      <c r="D56" s="272"/>
      <c r="E56" s="272"/>
      <c r="F56" s="272"/>
      <c r="G56" s="272"/>
      <c r="H56" s="272"/>
      <c r="I56" s="274"/>
      <c r="J56" s="274"/>
      <c r="K56" s="273"/>
      <c r="L56" s="229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9"/>
      <c r="X56" s="229"/>
      <c r="Y56" s="229"/>
      <c r="Z56" s="229"/>
    </row>
    <row r="57" spans="1:26" ht="21" customHeight="1">
      <c r="A57" s="271"/>
      <c r="B57" s="272"/>
      <c r="C57" s="272"/>
      <c r="D57" s="272"/>
      <c r="E57" s="272"/>
      <c r="F57" s="272"/>
      <c r="G57" s="272"/>
      <c r="H57" s="272"/>
      <c r="I57" s="274"/>
      <c r="J57" s="274"/>
      <c r="K57" s="273"/>
      <c r="L57" s="229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9"/>
      <c r="X57" s="229"/>
      <c r="Y57" s="229"/>
      <c r="Z57" s="229"/>
    </row>
    <row r="58" spans="1:26" ht="21" customHeight="1">
      <c r="A58" s="271"/>
      <c r="B58" s="272"/>
      <c r="C58" s="272"/>
      <c r="D58" s="272"/>
      <c r="E58" s="272"/>
      <c r="F58" s="272"/>
      <c r="G58" s="272"/>
      <c r="H58" s="272"/>
      <c r="I58" s="272"/>
      <c r="J58" s="272"/>
      <c r="K58" s="273"/>
      <c r="L58" s="229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9"/>
      <c r="X58" s="229"/>
      <c r="Y58" s="229"/>
      <c r="Z58" s="229"/>
    </row>
    <row r="59" spans="1:26" ht="21" customHeight="1">
      <c r="A59" s="271"/>
      <c r="B59" s="272"/>
      <c r="C59" s="272"/>
      <c r="D59" s="272"/>
      <c r="E59" s="272"/>
      <c r="F59" s="272"/>
      <c r="G59" s="272"/>
      <c r="H59" s="272"/>
      <c r="I59" s="272"/>
      <c r="J59" s="272"/>
      <c r="K59" s="273"/>
      <c r="L59" s="229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9"/>
      <c r="X59" s="229"/>
      <c r="Y59" s="229"/>
      <c r="Z59" s="229"/>
    </row>
    <row r="60" spans="1:26" ht="21" customHeight="1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3"/>
      <c r="L60" s="229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9"/>
      <c r="X60" s="229"/>
      <c r="Y60" s="229"/>
      <c r="Z60" s="229"/>
    </row>
    <row r="61" spans="1:26" ht="21" customHeight="1">
      <c r="A61" s="271"/>
      <c r="B61" s="272"/>
      <c r="C61" s="272"/>
      <c r="D61" s="272"/>
      <c r="E61" s="272"/>
      <c r="F61" s="272"/>
      <c r="G61" s="272"/>
      <c r="H61" s="272"/>
      <c r="I61" s="272"/>
      <c r="J61" s="272"/>
      <c r="K61" s="273"/>
      <c r="L61" s="229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9"/>
      <c r="X61" s="229"/>
      <c r="Y61" s="229"/>
      <c r="Z61" s="229"/>
    </row>
    <row r="62" spans="1:26" ht="21" customHeight="1">
      <c r="A62" s="271"/>
      <c r="B62" s="272"/>
      <c r="C62" s="272"/>
      <c r="D62" s="272"/>
      <c r="E62" s="272"/>
      <c r="F62" s="272"/>
      <c r="G62" s="272"/>
      <c r="H62" s="272"/>
      <c r="I62" s="274"/>
      <c r="J62" s="274"/>
      <c r="K62" s="273"/>
      <c r="L62" s="229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9"/>
      <c r="X62" s="229"/>
      <c r="Y62" s="229"/>
      <c r="Z62" s="229"/>
    </row>
    <row r="63" spans="1:26" ht="21" customHeight="1">
      <c r="A63" s="271"/>
      <c r="B63" s="272"/>
      <c r="C63" s="272"/>
      <c r="D63" s="272"/>
      <c r="E63" s="272"/>
      <c r="F63" s="272"/>
      <c r="G63" s="272"/>
      <c r="H63" s="272"/>
      <c r="I63" s="274"/>
      <c r="J63" s="274"/>
      <c r="K63" s="273"/>
      <c r="L63" s="229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9"/>
      <c r="X63" s="229"/>
      <c r="Y63" s="229"/>
      <c r="Z63" s="229"/>
    </row>
    <row r="64" spans="1:26" ht="21" customHeight="1">
      <c r="A64" s="271"/>
      <c r="B64" s="272"/>
      <c r="C64" s="272"/>
      <c r="D64" s="272"/>
      <c r="E64" s="272"/>
      <c r="F64" s="272"/>
      <c r="G64" s="272"/>
      <c r="H64" s="272"/>
      <c r="I64" s="272"/>
      <c r="J64" s="272"/>
      <c r="K64" s="273"/>
      <c r="L64" s="229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9"/>
      <c r="X64" s="229"/>
      <c r="Y64" s="229"/>
      <c r="Z64" s="229"/>
    </row>
    <row r="65" spans="1:26" ht="21" customHeight="1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3"/>
      <c r="L65" s="229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9"/>
      <c r="X65" s="229"/>
      <c r="Y65" s="229"/>
      <c r="Z65" s="229"/>
    </row>
    <row r="66" spans="1:26" ht="21" customHeight="1">
      <c r="A66" s="271"/>
      <c r="B66" s="272"/>
      <c r="C66" s="272"/>
      <c r="D66" s="272"/>
      <c r="E66" s="272"/>
      <c r="F66" s="272"/>
      <c r="G66" s="272"/>
      <c r="H66" s="272"/>
      <c r="I66" s="274"/>
      <c r="J66" s="274"/>
      <c r="K66" s="273"/>
      <c r="L66" s="229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9"/>
      <c r="X66" s="229"/>
      <c r="Y66" s="229"/>
      <c r="Z66" s="229"/>
    </row>
    <row r="67" spans="1:26" ht="21" customHeight="1">
      <c r="A67" s="271"/>
      <c r="B67" s="272"/>
      <c r="C67" s="272"/>
      <c r="D67" s="272"/>
      <c r="E67" s="272"/>
      <c r="F67" s="272"/>
      <c r="G67" s="272"/>
      <c r="H67" s="272"/>
      <c r="I67" s="274"/>
      <c r="J67" s="274"/>
      <c r="K67" s="273"/>
      <c r="L67" s="229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9"/>
      <c r="X67" s="229"/>
      <c r="Y67" s="229"/>
      <c r="Z67" s="229"/>
    </row>
    <row r="68" spans="1:26" ht="21" customHeight="1">
      <c r="A68" s="271"/>
      <c r="B68" s="272"/>
      <c r="C68" s="272"/>
      <c r="D68" s="272"/>
      <c r="E68" s="272"/>
      <c r="F68" s="272"/>
      <c r="G68" s="272"/>
      <c r="H68" s="272"/>
      <c r="I68" s="272"/>
      <c r="J68" s="272"/>
      <c r="K68" s="273"/>
      <c r="L68" s="229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9"/>
      <c r="X68" s="229"/>
      <c r="Y68" s="229"/>
      <c r="Z68" s="229"/>
    </row>
    <row r="69" spans="1:26" ht="21" customHeight="1">
      <c r="A69" s="271"/>
      <c r="B69" s="272"/>
      <c r="C69" s="272"/>
      <c r="D69" s="272"/>
      <c r="E69" s="272"/>
      <c r="F69" s="272"/>
      <c r="G69" s="272"/>
      <c r="H69" s="272"/>
      <c r="I69" s="272"/>
      <c r="J69" s="272"/>
      <c r="K69" s="273"/>
      <c r="L69" s="229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9"/>
      <c r="X69" s="229"/>
      <c r="Y69" s="229"/>
      <c r="Z69" s="229"/>
    </row>
    <row r="70" spans="1:26" ht="21" customHeight="1">
      <c r="A70" s="271"/>
      <c r="B70" s="272"/>
      <c r="C70" s="272"/>
      <c r="D70" s="272"/>
      <c r="E70" s="272"/>
      <c r="F70" s="272"/>
      <c r="G70" s="272"/>
      <c r="H70" s="272"/>
      <c r="I70" s="274"/>
      <c r="J70" s="274"/>
      <c r="K70" s="273"/>
      <c r="L70" s="229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9"/>
      <c r="X70" s="229"/>
      <c r="Y70" s="229"/>
      <c r="Z70" s="229"/>
    </row>
    <row r="71" spans="1:26" ht="21" customHeight="1">
      <c r="A71" s="271"/>
      <c r="B71" s="272"/>
      <c r="C71" s="272"/>
      <c r="D71" s="272"/>
      <c r="E71" s="272"/>
      <c r="F71" s="272"/>
      <c r="G71" s="272"/>
      <c r="H71" s="272"/>
      <c r="I71" s="274"/>
      <c r="J71" s="274"/>
      <c r="K71" s="273"/>
      <c r="L71" s="229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9"/>
      <c r="X71" s="229"/>
      <c r="Y71" s="229"/>
      <c r="Z71" s="229"/>
    </row>
    <row r="72" spans="1:26" ht="21" customHeight="1">
      <c r="A72" s="271"/>
      <c r="B72" s="272"/>
      <c r="C72" s="272"/>
      <c r="D72" s="272"/>
      <c r="E72" s="272"/>
      <c r="F72" s="272"/>
      <c r="G72" s="272"/>
      <c r="H72" s="272"/>
      <c r="I72" s="272"/>
      <c r="J72" s="272"/>
      <c r="K72" s="273"/>
      <c r="L72" s="229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9"/>
      <c r="X72" s="229"/>
      <c r="Y72" s="229"/>
      <c r="Z72" s="229"/>
    </row>
    <row r="73" spans="1:26" ht="21" customHeight="1">
      <c r="A73" s="271"/>
      <c r="B73" s="272"/>
      <c r="C73" s="272"/>
      <c r="D73" s="272"/>
      <c r="E73" s="272"/>
      <c r="F73" s="272"/>
      <c r="G73" s="272"/>
      <c r="H73" s="272"/>
      <c r="I73" s="272"/>
      <c r="J73" s="272"/>
      <c r="K73" s="273"/>
      <c r="L73" s="229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9"/>
      <c r="X73" s="229"/>
      <c r="Y73" s="229"/>
      <c r="Z73" s="229"/>
    </row>
    <row r="74" spans="1:26" ht="21" customHeight="1">
      <c r="A74" s="271"/>
      <c r="B74" s="272"/>
      <c r="C74" s="272"/>
      <c r="D74" s="272"/>
      <c r="E74" s="272"/>
      <c r="F74" s="272"/>
      <c r="G74" s="272"/>
      <c r="H74" s="272"/>
      <c r="I74" s="274"/>
      <c r="J74" s="274"/>
      <c r="K74" s="273"/>
      <c r="L74" s="229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9"/>
      <c r="X74" s="229"/>
      <c r="Y74" s="229"/>
      <c r="Z74" s="229"/>
    </row>
    <row r="75" spans="1:26" ht="21" customHeight="1">
      <c r="A75" s="271"/>
      <c r="B75" s="272"/>
      <c r="C75" s="272"/>
      <c r="D75" s="272"/>
      <c r="E75" s="272"/>
      <c r="F75" s="272"/>
      <c r="G75" s="272"/>
      <c r="H75" s="272"/>
      <c r="I75" s="274"/>
      <c r="J75" s="274"/>
      <c r="K75" s="273"/>
      <c r="L75" s="229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9"/>
      <c r="X75" s="229"/>
      <c r="Y75" s="229"/>
      <c r="Z75" s="229"/>
    </row>
    <row r="76" spans="1:26" ht="21" customHeight="1">
      <c r="A76" s="271"/>
      <c r="B76" s="272"/>
      <c r="C76" s="272"/>
      <c r="D76" s="272"/>
      <c r="E76" s="272"/>
      <c r="F76" s="272"/>
      <c r="G76" s="272"/>
      <c r="H76" s="272"/>
      <c r="I76" s="272"/>
      <c r="J76" s="272"/>
      <c r="K76" s="273"/>
      <c r="L76" s="229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9"/>
      <c r="X76" s="229"/>
      <c r="Y76" s="229"/>
      <c r="Z76" s="229"/>
    </row>
    <row r="77" spans="1:26" ht="21" customHeight="1">
      <c r="A77" s="271"/>
      <c r="B77" s="272"/>
      <c r="C77" s="272"/>
      <c r="D77" s="272"/>
      <c r="E77" s="272"/>
      <c r="F77" s="272"/>
      <c r="G77" s="272"/>
      <c r="H77" s="272"/>
      <c r="I77" s="272"/>
      <c r="J77" s="272"/>
      <c r="K77" s="273"/>
      <c r="L77" s="229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9"/>
      <c r="X77" s="229"/>
      <c r="Y77" s="229"/>
      <c r="Z77" s="229"/>
    </row>
    <row r="78" spans="1:26" ht="21" customHeight="1">
      <c r="A78" s="271"/>
      <c r="B78" s="272"/>
      <c r="C78" s="272"/>
      <c r="D78" s="272"/>
      <c r="E78" s="272"/>
      <c r="F78" s="272"/>
      <c r="G78" s="272"/>
      <c r="H78" s="272"/>
      <c r="I78" s="272"/>
      <c r="J78" s="272"/>
      <c r="K78" s="273"/>
      <c r="L78" s="229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9"/>
      <c r="X78" s="229"/>
      <c r="Y78" s="229"/>
      <c r="Z78" s="229"/>
    </row>
    <row r="79" spans="1:26" ht="21" customHeight="1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3"/>
      <c r="L79" s="229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9"/>
      <c r="X79" s="229"/>
      <c r="Y79" s="229"/>
      <c r="Z79" s="229"/>
    </row>
    <row r="80" spans="1:26" ht="21" customHeight="1">
      <c r="A80" s="271"/>
      <c r="B80" s="272"/>
      <c r="C80" s="272"/>
      <c r="D80" s="272"/>
      <c r="E80" s="272"/>
      <c r="F80" s="272"/>
      <c r="G80" s="272"/>
      <c r="H80" s="272"/>
      <c r="I80" s="274"/>
      <c r="J80" s="274"/>
      <c r="K80" s="273"/>
      <c r="L80" s="229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9"/>
      <c r="X80" s="229"/>
      <c r="Y80" s="229"/>
      <c r="Z80" s="229"/>
    </row>
    <row r="81" spans="1:26" ht="21" customHeight="1">
      <c r="A81" s="271"/>
      <c r="B81" s="272"/>
      <c r="C81" s="272"/>
      <c r="D81" s="272"/>
      <c r="E81" s="272"/>
      <c r="F81" s="272"/>
      <c r="G81" s="272"/>
      <c r="H81" s="272"/>
      <c r="I81" s="274"/>
      <c r="J81" s="274"/>
      <c r="K81" s="273"/>
      <c r="L81" s="229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9"/>
      <c r="X81" s="229"/>
      <c r="Y81" s="229"/>
      <c r="Z81" s="229"/>
    </row>
    <row r="82" spans="1:26" ht="21" customHeight="1">
      <c r="A82" s="271"/>
      <c r="B82" s="272"/>
      <c r="C82" s="272"/>
      <c r="D82" s="272"/>
      <c r="E82" s="272"/>
      <c r="F82" s="272"/>
      <c r="G82" s="272"/>
      <c r="H82" s="272"/>
      <c r="I82" s="272"/>
      <c r="J82" s="272"/>
      <c r="K82" s="273"/>
      <c r="L82" s="229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9"/>
      <c r="X82" s="229"/>
      <c r="Y82" s="229"/>
      <c r="Z82" s="229"/>
    </row>
    <row r="83" spans="1:26" ht="21" customHeight="1">
      <c r="A83" s="271"/>
      <c r="B83" s="272"/>
      <c r="C83" s="272"/>
      <c r="D83" s="272"/>
      <c r="E83" s="272"/>
      <c r="F83" s="272"/>
      <c r="G83" s="272"/>
      <c r="H83" s="272"/>
      <c r="I83" s="272"/>
      <c r="J83" s="272"/>
      <c r="K83" s="273"/>
      <c r="L83" s="229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9"/>
      <c r="X83" s="229"/>
      <c r="Y83" s="229"/>
      <c r="Z83" s="229"/>
    </row>
    <row r="84" spans="1:26" ht="21" customHeight="1">
      <c r="A84" s="271"/>
      <c r="B84" s="272"/>
      <c r="C84" s="272"/>
      <c r="D84" s="272"/>
      <c r="E84" s="272"/>
      <c r="F84" s="272"/>
      <c r="G84" s="272"/>
      <c r="H84" s="272"/>
      <c r="I84" s="272"/>
      <c r="J84" s="272"/>
      <c r="K84" s="273"/>
      <c r="L84" s="229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9"/>
      <c r="X84" s="229"/>
      <c r="Y84" s="229"/>
      <c r="Z84" s="229"/>
    </row>
    <row r="85" spans="1:26" ht="21" customHeight="1">
      <c r="A85" s="271"/>
      <c r="B85" s="272"/>
      <c r="C85" s="272"/>
      <c r="D85" s="272"/>
      <c r="E85" s="272"/>
      <c r="F85" s="272"/>
      <c r="G85" s="272"/>
      <c r="H85" s="272"/>
      <c r="I85" s="272"/>
      <c r="J85" s="272"/>
      <c r="K85" s="273"/>
      <c r="L85" s="229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9"/>
      <c r="X85" s="229"/>
      <c r="Y85" s="229"/>
      <c r="Z85" s="229"/>
    </row>
    <row r="86" spans="1:26" ht="21" customHeight="1">
      <c r="A86" s="271"/>
      <c r="B86" s="272"/>
      <c r="C86" s="272"/>
      <c r="D86" s="272"/>
      <c r="E86" s="272"/>
      <c r="F86" s="272"/>
      <c r="G86" s="272"/>
      <c r="H86" s="272"/>
      <c r="I86" s="274"/>
      <c r="J86" s="274"/>
      <c r="K86" s="273"/>
      <c r="L86" s="229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9"/>
      <c r="X86" s="229"/>
      <c r="Y86" s="229"/>
      <c r="Z86" s="229"/>
    </row>
    <row r="87" spans="1:26" ht="21" customHeight="1">
      <c r="A87" s="271"/>
      <c r="B87" s="272"/>
      <c r="C87" s="272"/>
      <c r="D87" s="272"/>
      <c r="E87" s="272"/>
      <c r="F87" s="272"/>
      <c r="G87" s="272"/>
      <c r="H87" s="272"/>
      <c r="I87" s="274"/>
      <c r="J87" s="274"/>
      <c r="K87" s="273"/>
      <c r="L87" s="229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9"/>
      <c r="X87" s="229"/>
      <c r="Y87" s="229"/>
      <c r="Z87" s="229"/>
    </row>
    <row r="88" spans="1:26" ht="21" customHeight="1">
      <c r="A88" s="271"/>
      <c r="B88" s="272"/>
      <c r="C88" s="272"/>
      <c r="D88" s="272"/>
      <c r="E88" s="272"/>
      <c r="F88" s="272"/>
      <c r="G88" s="272"/>
      <c r="H88" s="272"/>
      <c r="I88" s="272"/>
      <c r="J88" s="272"/>
      <c r="K88" s="273"/>
      <c r="L88" s="229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9"/>
      <c r="X88" s="229"/>
      <c r="Y88" s="229"/>
      <c r="Z88" s="229"/>
    </row>
    <row r="89" spans="1:26" ht="21" customHeight="1">
      <c r="A89" s="271"/>
      <c r="B89" s="272"/>
      <c r="C89" s="272"/>
      <c r="D89" s="272"/>
      <c r="E89" s="272"/>
      <c r="F89" s="272"/>
      <c r="G89" s="272"/>
      <c r="H89" s="272"/>
      <c r="I89" s="272"/>
      <c r="J89" s="272"/>
      <c r="K89" s="273"/>
      <c r="L89" s="229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9"/>
      <c r="X89" s="229"/>
      <c r="Y89" s="229"/>
      <c r="Z89" s="229"/>
    </row>
    <row r="90" spans="1:26" ht="21" customHeight="1">
      <c r="A90" s="271"/>
      <c r="B90" s="272"/>
      <c r="C90" s="272"/>
      <c r="D90" s="272"/>
      <c r="E90" s="272"/>
      <c r="F90" s="272"/>
      <c r="G90" s="272"/>
      <c r="H90" s="272"/>
      <c r="I90" s="272"/>
      <c r="J90" s="272"/>
      <c r="K90" s="273"/>
      <c r="L90" s="229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9"/>
      <c r="X90" s="229"/>
      <c r="Y90" s="229"/>
      <c r="Z90" s="229"/>
    </row>
    <row r="91" spans="1:26" ht="21" customHeight="1">
      <c r="A91" s="271"/>
      <c r="B91" s="272"/>
      <c r="C91" s="272"/>
      <c r="D91" s="272"/>
      <c r="E91" s="272"/>
      <c r="F91" s="272"/>
      <c r="G91" s="272"/>
      <c r="H91" s="272"/>
      <c r="I91" s="272"/>
      <c r="J91" s="272"/>
      <c r="K91" s="273"/>
      <c r="L91" s="229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9"/>
      <c r="X91" s="229"/>
      <c r="Y91" s="229"/>
      <c r="Z91" s="229"/>
    </row>
    <row r="92" spans="1:26" ht="21" customHeight="1">
      <c r="A92" s="271"/>
      <c r="B92" s="272"/>
      <c r="C92" s="272"/>
      <c r="D92" s="272"/>
      <c r="E92" s="272"/>
      <c r="F92" s="272"/>
      <c r="G92" s="272"/>
      <c r="H92" s="272"/>
      <c r="I92" s="272"/>
      <c r="J92" s="272"/>
      <c r="K92" s="273"/>
      <c r="L92" s="229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9"/>
      <c r="X92" s="229"/>
      <c r="Y92" s="229"/>
      <c r="Z92" s="229"/>
    </row>
    <row r="93" spans="1:26" ht="21" customHeight="1">
      <c r="A93" s="271"/>
      <c r="B93" s="272"/>
      <c r="C93" s="272"/>
      <c r="D93" s="272"/>
      <c r="E93" s="272"/>
      <c r="F93" s="272"/>
      <c r="G93" s="272"/>
      <c r="H93" s="272"/>
      <c r="I93" s="272"/>
      <c r="J93" s="272"/>
      <c r="K93" s="273"/>
      <c r="L93" s="229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9"/>
      <c r="X93" s="229"/>
      <c r="Y93" s="229"/>
      <c r="Z93" s="229"/>
    </row>
    <row r="94" spans="1:26" ht="21" customHeight="1">
      <c r="A94" s="271"/>
      <c r="B94" s="272"/>
      <c r="C94" s="272"/>
      <c r="D94" s="272"/>
      <c r="E94" s="272"/>
      <c r="F94" s="272"/>
      <c r="G94" s="272"/>
      <c r="H94" s="272"/>
      <c r="I94" s="274"/>
      <c r="J94" s="274"/>
      <c r="K94" s="273"/>
      <c r="L94" s="229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9"/>
      <c r="X94" s="229"/>
      <c r="Y94" s="229"/>
      <c r="Z94" s="229"/>
    </row>
    <row r="95" spans="1:26" ht="21" customHeight="1">
      <c r="A95" s="271"/>
      <c r="B95" s="272"/>
      <c r="C95" s="272"/>
      <c r="D95" s="272"/>
      <c r="E95" s="272"/>
      <c r="F95" s="272"/>
      <c r="G95" s="272"/>
      <c r="H95" s="272"/>
      <c r="I95" s="274"/>
      <c r="J95" s="274"/>
      <c r="K95" s="273"/>
      <c r="L95" s="229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9"/>
      <c r="X95" s="229"/>
      <c r="Y95" s="229"/>
      <c r="Z95" s="229"/>
    </row>
    <row r="96" spans="1:26" ht="21" customHeight="1">
      <c r="A96" s="271"/>
      <c r="B96" s="272"/>
      <c r="C96" s="272"/>
      <c r="D96" s="272"/>
      <c r="E96" s="272"/>
      <c r="F96" s="272"/>
      <c r="G96" s="272"/>
      <c r="H96" s="272"/>
      <c r="I96" s="272"/>
      <c r="J96" s="272"/>
      <c r="K96" s="273"/>
      <c r="L96" s="229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9"/>
      <c r="X96" s="229"/>
      <c r="Y96" s="229"/>
      <c r="Z96" s="229"/>
    </row>
    <row r="97" spans="1:26" ht="21" customHeight="1">
      <c r="A97" s="271"/>
      <c r="B97" s="272"/>
      <c r="C97" s="272"/>
      <c r="D97" s="272"/>
      <c r="E97" s="272"/>
      <c r="F97" s="272"/>
      <c r="G97" s="272"/>
      <c r="H97" s="272"/>
      <c r="I97" s="272"/>
      <c r="J97" s="272"/>
      <c r="K97" s="273"/>
      <c r="L97" s="229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9"/>
      <c r="X97" s="229"/>
      <c r="Y97" s="229"/>
      <c r="Z97" s="229"/>
    </row>
    <row r="98" spans="1:26" ht="21" customHeight="1">
      <c r="A98" s="271"/>
      <c r="B98" s="272"/>
      <c r="C98" s="272"/>
      <c r="D98" s="272"/>
      <c r="E98" s="272"/>
      <c r="F98" s="272"/>
      <c r="G98" s="272"/>
      <c r="H98" s="272"/>
      <c r="I98" s="272"/>
      <c r="J98" s="272"/>
      <c r="K98" s="273"/>
      <c r="L98" s="229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9"/>
      <c r="X98" s="229"/>
      <c r="Y98" s="229"/>
      <c r="Z98" s="229"/>
    </row>
    <row r="99" spans="1:26" ht="21" customHeight="1">
      <c r="A99" s="271"/>
      <c r="B99" s="272"/>
      <c r="C99" s="272"/>
      <c r="D99" s="272"/>
      <c r="E99" s="272"/>
      <c r="F99" s="272"/>
      <c r="G99" s="272"/>
      <c r="H99" s="272"/>
      <c r="I99" s="272"/>
      <c r="J99" s="272"/>
      <c r="K99" s="273"/>
      <c r="L99" s="229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9"/>
      <c r="X99" s="229"/>
      <c r="Y99" s="229"/>
      <c r="Z99" s="229"/>
    </row>
    <row r="100" spans="1:26" ht="21" customHeight="1">
      <c r="A100" s="271"/>
      <c r="B100" s="272"/>
      <c r="C100" s="272"/>
      <c r="D100" s="272"/>
      <c r="E100" s="272"/>
      <c r="F100" s="272"/>
      <c r="G100" s="272"/>
      <c r="H100" s="272"/>
      <c r="I100" s="274"/>
      <c r="J100" s="274"/>
      <c r="K100" s="273"/>
      <c r="L100" s="229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9"/>
      <c r="X100" s="229"/>
      <c r="Y100" s="229"/>
      <c r="Z100" s="229"/>
    </row>
    <row r="101" spans="1:26" ht="21" customHeight="1">
      <c r="A101" s="271"/>
      <c r="B101" s="272"/>
      <c r="C101" s="272"/>
      <c r="D101" s="272"/>
      <c r="E101" s="272"/>
      <c r="F101" s="272"/>
      <c r="G101" s="272"/>
      <c r="H101" s="272"/>
      <c r="I101" s="274"/>
      <c r="J101" s="274"/>
      <c r="K101" s="273"/>
      <c r="L101" s="229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9"/>
      <c r="X101" s="229"/>
      <c r="Y101" s="229"/>
      <c r="Z101" s="229"/>
    </row>
    <row r="102" spans="1:26" ht="21" customHeight="1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3"/>
      <c r="L102" s="229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9"/>
      <c r="X102" s="229"/>
      <c r="Y102" s="229"/>
      <c r="Z102" s="229"/>
    </row>
    <row r="103" spans="1:26" ht="21" customHeight="1">
      <c r="A103" s="271"/>
      <c r="B103" s="272"/>
      <c r="C103" s="272"/>
      <c r="D103" s="272"/>
      <c r="E103" s="272"/>
      <c r="F103" s="272"/>
      <c r="G103" s="272"/>
      <c r="H103" s="272"/>
      <c r="I103" s="272"/>
      <c r="J103" s="272"/>
      <c r="K103" s="273"/>
      <c r="L103" s="229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9"/>
      <c r="X103" s="229"/>
      <c r="Y103" s="229"/>
      <c r="Z103" s="229"/>
    </row>
    <row r="104" spans="1:26" ht="21" customHeight="1">
      <c r="A104" s="271"/>
      <c r="B104" s="272"/>
      <c r="C104" s="272"/>
      <c r="D104" s="272"/>
      <c r="E104" s="272"/>
      <c r="F104" s="272"/>
      <c r="G104" s="272"/>
      <c r="H104" s="272"/>
      <c r="I104" s="272"/>
      <c r="J104" s="272"/>
      <c r="K104" s="273"/>
      <c r="L104" s="229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9"/>
      <c r="X104" s="229"/>
      <c r="Y104" s="229"/>
      <c r="Z104" s="229"/>
    </row>
    <row r="105" spans="1:26" ht="21" customHeight="1">
      <c r="A105" s="271"/>
      <c r="B105" s="272"/>
      <c r="C105" s="272"/>
      <c r="D105" s="272"/>
      <c r="E105" s="272"/>
      <c r="F105" s="272"/>
      <c r="G105" s="272"/>
      <c r="H105" s="272"/>
      <c r="I105" s="272"/>
      <c r="J105" s="272"/>
      <c r="K105" s="273"/>
      <c r="L105" s="229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9"/>
      <c r="X105" s="229"/>
      <c r="Y105" s="229"/>
      <c r="Z105" s="229"/>
    </row>
    <row r="106" spans="1:26" ht="21" customHeight="1">
      <c r="A106" s="271"/>
      <c r="B106" s="272"/>
      <c r="C106" s="272"/>
      <c r="D106" s="272"/>
      <c r="E106" s="272"/>
      <c r="F106" s="272"/>
      <c r="G106" s="272"/>
      <c r="H106" s="272"/>
      <c r="I106" s="274"/>
      <c r="J106" s="274"/>
      <c r="K106" s="273"/>
      <c r="L106" s="229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9"/>
      <c r="X106" s="229"/>
      <c r="Y106" s="229"/>
      <c r="Z106" s="229"/>
    </row>
    <row r="107" spans="1:26" ht="21" customHeight="1">
      <c r="A107" s="271"/>
      <c r="B107" s="272"/>
      <c r="C107" s="272"/>
      <c r="D107" s="272"/>
      <c r="E107" s="272"/>
      <c r="F107" s="272"/>
      <c r="G107" s="272"/>
      <c r="H107" s="272"/>
      <c r="I107" s="274"/>
      <c r="J107" s="274"/>
      <c r="K107" s="273"/>
      <c r="L107" s="229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9"/>
      <c r="X107" s="229"/>
      <c r="Y107" s="229"/>
      <c r="Z107" s="229"/>
    </row>
    <row r="108" spans="1:26" ht="21" customHeight="1">
      <c r="A108" s="271"/>
      <c r="B108" s="272"/>
      <c r="C108" s="272"/>
      <c r="D108" s="272"/>
      <c r="E108" s="272"/>
      <c r="F108" s="272"/>
      <c r="G108" s="272"/>
      <c r="H108" s="272"/>
      <c r="I108" s="272"/>
      <c r="J108" s="272"/>
      <c r="K108" s="273"/>
      <c r="L108" s="229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9"/>
      <c r="X108" s="229"/>
      <c r="Y108" s="229"/>
      <c r="Z108" s="229"/>
    </row>
    <row r="109" spans="1:26" ht="21" customHeight="1">
      <c r="A109" s="271"/>
      <c r="B109" s="272"/>
      <c r="C109" s="272"/>
      <c r="D109" s="272"/>
      <c r="E109" s="272"/>
      <c r="F109" s="272"/>
      <c r="G109" s="272"/>
      <c r="H109" s="272"/>
      <c r="I109" s="272"/>
      <c r="J109" s="272"/>
      <c r="K109" s="273"/>
      <c r="L109" s="229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9"/>
      <c r="X109" s="229"/>
      <c r="Y109" s="229"/>
      <c r="Z109" s="229"/>
    </row>
    <row r="110" spans="1:26" ht="21" customHeight="1">
      <c r="A110" s="271"/>
      <c r="B110" s="272"/>
      <c r="C110" s="272"/>
      <c r="D110" s="272"/>
      <c r="E110" s="272"/>
      <c r="F110" s="272"/>
      <c r="G110" s="272"/>
      <c r="H110" s="272"/>
      <c r="I110" s="274"/>
      <c r="J110" s="274"/>
      <c r="K110" s="273"/>
      <c r="L110" s="229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9"/>
      <c r="X110" s="229"/>
      <c r="Y110" s="229"/>
      <c r="Z110" s="229"/>
    </row>
    <row r="111" spans="1:26" ht="21" customHeight="1">
      <c r="A111" s="271"/>
      <c r="B111" s="272"/>
      <c r="C111" s="272"/>
      <c r="D111" s="272"/>
      <c r="E111" s="272"/>
      <c r="F111" s="272"/>
      <c r="G111" s="272"/>
      <c r="H111" s="272"/>
      <c r="I111" s="274"/>
      <c r="J111" s="274"/>
      <c r="K111" s="273"/>
      <c r="L111" s="229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9"/>
      <c r="X111" s="229"/>
      <c r="Y111" s="229"/>
      <c r="Z111" s="229"/>
    </row>
    <row r="112" spans="1:26" ht="21" customHeight="1">
      <c r="A112" s="271"/>
      <c r="B112" s="272"/>
      <c r="C112" s="272"/>
      <c r="D112" s="272"/>
      <c r="E112" s="272"/>
      <c r="F112" s="272"/>
      <c r="G112" s="272"/>
      <c r="H112" s="272"/>
      <c r="I112" s="272"/>
      <c r="J112" s="272"/>
      <c r="K112" s="273"/>
      <c r="L112" s="229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9"/>
      <c r="X112" s="229"/>
      <c r="Y112" s="229"/>
      <c r="Z112" s="229"/>
    </row>
    <row r="113" spans="1:26" ht="21" customHeight="1">
      <c r="A113" s="271"/>
      <c r="B113" s="272"/>
      <c r="C113" s="272"/>
      <c r="D113" s="272"/>
      <c r="E113" s="272"/>
      <c r="F113" s="272"/>
      <c r="G113" s="272"/>
      <c r="H113" s="272"/>
      <c r="I113" s="272"/>
      <c r="J113" s="272"/>
      <c r="K113" s="273"/>
      <c r="L113" s="229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9"/>
      <c r="X113" s="229"/>
      <c r="Y113" s="229"/>
      <c r="Z113" s="229"/>
    </row>
    <row r="114" spans="1:26" ht="21" customHeight="1">
      <c r="A114" s="271"/>
      <c r="B114" s="272"/>
      <c r="C114" s="272"/>
      <c r="D114" s="272"/>
      <c r="E114" s="272"/>
      <c r="F114" s="272"/>
      <c r="G114" s="272"/>
      <c r="H114" s="272"/>
      <c r="I114" s="272"/>
      <c r="J114" s="272"/>
      <c r="K114" s="273"/>
      <c r="L114" s="229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9"/>
      <c r="X114" s="229"/>
      <c r="Y114" s="229"/>
      <c r="Z114" s="229"/>
    </row>
    <row r="115" spans="1:26" ht="21" customHeight="1">
      <c r="A115" s="271"/>
      <c r="B115" s="272"/>
      <c r="C115" s="272"/>
      <c r="D115" s="272"/>
      <c r="E115" s="272"/>
      <c r="F115" s="272"/>
      <c r="G115" s="272"/>
      <c r="H115" s="272"/>
      <c r="I115" s="272"/>
      <c r="J115" s="272"/>
      <c r="K115" s="273"/>
      <c r="L115" s="229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9"/>
      <c r="X115" s="229"/>
      <c r="Y115" s="229"/>
      <c r="Z115" s="229"/>
    </row>
    <row r="116" spans="1:26" ht="21" customHeight="1">
      <c r="A116" s="271"/>
      <c r="B116" s="272"/>
      <c r="C116" s="272"/>
      <c r="D116" s="272"/>
      <c r="E116" s="272"/>
      <c r="F116" s="272"/>
      <c r="G116" s="272"/>
      <c r="H116" s="272"/>
      <c r="I116" s="274"/>
      <c r="J116" s="274"/>
      <c r="K116" s="273"/>
      <c r="L116" s="229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9"/>
      <c r="X116" s="229"/>
      <c r="Y116" s="229"/>
      <c r="Z116" s="229"/>
    </row>
    <row r="117" spans="1:26" ht="21" customHeight="1">
      <c r="A117" s="271"/>
      <c r="B117" s="272"/>
      <c r="C117" s="272"/>
      <c r="D117" s="272"/>
      <c r="E117" s="272"/>
      <c r="F117" s="272"/>
      <c r="G117" s="272"/>
      <c r="H117" s="272"/>
      <c r="I117" s="274"/>
      <c r="J117" s="274"/>
      <c r="K117" s="273"/>
      <c r="L117" s="229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9"/>
      <c r="X117" s="229"/>
      <c r="Y117" s="229"/>
      <c r="Z117" s="229"/>
    </row>
    <row r="118" spans="1:26" ht="21" customHeight="1">
      <c r="A118" s="271"/>
      <c r="B118" s="272"/>
      <c r="C118" s="272"/>
      <c r="D118" s="272"/>
      <c r="E118" s="272"/>
      <c r="F118" s="272"/>
      <c r="G118" s="272"/>
      <c r="H118" s="272"/>
      <c r="I118" s="272"/>
      <c r="J118" s="272"/>
      <c r="K118" s="273"/>
      <c r="L118" s="229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9"/>
      <c r="X118" s="229"/>
      <c r="Y118" s="229"/>
      <c r="Z118" s="229"/>
    </row>
    <row r="119" spans="1:26" ht="21" customHeight="1">
      <c r="A119" s="271"/>
      <c r="B119" s="272"/>
      <c r="C119" s="272"/>
      <c r="D119" s="272"/>
      <c r="E119" s="272"/>
      <c r="F119" s="272"/>
      <c r="G119" s="272"/>
      <c r="H119" s="272"/>
      <c r="I119" s="272"/>
      <c r="J119" s="272"/>
      <c r="K119" s="273"/>
      <c r="L119" s="229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9"/>
      <c r="X119" s="229"/>
      <c r="Y119" s="229"/>
      <c r="Z119" s="229"/>
    </row>
    <row r="120" spans="1:26" ht="21" customHeight="1">
      <c r="A120" s="271"/>
      <c r="B120" s="272"/>
      <c r="C120" s="272"/>
      <c r="D120" s="272"/>
      <c r="E120" s="272"/>
      <c r="F120" s="272"/>
      <c r="G120" s="272"/>
      <c r="H120" s="272"/>
      <c r="I120" s="272"/>
      <c r="J120" s="272"/>
      <c r="K120" s="273"/>
      <c r="L120" s="229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9"/>
      <c r="X120" s="229"/>
      <c r="Y120" s="229"/>
      <c r="Z120" s="229"/>
    </row>
    <row r="121" spans="1:26" ht="21" customHeight="1">
      <c r="A121" s="271"/>
      <c r="B121" s="272"/>
      <c r="C121" s="272"/>
      <c r="D121" s="272"/>
      <c r="E121" s="272"/>
      <c r="F121" s="272"/>
      <c r="G121" s="272"/>
      <c r="H121" s="272"/>
      <c r="I121" s="272"/>
      <c r="J121" s="272"/>
      <c r="K121" s="273"/>
      <c r="L121" s="229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9"/>
      <c r="X121" s="229"/>
      <c r="Y121" s="229"/>
      <c r="Z121" s="229"/>
    </row>
    <row r="122" spans="1:26" ht="21" customHeight="1">
      <c r="A122" s="271"/>
      <c r="B122" s="272"/>
      <c r="C122" s="272"/>
      <c r="D122" s="272"/>
      <c r="E122" s="272"/>
      <c r="F122" s="272"/>
      <c r="G122" s="272"/>
      <c r="H122" s="272"/>
      <c r="I122" s="274"/>
      <c r="J122" s="274"/>
      <c r="K122" s="273"/>
      <c r="L122" s="229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9"/>
      <c r="X122" s="229"/>
      <c r="Y122" s="229"/>
      <c r="Z122" s="229"/>
    </row>
    <row r="123" spans="1:26" ht="21" customHeight="1">
      <c r="A123" s="271"/>
      <c r="B123" s="272"/>
      <c r="C123" s="272"/>
      <c r="D123" s="272"/>
      <c r="E123" s="272"/>
      <c r="F123" s="272"/>
      <c r="G123" s="272"/>
      <c r="H123" s="272"/>
      <c r="I123" s="274"/>
      <c r="J123" s="274"/>
      <c r="K123" s="273"/>
      <c r="L123" s="229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9"/>
      <c r="X123" s="229"/>
      <c r="Y123" s="229"/>
      <c r="Z123" s="229"/>
    </row>
    <row r="124" spans="1:26" ht="21" customHeight="1">
      <c r="A124" s="271"/>
      <c r="B124" s="272"/>
      <c r="C124" s="272"/>
      <c r="D124" s="272"/>
      <c r="E124" s="272"/>
      <c r="F124" s="272"/>
      <c r="G124" s="272"/>
      <c r="H124" s="272"/>
      <c r="I124" s="272"/>
      <c r="J124" s="272"/>
      <c r="K124" s="273"/>
      <c r="L124" s="229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9"/>
      <c r="X124" s="229"/>
      <c r="Y124" s="229"/>
      <c r="Z124" s="229"/>
    </row>
    <row r="125" spans="1:26" ht="21" customHeight="1">
      <c r="A125" s="271"/>
      <c r="B125" s="272"/>
      <c r="C125" s="272"/>
      <c r="D125" s="272"/>
      <c r="E125" s="272"/>
      <c r="F125" s="272"/>
      <c r="G125" s="272"/>
      <c r="H125" s="272"/>
      <c r="I125" s="272"/>
      <c r="J125" s="272"/>
      <c r="K125" s="273"/>
      <c r="L125" s="229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9"/>
      <c r="X125" s="229"/>
      <c r="Y125" s="229"/>
      <c r="Z125" s="229"/>
    </row>
    <row r="126" spans="1:26" ht="21" customHeight="1">
      <c r="A126" s="271"/>
      <c r="B126" s="272"/>
      <c r="C126" s="272"/>
      <c r="D126" s="272"/>
      <c r="E126" s="272"/>
      <c r="F126" s="272"/>
      <c r="G126" s="272"/>
      <c r="H126" s="272"/>
      <c r="I126" s="274"/>
      <c r="J126" s="274"/>
      <c r="K126" s="273"/>
      <c r="L126" s="229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9"/>
      <c r="X126" s="229"/>
      <c r="Y126" s="229"/>
      <c r="Z126" s="229"/>
    </row>
    <row r="127" spans="1:26" ht="21" customHeight="1">
      <c r="A127" s="271"/>
      <c r="B127" s="272"/>
      <c r="C127" s="272"/>
      <c r="D127" s="272"/>
      <c r="E127" s="272"/>
      <c r="F127" s="272"/>
      <c r="G127" s="272"/>
      <c r="H127" s="272"/>
      <c r="I127" s="274"/>
      <c r="J127" s="274"/>
      <c r="K127" s="273"/>
      <c r="L127" s="229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9"/>
      <c r="X127" s="229"/>
      <c r="Y127" s="229"/>
      <c r="Z127" s="229"/>
    </row>
    <row r="128" spans="1:26" ht="21" customHeight="1">
      <c r="A128" s="271"/>
      <c r="B128" s="272"/>
      <c r="C128" s="272"/>
      <c r="D128" s="272"/>
      <c r="E128" s="272"/>
      <c r="F128" s="272"/>
      <c r="G128" s="272"/>
      <c r="H128" s="272"/>
      <c r="I128" s="272"/>
      <c r="J128" s="272"/>
      <c r="K128" s="273"/>
      <c r="L128" s="229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9"/>
      <c r="X128" s="229"/>
      <c r="Y128" s="229"/>
      <c r="Z128" s="229"/>
    </row>
    <row r="129" spans="1:26" ht="21" customHeight="1">
      <c r="A129" s="271"/>
      <c r="B129" s="272"/>
      <c r="C129" s="272"/>
      <c r="D129" s="272"/>
      <c r="E129" s="272"/>
      <c r="F129" s="272"/>
      <c r="G129" s="272"/>
      <c r="H129" s="272"/>
      <c r="I129" s="272"/>
      <c r="J129" s="272"/>
      <c r="K129" s="273"/>
      <c r="L129" s="229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9"/>
      <c r="X129" s="229"/>
      <c r="Y129" s="229"/>
      <c r="Z129" s="229"/>
    </row>
    <row r="130" spans="1:26" ht="21" customHeight="1">
      <c r="A130" s="271"/>
      <c r="B130" s="272"/>
      <c r="C130" s="272"/>
      <c r="D130" s="272"/>
      <c r="E130" s="272"/>
      <c r="F130" s="272"/>
      <c r="G130" s="272"/>
      <c r="H130" s="272"/>
      <c r="I130" s="272"/>
      <c r="J130" s="272"/>
      <c r="K130" s="273"/>
      <c r="L130" s="229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9"/>
      <c r="X130" s="229"/>
      <c r="Y130" s="229"/>
      <c r="Z130" s="229"/>
    </row>
    <row r="131" spans="1:26" ht="21" customHeight="1">
      <c r="A131" s="271"/>
      <c r="B131" s="272"/>
      <c r="C131" s="272"/>
      <c r="D131" s="272"/>
      <c r="E131" s="272"/>
      <c r="F131" s="272"/>
      <c r="G131" s="272"/>
      <c r="H131" s="272"/>
      <c r="I131" s="272"/>
      <c r="J131" s="272"/>
      <c r="K131" s="273"/>
      <c r="L131" s="229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9"/>
      <c r="X131" s="229"/>
      <c r="Y131" s="229"/>
      <c r="Z131" s="229"/>
    </row>
    <row r="132" spans="1:26" ht="21" customHeight="1">
      <c r="A132" s="271"/>
      <c r="B132" s="272"/>
      <c r="C132" s="272"/>
      <c r="D132" s="272"/>
      <c r="E132" s="272"/>
      <c r="F132" s="272"/>
      <c r="G132" s="272"/>
      <c r="H132" s="272"/>
      <c r="I132" s="272"/>
      <c r="J132" s="272"/>
      <c r="K132" s="273"/>
      <c r="L132" s="229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9"/>
      <c r="X132" s="229"/>
      <c r="Y132" s="229"/>
      <c r="Z132" s="229"/>
    </row>
    <row r="133" spans="1:26" ht="21" customHeight="1">
      <c r="A133" s="271"/>
      <c r="B133" s="272"/>
      <c r="C133" s="272"/>
      <c r="D133" s="272"/>
      <c r="E133" s="272"/>
      <c r="F133" s="272"/>
      <c r="G133" s="272"/>
      <c r="H133" s="272"/>
      <c r="I133" s="272"/>
      <c r="J133" s="272"/>
      <c r="K133" s="273"/>
      <c r="L133" s="229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9"/>
      <c r="X133" s="229"/>
      <c r="Y133" s="229"/>
      <c r="Z133" s="229"/>
    </row>
    <row r="134" spans="1:26" ht="21" customHeight="1">
      <c r="A134" s="271"/>
      <c r="B134" s="272"/>
      <c r="C134" s="272"/>
      <c r="D134" s="272"/>
      <c r="E134" s="272"/>
      <c r="F134" s="272"/>
      <c r="G134" s="272"/>
      <c r="H134" s="272"/>
      <c r="I134" s="274"/>
      <c r="J134" s="274"/>
      <c r="K134" s="273"/>
      <c r="L134" s="229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9"/>
      <c r="X134" s="229"/>
      <c r="Y134" s="229"/>
      <c r="Z134" s="229"/>
    </row>
    <row r="135" spans="1:26" ht="21" customHeight="1">
      <c r="A135" s="271"/>
      <c r="B135" s="272"/>
      <c r="C135" s="272"/>
      <c r="D135" s="272"/>
      <c r="E135" s="272"/>
      <c r="F135" s="272"/>
      <c r="G135" s="272"/>
      <c r="H135" s="272"/>
      <c r="I135" s="274"/>
      <c r="J135" s="274"/>
      <c r="K135" s="273"/>
      <c r="L135" s="229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9"/>
      <c r="X135" s="229"/>
      <c r="Y135" s="229"/>
      <c r="Z135" s="229"/>
    </row>
    <row r="136" spans="1:26" ht="21" customHeight="1">
      <c r="A136" s="271"/>
      <c r="B136" s="272"/>
      <c r="C136" s="272"/>
      <c r="D136" s="272"/>
      <c r="E136" s="272"/>
      <c r="F136" s="272"/>
      <c r="G136" s="272"/>
      <c r="H136" s="272"/>
      <c r="I136" s="272"/>
      <c r="J136" s="272"/>
      <c r="K136" s="273"/>
      <c r="L136" s="229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9"/>
      <c r="X136" s="229"/>
      <c r="Y136" s="229"/>
      <c r="Z136" s="229"/>
    </row>
    <row r="137" spans="1:26" ht="21" customHeight="1">
      <c r="A137" s="271"/>
      <c r="B137" s="272"/>
      <c r="C137" s="272"/>
      <c r="D137" s="272"/>
      <c r="E137" s="272"/>
      <c r="F137" s="272"/>
      <c r="G137" s="272"/>
      <c r="H137" s="272"/>
      <c r="I137" s="272"/>
      <c r="J137" s="272"/>
      <c r="K137" s="273"/>
      <c r="L137" s="229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9"/>
      <c r="X137" s="229"/>
      <c r="Y137" s="229"/>
      <c r="Z137" s="229"/>
    </row>
    <row r="138" spans="1:26" ht="21" customHeight="1">
      <c r="A138" s="271"/>
      <c r="B138" s="272"/>
      <c r="C138" s="272"/>
      <c r="D138" s="272"/>
      <c r="E138" s="272"/>
      <c r="F138" s="272"/>
      <c r="G138" s="272"/>
      <c r="H138" s="272"/>
      <c r="I138" s="274"/>
      <c r="J138" s="274"/>
      <c r="K138" s="273"/>
      <c r="L138" s="229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9"/>
      <c r="X138" s="229"/>
      <c r="Y138" s="229"/>
      <c r="Z138" s="229"/>
    </row>
    <row r="139" spans="1:26" ht="21" customHeight="1">
      <c r="A139" s="271"/>
      <c r="B139" s="272"/>
      <c r="C139" s="272"/>
      <c r="D139" s="272"/>
      <c r="E139" s="272"/>
      <c r="F139" s="272"/>
      <c r="G139" s="272"/>
      <c r="H139" s="272"/>
      <c r="I139" s="274"/>
      <c r="J139" s="274"/>
      <c r="K139" s="273"/>
      <c r="L139" s="229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9"/>
      <c r="X139" s="229"/>
      <c r="Y139" s="229"/>
      <c r="Z139" s="229"/>
    </row>
    <row r="140" spans="1:26" ht="21" customHeight="1">
      <c r="A140" s="271"/>
      <c r="B140" s="272"/>
      <c r="C140" s="272"/>
      <c r="D140" s="272"/>
      <c r="E140" s="272"/>
      <c r="F140" s="272"/>
      <c r="G140" s="272"/>
      <c r="H140" s="272"/>
      <c r="I140" s="272"/>
      <c r="J140" s="272"/>
      <c r="K140" s="273"/>
      <c r="L140" s="229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9"/>
      <c r="X140" s="229"/>
      <c r="Y140" s="229"/>
      <c r="Z140" s="229"/>
    </row>
    <row r="141" spans="1:26" ht="21" customHeight="1">
      <c r="A141" s="271"/>
      <c r="B141" s="272"/>
      <c r="C141" s="272"/>
      <c r="D141" s="272"/>
      <c r="E141" s="272"/>
      <c r="F141" s="272"/>
      <c r="G141" s="272"/>
      <c r="H141" s="272"/>
      <c r="I141" s="272"/>
      <c r="J141" s="272"/>
      <c r="K141" s="273"/>
      <c r="L141" s="229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9"/>
      <c r="X141" s="229"/>
      <c r="Y141" s="229"/>
      <c r="Z141" s="229"/>
    </row>
    <row r="142" spans="1:26" ht="21" customHeight="1">
      <c r="A142" s="271"/>
      <c r="B142" s="272"/>
      <c r="C142" s="272"/>
      <c r="D142" s="272"/>
      <c r="E142" s="272"/>
      <c r="F142" s="272"/>
      <c r="G142" s="272"/>
      <c r="H142" s="272"/>
      <c r="I142" s="272"/>
      <c r="J142" s="272"/>
      <c r="K142" s="273"/>
      <c r="L142" s="229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9"/>
      <c r="X142" s="229"/>
      <c r="Y142" s="229"/>
      <c r="Z142" s="229"/>
    </row>
    <row r="143" spans="1:26" ht="21" customHeight="1">
      <c r="A143" s="271"/>
      <c r="B143" s="272"/>
      <c r="C143" s="272"/>
      <c r="D143" s="272"/>
      <c r="E143" s="272"/>
      <c r="F143" s="272"/>
      <c r="G143" s="272"/>
      <c r="H143" s="272"/>
      <c r="I143" s="272"/>
      <c r="J143" s="272"/>
      <c r="K143" s="273"/>
      <c r="L143" s="229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9"/>
      <c r="X143" s="229"/>
      <c r="Y143" s="229"/>
      <c r="Z143" s="229"/>
    </row>
    <row r="144" spans="1:26" ht="21" customHeight="1">
      <c r="A144" s="271"/>
      <c r="B144" s="272"/>
      <c r="C144" s="272"/>
      <c r="D144" s="272"/>
      <c r="E144" s="272"/>
      <c r="F144" s="272"/>
      <c r="G144" s="272"/>
      <c r="H144" s="272"/>
      <c r="I144" s="272"/>
      <c r="J144" s="272"/>
      <c r="K144" s="273"/>
      <c r="L144" s="229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9"/>
      <c r="X144" s="229"/>
      <c r="Y144" s="229"/>
      <c r="Z144" s="229"/>
    </row>
    <row r="145" spans="1:26" ht="21" customHeight="1">
      <c r="A145" s="271"/>
      <c r="B145" s="272"/>
      <c r="C145" s="272"/>
      <c r="D145" s="272"/>
      <c r="E145" s="272"/>
      <c r="F145" s="272"/>
      <c r="G145" s="272"/>
      <c r="H145" s="272"/>
      <c r="I145" s="272"/>
      <c r="J145" s="272"/>
      <c r="K145" s="273"/>
      <c r="L145" s="229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9"/>
      <c r="X145" s="229"/>
      <c r="Y145" s="229"/>
      <c r="Z145" s="229"/>
    </row>
    <row r="146" spans="1:26" ht="21" customHeight="1">
      <c r="A146" s="271"/>
      <c r="B146" s="272"/>
      <c r="C146" s="272"/>
      <c r="D146" s="272"/>
      <c r="E146" s="272"/>
      <c r="F146" s="272"/>
      <c r="G146" s="272"/>
      <c r="H146" s="272"/>
      <c r="I146" s="272"/>
      <c r="J146" s="272"/>
      <c r="K146" s="273"/>
      <c r="L146" s="229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9"/>
      <c r="X146" s="229"/>
      <c r="Y146" s="229"/>
      <c r="Z146" s="229"/>
    </row>
    <row r="147" spans="1:26" ht="21" customHeight="1">
      <c r="A147" s="271"/>
      <c r="B147" s="272"/>
      <c r="C147" s="272"/>
      <c r="D147" s="272"/>
      <c r="E147" s="272"/>
      <c r="F147" s="272"/>
      <c r="G147" s="272"/>
      <c r="H147" s="272"/>
      <c r="I147" s="272"/>
      <c r="J147" s="272"/>
      <c r="K147" s="273"/>
      <c r="L147" s="229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9"/>
      <c r="X147" s="229"/>
      <c r="Y147" s="229"/>
      <c r="Z147" s="229"/>
    </row>
    <row r="148" spans="1:26" ht="21" customHeight="1">
      <c r="A148" s="271"/>
      <c r="B148" s="272"/>
      <c r="C148" s="272"/>
      <c r="D148" s="272"/>
      <c r="E148" s="272"/>
      <c r="F148" s="272"/>
      <c r="G148" s="272"/>
      <c r="H148" s="272"/>
      <c r="I148" s="274"/>
      <c r="J148" s="274"/>
      <c r="K148" s="273"/>
      <c r="L148" s="229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9"/>
      <c r="X148" s="229"/>
      <c r="Y148" s="229"/>
      <c r="Z148" s="229"/>
    </row>
    <row r="149" spans="1:26" ht="21" customHeight="1">
      <c r="A149" s="271"/>
      <c r="B149" s="272"/>
      <c r="C149" s="272"/>
      <c r="D149" s="272"/>
      <c r="E149" s="272"/>
      <c r="F149" s="272"/>
      <c r="G149" s="272"/>
      <c r="H149" s="272"/>
      <c r="I149" s="274"/>
      <c r="J149" s="274"/>
      <c r="K149" s="273"/>
      <c r="L149" s="229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9"/>
      <c r="X149" s="229"/>
      <c r="Y149" s="229"/>
      <c r="Z149" s="229"/>
    </row>
    <row r="150" spans="1:26" ht="21" customHeight="1">
      <c r="A150" s="271"/>
      <c r="B150" s="272"/>
      <c r="C150" s="272"/>
      <c r="D150" s="272"/>
      <c r="E150" s="272"/>
      <c r="F150" s="272"/>
      <c r="G150" s="272"/>
      <c r="H150" s="272"/>
      <c r="I150" s="272"/>
      <c r="J150" s="272"/>
      <c r="K150" s="273"/>
      <c r="L150" s="229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9"/>
      <c r="X150" s="229"/>
      <c r="Y150" s="229"/>
      <c r="Z150" s="229"/>
    </row>
    <row r="151" spans="1:26" ht="21" customHeight="1">
      <c r="A151" s="271"/>
      <c r="B151" s="272"/>
      <c r="C151" s="272"/>
      <c r="D151" s="272"/>
      <c r="E151" s="272"/>
      <c r="F151" s="272"/>
      <c r="G151" s="272"/>
      <c r="H151" s="272"/>
      <c r="I151" s="272"/>
      <c r="J151" s="272"/>
      <c r="K151" s="273"/>
      <c r="L151" s="229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9"/>
      <c r="X151" s="229"/>
      <c r="Y151" s="229"/>
      <c r="Z151" s="229"/>
    </row>
    <row r="152" spans="1:26" ht="21" customHeight="1">
      <c r="A152" s="271"/>
      <c r="B152" s="272"/>
      <c r="C152" s="272"/>
      <c r="D152" s="272"/>
      <c r="E152" s="272"/>
      <c r="F152" s="272"/>
      <c r="G152" s="272"/>
      <c r="H152" s="272"/>
      <c r="I152" s="272"/>
      <c r="J152" s="272"/>
      <c r="K152" s="273"/>
      <c r="L152" s="229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9"/>
      <c r="X152" s="229"/>
      <c r="Y152" s="229"/>
      <c r="Z152" s="229"/>
    </row>
    <row r="153" spans="1:26" ht="21" customHeight="1">
      <c r="A153" s="271"/>
      <c r="B153" s="272"/>
      <c r="C153" s="272"/>
      <c r="D153" s="272"/>
      <c r="E153" s="272"/>
      <c r="F153" s="272"/>
      <c r="G153" s="272"/>
      <c r="H153" s="272"/>
      <c r="I153" s="272"/>
      <c r="J153" s="272"/>
      <c r="K153" s="273"/>
      <c r="L153" s="229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9"/>
      <c r="X153" s="229"/>
      <c r="Y153" s="229"/>
      <c r="Z153" s="229"/>
    </row>
    <row r="154" spans="1:26" ht="21" customHeight="1">
      <c r="A154" s="271"/>
      <c r="B154" s="272"/>
      <c r="C154" s="272"/>
      <c r="D154" s="272"/>
      <c r="E154" s="272"/>
      <c r="F154" s="272"/>
      <c r="G154" s="272"/>
      <c r="H154" s="272"/>
      <c r="I154" s="274"/>
      <c r="J154" s="274"/>
      <c r="K154" s="273"/>
      <c r="L154" s="229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9"/>
      <c r="X154" s="229"/>
      <c r="Y154" s="229"/>
      <c r="Z154" s="229"/>
    </row>
    <row r="155" spans="1:26" ht="21" customHeight="1">
      <c r="A155" s="271"/>
      <c r="B155" s="272"/>
      <c r="C155" s="272"/>
      <c r="D155" s="272"/>
      <c r="E155" s="272"/>
      <c r="F155" s="272"/>
      <c r="G155" s="272"/>
      <c r="H155" s="272"/>
      <c r="I155" s="274"/>
      <c r="J155" s="274"/>
      <c r="K155" s="273"/>
      <c r="L155" s="229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9"/>
      <c r="X155" s="229"/>
      <c r="Y155" s="229"/>
      <c r="Z155" s="229"/>
    </row>
    <row r="156" spans="1:26" ht="21" customHeight="1">
      <c r="A156" s="271"/>
      <c r="B156" s="272"/>
      <c r="C156" s="272"/>
      <c r="D156" s="272"/>
      <c r="E156" s="272"/>
      <c r="F156" s="272"/>
      <c r="G156" s="272"/>
      <c r="H156" s="272"/>
      <c r="I156" s="272"/>
      <c r="J156" s="272"/>
      <c r="K156" s="273"/>
      <c r="L156" s="229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9"/>
      <c r="X156" s="229"/>
      <c r="Y156" s="229"/>
      <c r="Z156" s="229"/>
    </row>
    <row r="157" spans="1:26" ht="21" customHeight="1">
      <c r="A157" s="271"/>
      <c r="B157" s="272"/>
      <c r="C157" s="272"/>
      <c r="D157" s="272"/>
      <c r="E157" s="272"/>
      <c r="F157" s="272"/>
      <c r="G157" s="272"/>
      <c r="H157" s="272"/>
      <c r="I157" s="272"/>
      <c r="J157" s="272"/>
      <c r="K157" s="273"/>
      <c r="L157" s="229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9"/>
      <c r="X157" s="229"/>
      <c r="Y157" s="229"/>
      <c r="Z157" s="229"/>
    </row>
    <row r="158" spans="1:26" ht="21" customHeight="1">
      <c r="A158" s="271"/>
      <c r="B158" s="272"/>
      <c r="C158" s="272"/>
      <c r="D158" s="272"/>
      <c r="E158" s="272"/>
      <c r="F158" s="272"/>
      <c r="G158" s="272"/>
      <c r="H158" s="272"/>
      <c r="I158" s="272"/>
      <c r="J158" s="272"/>
      <c r="K158" s="273"/>
      <c r="L158" s="229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9"/>
      <c r="X158" s="229"/>
      <c r="Y158" s="229"/>
      <c r="Z158" s="229"/>
    </row>
    <row r="159" spans="1:26" ht="21" customHeight="1">
      <c r="A159" s="271"/>
      <c r="B159" s="272"/>
      <c r="C159" s="272"/>
      <c r="D159" s="272"/>
      <c r="E159" s="272"/>
      <c r="F159" s="272"/>
      <c r="G159" s="272"/>
      <c r="H159" s="272"/>
      <c r="I159" s="272"/>
      <c r="J159" s="272"/>
      <c r="K159" s="273"/>
      <c r="L159" s="229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9"/>
      <c r="X159" s="229"/>
      <c r="Y159" s="229"/>
      <c r="Z159" s="229"/>
    </row>
    <row r="160" spans="1:26" ht="21" customHeight="1">
      <c r="A160" s="271"/>
      <c r="B160" s="272"/>
      <c r="C160" s="272"/>
      <c r="D160" s="272"/>
      <c r="E160" s="272"/>
      <c r="F160" s="272"/>
      <c r="G160" s="272"/>
      <c r="H160" s="272"/>
      <c r="I160" s="274"/>
      <c r="J160" s="274"/>
      <c r="K160" s="273"/>
      <c r="L160" s="229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9"/>
      <c r="X160" s="229"/>
      <c r="Y160" s="229"/>
      <c r="Z160" s="229"/>
    </row>
    <row r="161" spans="1:26" ht="21" customHeight="1">
      <c r="A161" s="271"/>
      <c r="B161" s="272"/>
      <c r="C161" s="272"/>
      <c r="D161" s="272"/>
      <c r="E161" s="272"/>
      <c r="F161" s="272"/>
      <c r="G161" s="272"/>
      <c r="H161" s="272"/>
      <c r="I161" s="274"/>
      <c r="J161" s="274"/>
      <c r="K161" s="273"/>
      <c r="L161" s="229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9"/>
      <c r="X161" s="229"/>
      <c r="Y161" s="229"/>
      <c r="Z161" s="229"/>
    </row>
    <row r="162" spans="1:26" ht="21" customHeight="1">
      <c r="A162" s="271"/>
      <c r="B162" s="272"/>
      <c r="C162" s="272"/>
      <c r="D162" s="272"/>
      <c r="E162" s="272"/>
      <c r="F162" s="272"/>
      <c r="G162" s="272"/>
      <c r="H162" s="272"/>
      <c r="I162" s="272"/>
      <c r="J162" s="272"/>
      <c r="K162" s="273"/>
      <c r="L162" s="229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9"/>
      <c r="X162" s="229"/>
      <c r="Y162" s="229"/>
      <c r="Z162" s="229"/>
    </row>
    <row r="163" spans="1:26" ht="21" customHeight="1">
      <c r="A163" s="271"/>
      <c r="B163" s="272"/>
      <c r="C163" s="272"/>
      <c r="D163" s="272"/>
      <c r="E163" s="272"/>
      <c r="F163" s="272"/>
      <c r="G163" s="272"/>
      <c r="H163" s="272"/>
      <c r="I163" s="272"/>
      <c r="J163" s="272"/>
      <c r="K163" s="273"/>
      <c r="L163" s="229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9"/>
      <c r="X163" s="229"/>
      <c r="Y163" s="229"/>
      <c r="Z163" s="229"/>
    </row>
    <row r="164" spans="1:26" ht="21" customHeight="1">
      <c r="A164" s="271"/>
      <c r="B164" s="272"/>
      <c r="C164" s="272"/>
      <c r="D164" s="272"/>
      <c r="E164" s="272"/>
      <c r="F164" s="272"/>
      <c r="G164" s="272"/>
      <c r="H164" s="272"/>
      <c r="I164" s="272"/>
      <c r="J164" s="272"/>
      <c r="K164" s="273"/>
      <c r="L164" s="229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9"/>
      <c r="X164" s="229"/>
      <c r="Y164" s="229"/>
      <c r="Z164" s="229"/>
    </row>
    <row r="165" spans="1:26" ht="21" customHeight="1">
      <c r="A165" s="271"/>
      <c r="B165" s="272"/>
      <c r="C165" s="272"/>
      <c r="D165" s="272"/>
      <c r="E165" s="272"/>
      <c r="F165" s="272"/>
      <c r="G165" s="272"/>
      <c r="H165" s="272"/>
      <c r="I165" s="272"/>
      <c r="J165" s="272"/>
      <c r="K165" s="273"/>
      <c r="L165" s="229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9"/>
      <c r="X165" s="229"/>
      <c r="Y165" s="229"/>
      <c r="Z165" s="229"/>
    </row>
    <row r="166" spans="1:26" ht="21" customHeight="1">
      <c r="A166" s="271"/>
      <c r="B166" s="272"/>
      <c r="C166" s="272"/>
      <c r="D166" s="272"/>
      <c r="E166" s="272"/>
      <c r="F166" s="272"/>
      <c r="G166" s="272"/>
      <c r="H166" s="272"/>
      <c r="I166" s="274"/>
      <c r="J166" s="274"/>
      <c r="K166" s="273"/>
      <c r="L166" s="229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9"/>
      <c r="X166" s="229"/>
      <c r="Y166" s="229"/>
      <c r="Z166" s="229"/>
    </row>
    <row r="167" spans="1:26" ht="21" customHeight="1">
      <c r="A167" s="271"/>
      <c r="B167" s="272"/>
      <c r="C167" s="272"/>
      <c r="D167" s="272"/>
      <c r="E167" s="272"/>
      <c r="F167" s="272"/>
      <c r="G167" s="272"/>
      <c r="H167" s="272"/>
      <c r="I167" s="274"/>
      <c r="J167" s="274"/>
      <c r="K167" s="273"/>
      <c r="L167" s="229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9"/>
      <c r="X167" s="229"/>
      <c r="Y167" s="229"/>
      <c r="Z167" s="229"/>
    </row>
    <row r="168" spans="1:26" ht="21" customHeight="1">
      <c r="A168" s="271"/>
      <c r="B168" s="272"/>
      <c r="C168" s="272"/>
      <c r="D168" s="272"/>
      <c r="E168" s="272"/>
      <c r="F168" s="272"/>
      <c r="G168" s="272"/>
      <c r="H168" s="272"/>
      <c r="I168" s="272"/>
      <c r="J168" s="272"/>
      <c r="K168" s="273"/>
      <c r="L168" s="229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9"/>
      <c r="X168" s="229"/>
      <c r="Y168" s="229"/>
      <c r="Z168" s="229"/>
    </row>
    <row r="169" spans="1:26" ht="21" customHeight="1">
      <c r="A169" s="271"/>
      <c r="B169" s="272"/>
      <c r="C169" s="272"/>
      <c r="D169" s="272"/>
      <c r="E169" s="272"/>
      <c r="F169" s="272"/>
      <c r="G169" s="272"/>
      <c r="H169" s="272"/>
      <c r="I169" s="272"/>
      <c r="J169" s="272"/>
      <c r="K169" s="273"/>
      <c r="L169" s="229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9"/>
      <c r="X169" s="229"/>
      <c r="Y169" s="229"/>
      <c r="Z169" s="229"/>
    </row>
    <row r="170" spans="1:26" ht="21" customHeight="1">
      <c r="A170" s="271"/>
      <c r="B170" s="272"/>
      <c r="C170" s="272"/>
      <c r="D170" s="272"/>
      <c r="E170" s="272"/>
      <c r="F170" s="272"/>
      <c r="G170" s="272"/>
      <c r="H170" s="272"/>
      <c r="I170" s="272"/>
      <c r="J170" s="272"/>
      <c r="K170" s="273"/>
      <c r="L170" s="229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9"/>
      <c r="X170" s="229"/>
      <c r="Y170" s="229"/>
      <c r="Z170" s="229"/>
    </row>
    <row r="171" spans="1:26" ht="21" customHeight="1">
      <c r="A171" s="271"/>
      <c r="B171" s="272"/>
      <c r="C171" s="272"/>
      <c r="D171" s="272"/>
      <c r="E171" s="272"/>
      <c r="F171" s="272"/>
      <c r="G171" s="272"/>
      <c r="H171" s="272"/>
      <c r="I171" s="272"/>
      <c r="J171" s="272"/>
      <c r="K171" s="273"/>
      <c r="L171" s="229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9"/>
      <c r="X171" s="229"/>
      <c r="Y171" s="229"/>
      <c r="Z171" s="229"/>
    </row>
    <row r="172" spans="1:26" ht="21" customHeight="1">
      <c r="A172" s="271"/>
      <c r="B172" s="272"/>
      <c r="C172" s="272"/>
      <c r="D172" s="272"/>
      <c r="E172" s="272"/>
      <c r="F172" s="272"/>
      <c r="G172" s="272"/>
      <c r="H172" s="272"/>
      <c r="I172" s="272"/>
      <c r="J172" s="272"/>
      <c r="K172" s="273"/>
      <c r="L172" s="229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9"/>
      <c r="X172" s="229"/>
      <c r="Y172" s="229"/>
      <c r="Z172" s="229"/>
    </row>
    <row r="173" spans="1:26" ht="21" customHeight="1">
      <c r="A173" s="271"/>
      <c r="B173" s="272"/>
      <c r="C173" s="272"/>
      <c r="D173" s="272"/>
      <c r="E173" s="272"/>
      <c r="F173" s="272"/>
      <c r="G173" s="272"/>
      <c r="H173" s="272"/>
      <c r="I173" s="272"/>
      <c r="J173" s="272"/>
      <c r="K173" s="273"/>
      <c r="L173" s="229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9"/>
      <c r="X173" s="229"/>
      <c r="Y173" s="229"/>
      <c r="Z173" s="229"/>
    </row>
    <row r="174" spans="1:26" ht="21" customHeight="1">
      <c r="A174" s="271"/>
      <c r="B174" s="272"/>
      <c r="C174" s="272"/>
      <c r="D174" s="272"/>
      <c r="E174" s="272"/>
      <c r="F174" s="272"/>
      <c r="G174" s="272"/>
      <c r="H174" s="272"/>
      <c r="I174" s="272"/>
      <c r="J174" s="272"/>
      <c r="K174" s="273"/>
      <c r="L174" s="229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9"/>
      <c r="X174" s="229"/>
      <c r="Y174" s="229"/>
      <c r="Z174" s="229"/>
    </row>
    <row r="175" spans="1:26" ht="21" customHeight="1">
      <c r="A175" s="271"/>
      <c r="B175" s="272"/>
      <c r="C175" s="272"/>
      <c r="D175" s="272"/>
      <c r="E175" s="272"/>
      <c r="F175" s="272"/>
      <c r="G175" s="272"/>
      <c r="H175" s="272"/>
      <c r="I175" s="274"/>
      <c r="J175" s="274"/>
      <c r="K175" s="273"/>
      <c r="L175" s="229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9"/>
      <c r="X175" s="229"/>
      <c r="Y175" s="229"/>
      <c r="Z175" s="229"/>
    </row>
    <row r="176" spans="1:26" ht="21" customHeight="1">
      <c r="A176" s="271"/>
      <c r="B176" s="272"/>
      <c r="C176" s="272"/>
      <c r="D176" s="272"/>
      <c r="E176" s="272"/>
      <c r="F176" s="272"/>
      <c r="G176" s="272"/>
      <c r="H176" s="272"/>
      <c r="I176" s="274"/>
      <c r="J176" s="274"/>
      <c r="K176" s="273"/>
      <c r="L176" s="229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9"/>
      <c r="X176" s="229"/>
      <c r="Y176" s="229"/>
      <c r="Z176" s="229"/>
    </row>
    <row r="177" spans="1:26" ht="21" customHeight="1">
      <c r="A177" s="271"/>
      <c r="B177" s="272"/>
      <c r="C177" s="272"/>
      <c r="D177" s="272"/>
      <c r="E177" s="272"/>
      <c r="F177" s="272"/>
      <c r="G177" s="272"/>
      <c r="H177" s="272"/>
      <c r="I177" s="272"/>
      <c r="J177" s="272"/>
      <c r="K177" s="273"/>
      <c r="L177" s="229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9"/>
      <c r="X177" s="229"/>
      <c r="Y177" s="229"/>
      <c r="Z177" s="229"/>
    </row>
    <row r="178" spans="1:26" ht="21" customHeight="1">
      <c r="A178" s="271"/>
      <c r="B178" s="272"/>
      <c r="C178" s="272"/>
      <c r="D178" s="272"/>
      <c r="E178" s="272"/>
      <c r="F178" s="272"/>
      <c r="G178" s="272"/>
      <c r="H178" s="272"/>
      <c r="I178" s="272"/>
      <c r="J178" s="272"/>
      <c r="K178" s="273"/>
      <c r="L178" s="229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9"/>
      <c r="X178" s="229"/>
      <c r="Y178" s="229"/>
      <c r="Z178" s="229"/>
    </row>
    <row r="179" spans="1:26" ht="21" customHeight="1">
      <c r="A179" s="271"/>
      <c r="B179" s="272"/>
      <c r="C179" s="272"/>
      <c r="D179" s="272"/>
      <c r="E179" s="272"/>
      <c r="F179" s="272"/>
      <c r="G179" s="272"/>
      <c r="H179" s="272"/>
      <c r="I179" s="272"/>
      <c r="J179" s="272"/>
      <c r="K179" s="273"/>
      <c r="L179" s="229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9"/>
      <c r="X179" s="229"/>
      <c r="Y179" s="229"/>
      <c r="Z179" s="229"/>
    </row>
    <row r="180" spans="1:26" ht="21" customHeight="1">
      <c r="A180" s="271"/>
      <c r="B180" s="272"/>
      <c r="C180" s="272"/>
      <c r="D180" s="272"/>
      <c r="E180" s="272"/>
      <c r="F180" s="272"/>
      <c r="G180" s="272"/>
      <c r="H180" s="272"/>
      <c r="I180" s="272"/>
      <c r="J180" s="272"/>
      <c r="K180" s="273"/>
      <c r="L180" s="229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9"/>
      <c r="X180" s="229"/>
      <c r="Y180" s="229"/>
      <c r="Z180" s="229"/>
    </row>
    <row r="181" spans="1:26" ht="21" customHeight="1">
      <c r="A181" s="271"/>
      <c r="B181" s="272"/>
      <c r="C181" s="272"/>
      <c r="D181" s="272"/>
      <c r="E181" s="272"/>
      <c r="F181" s="272"/>
      <c r="G181" s="272"/>
      <c r="H181" s="272"/>
      <c r="I181" s="274"/>
      <c r="J181" s="274"/>
      <c r="K181" s="273"/>
      <c r="L181" s="229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9"/>
      <c r="X181" s="229"/>
      <c r="Y181" s="229"/>
      <c r="Z181" s="229"/>
    </row>
    <row r="182" spans="1:26" ht="21" customHeight="1">
      <c r="A182" s="271"/>
      <c r="B182" s="272"/>
      <c r="C182" s="272"/>
      <c r="D182" s="272"/>
      <c r="E182" s="272"/>
      <c r="F182" s="272"/>
      <c r="G182" s="272"/>
      <c r="H182" s="272"/>
      <c r="I182" s="274"/>
      <c r="J182" s="274"/>
      <c r="K182" s="273"/>
      <c r="L182" s="229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9"/>
      <c r="X182" s="229"/>
      <c r="Y182" s="229"/>
      <c r="Z182" s="229"/>
    </row>
    <row r="183" spans="1:26" ht="21" customHeight="1">
      <c r="A183" s="271"/>
      <c r="B183" s="272"/>
      <c r="C183" s="272"/>
      <c r="D183" s="272"/>
      <c r="E183" s="272"/>
      <c r="F183" s="272"/>
      <c r="G183" s="272"/>
      <c r="H183" s="272"/>
      <c r="I183" s="272"/>
      <c r="J183" s="272"/>
      <c r="K183" s="273"/>
      <c r="L183" s="229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9"/>
      <c r="X183" s="229"/>
      <c r="Y183" s="229"/>
      <c r="Z183" s="229"/>
    </row>
    <row r="184" spans="1:26" ht="21" customHeight="1">
      <c r="A184" s="271"/>
      <c r="B184" s="272"/>
      <c r="C184" s="272"/>
      <c r="D184" s="272"/>
      <c r="E184" s="272"/>
      <c r="F184" s="272"/>
      <c r="G184" s="272"/>
      <c r="H184" s="272"/>
      <c r="I184" s="272"/>
      <c r="J184" s="272"/>
      <c r="K184" s="273"/>
      <c r="L184" s="229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9"/>
      <c r="X184" s="229"/>
      <c r="Y184" s="229"/>
      <c r="Z184" s="229"/>
    </row>
    <row r="185" spans="1:26" ht="21" customHeight="1">
      <c r="A185" s="271"/>
      <c r="B185" s="272"/>
      <c r="C185" s="272"/>
      <c r="D185" s="272"/>
      <c r="E185" s="272"/>
      <c r="F185" s="272"/>
      <c r="G185" s="272"/>
      <c r="H185" s="272"/>
      <c r="I185" s="272"/>
      <c r="J185" s="272"/>
      <c r="K185" s="273"/>
      <c r="L185" s="229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9"/>
      <c r="X185" s="229"/>
      <c r="Y185" s="229"/>
      <c r="Z185" s="229"/>
    </row>
    <row r="186" spans="1:26" ht="21" customHeight="1">
      <c r="A186" s="271"/>
      <c r="B186" s="272"/>
      <c r="C186" s="272"/>
      <c r="D186" s="272"/>
      <c r="E186" s="272"/>
      <c r="F186" s="272"/>
      <c r="G186" s="272"/>
      <c r="H186" s="272"/>
      <c r="I186" s="272"/>
      <c r="J186" s="272"/>
      <c r="K186" s="273"/>
      <c r="L186" s="229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9"/>
      <c r="X186" s="229"/>
      <c r="Y186" s="229"/>
      <c r="Z186" s="229"/>
    </row>
    <row r="187" spans="1:26" ht="21" customHeight="1">
      <c r="A187" s="271"/>
      <c r="B187" s="272"/>
      <c r="C187" s="272"/>
      <c r="D187" s="272"/>
      <c r="E187" s="272"/>
      <c r="F187" s="272"/>
      <c r="G187" s="272"/>
      <c r="H187" s="272"/>
      <c r="I187" s="274"/>
      <c r="J187" s="274"/>
      <c r="K187" s="273"/>
      <c r="L187" s="229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9"/>
      <c r="X187" s="229"/>
      <c r="Y187" s="229"/>
      <c r="Z187" s="229"/>
    </row>
    <row r="188" spans="1:26" ht="21" customHeight="1">
      <c r="A188" s="271"/>
      <c r="B188" s="272"/>
      <c r="C188" s="272"/>
      <c r="D188" s="272"/>
      <c r="E188" s="272"/>
      <c r="F188" s="272"/>
      <c r="G188" s="272"/>
      <c r="H188" s="272"/>
      <c r="I188" s="274"/>
      <c r="J188" s="274"/>
      <c r="K188" s="273"/>
      <c r="L188" s="229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9"/>
      <c r="X188" s="229"/>
      <c r="Y188" s="229"/>
      <c r="Z188" s="229"/>
    </row>
    <row r="189" spans="1:26" ht="21" customHeight="1">
      <c r="A189" s="271"/>
      <c r="B189" s="272"/>
      <c r="C189" s="272"/>
      <c r="D189" s="272"/>
      <c r="E189" s="272"/>
      <c r="F189" s="272"/>
      <c r="G189" s="272"/>
      <c r="H189" s="272"/>
      <c r="I189" s="272"/>
      <c r="J189" s="272"/>
      <c r="K189" s="273"/>
      <c r="L189" s="229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9"/>
      <c r="X189" s="229"/>
      <c r="Y189" s="229"/>
      <c r="Z189" s="229"/>
    </row>
    <row r="190" spans="1:26" ht="21" customHeight="1">
      <c r="A190" s="271"/>
      <c r="B190" s="272"/>
      <c r="C190" s="272"/>
      <c r="D190" s="272"/>
      <c r="E190" s="272"/>
      <c r="F190" s="272"/>
      <c r="G190" s="272"/>
      <c r="H190" s="272"/>
      <c r="I190" s="272"/>
      <c r="J190" s="272"/>
      <c r="K190" s="273"/>
      <c r="L190" s="229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9"/>
      <c r="X190" s="229"/>
      <c r="Y190" s="229"/>
      <c r="Z190" s="229"/>
    </row>
    <row r="191" spans="1:26" ht="21" customHeight="1">
      <c r="A191" s="271"/>
      <c r="B191" s="272"/>
      <c r="C191" s="272"/>
      <c r="D191" s="272"/>
      <c r="E191" s="272"/>
      <c r="F191" s="272"/>
      <c r="G191" s="272"/>
      <c r="H191" s="272"/>
      <c r="I191" s="272"/>
      <c r="J191" s="272"/>
      <c r="K191" s="273"/>
      <c r="L191" s="229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9"/>
      <c r="X191" s="229"/>
      <c r="Y191" s="229"/>
      <c r="Z191" s="229"/>
    </row>
    <row r="192" spans="1:26" ht="21" customHeight="1">
      <c r="A192" s="271"/>
      <c r="B192" s="272"/>
      <c r="C192" s="272"/>
      <c r="D192" s="272"/>
      <c r="E192" s="272"/>
      <c r="F192" s="272"/>
      <c r="G192" s="272"/>
      <c r="H192" s="272"/>
      <c r="I192" s="272"/>
      <c r="J192" s="272"/>
      <c r="K192" s="273"/>
      <c r="L192" s="229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9"/>
      <c r="X192" s="229"/>
      <c r="Y192" s="229"/>
      <c r="Z192" s="229"/>
    </row>
    <row r="193" spans="1:26" ht="21" customHeight="1">
      <c r="A193" s="271"/>
      <c r="B193" s="272"/>
      <c r="C193" s="272"/>
      <c r="D193" s="272"/>
      <c r="E193" s="272"/>
      <c r="F193" s="272"/>
      <c r="G193" s="272"/>
      <c r="H193" s="272"/>
      <c r="I193" s="274"/>
      <c r="J193" s="274"/>
      <c r="K193" s="273"/>
      <c r="L193" s="229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9"/>
      <c r="X193" s="229"/>
      <c r="Y193" s="229"/>
      <c r="Z193" s="229"/>
    </row>
    <row r="194" spans="1:26" ht="21" customHeight="1">
      <c r="A194" s="271"/>
      <c r="B194" s="272"/>
      <c r="C194" s="272"/>
      <c r="D194" s="272"/>
      <c r="E194" s="272"/>
      <c r="F194" s="272"/>
      <c r="G194" s="272"/>
      <c r="H194" s="272"/>
      <c r="I194" s="274"/>
      <c r="J194" s="274"/>
      <c r="K194" s="273"/>
      <c r="L194" s="229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9"/>
      <c r="X194" s="229"/>
      <c r="Y194" s="229"/>
      <c r="Z194" s="229"/>
    </row>
    <row r="195" spans="1:26" ht="21" customHeight="1">
      <c r="A195" s="271"/>
      <c r="B195" s="272"/>
      <c r="C195" s="272"/>
      <c r="D195" s="272"/>
      <c r="E195" s="272"/>
      <c r="F195" s="272"/>
      <c r="G195" s="272"/>
      <c r="H195" s="272"/>
      <c r="I195" s="272"/>
      <c r="J195" s="272"/>
      <c r="K195" s="273"/>
      <c r="L195" s="229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9"/>
      <c r="X195" s="229"/>
      <c r="Y195" s="229"/>
      <c r="Z195" s="229"/>
    </row>
    <row r="196" spans="1:26" ht="21" customHeight="1">
      <c r="A196" s="271"/>
      <c r="B196" s="272"/>
      <c r="C196" s="272"/>
      <c r="D196" s="272"/>
      <c r="E196" s="272"/>
      <c r="F196" s="272"/>
      <c r="G196" s="272"/>
      <c r="H196" s="272"/>
      <c r="I196" s="272"/>
      <c r="J196" s="272"/>
      <c r="K196" s="273"/>
      <c r="L196" s="229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9"/>
      <c r="X196" s="229"/>
      <c r="Y196" s="229"/>
      <c r="Z196" s="229"/>
    </row>
    <row r="197" spans="1:26" ht="21" customHeight="1">
      <c r="A197" s="271"/>
      <c r="B197" s="272"/>
      <c r="C197" s="272"/>
      <c r="D197" s="272"/>
      <c r="E197" s="272"/>
      <c r="F197" s="272"/>
      <c r="G197" s="272"/>
      <c r="H197" s="272"/>
      <c r="I197" s="272"/>
      <c r="J197" s="272"/>
      <c r="K197" s="273"/>
      <c r="L197" s="229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9"/>
      <c r="X197" s="229"/>
      <c r="Y197" s="229"/>
      <c r="Z197" s="229"/>
    </row>
    <row r="198" spans="1:26" ht="21" customHeight="1">
      <c r="A198" s="271"/>
      <c r="B198" s="272"/>
      <c r="C198" s="272"/>
      <c r="D198" s="272"/>
      <c r="E198" s="272"/>
      <c r="F198" s="272"/>
      <c r="G198" s="272"/>
      <c r="H198" s="272"/>
      <c r="I198" s="272"/>
      <c r="J198" s="272"/>
      <c r="K198" s="273"/>
      <c r="L198" s="229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9"/>
      <c r="X198" s="229"/>
      <c r="Y198" s="229"/>
      <c r="Z198" s="229"/>
    </row>
    <row r="199" spans="1:26" ht="21" customHeight="1">
      <c r="A199" s="271"/>
      <c r="B199" s="272"/>
      <c r="C199" s="272"/>
      <c r="D199" s="272"/>
      <c r="E199" s="272"/>
      <c r="F199" s="272"/>
      <c r="G199" s="272"/>
      <c r="H199" s="272"/>
      <c r="I199" s="274"/>
      <c r="J199" s="274"/>
      <c r="K199" s="273"/>
      <c r="L199" s="229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9"/>
      <c r="X199" s="229"/>
      <c r="Y199" s="229"/>
      <c r="Z199" s="229"/>
    </row>
    <row r="200" spans="1:26" ht="21" customHeight="1">
      <c r="A200" s="271"/>
      <c r="B200" s="272"/>
      <c r="C200" s="272"/>
      <c r="D200" s="272"/>
      <c r="E200" s="272"/>
      <c r="F200" s="272"/>
      <c r="G200" s="272"/>
      <c r="H200" s="272"/>
      <c r="I200" s="274"/>
      <c r="J200" s="274"/>
      <c r="K200" s="273"/>
      <c r="L200" s="229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9"/>
      <c r="X200" s="229"/>
      <c r="Y200" s="229"/>
      <c r="Z200" s="229"/>
    </row>
    <row r="201" spans="1:26" ht="21" customHeight="1">
      <c r="A201" s="271"/>
      <c r="B201" s="272"/>
      <c r="C201" s="272"/>
      <c r="D201" s="272"/>
      <c r="E201" s="272"/>
      <c r="F201" s="272"/>
      <c r="G201" s="272"/>
      <c r="H201" s="272"/>
      <c r="I201" s="272"/>
      <c r="J201" s="272"/>
      <c r="K201" s="273"/>
      <c r="L201" s="229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9"/>
      <c r="X201" s="229"/>
      <c r="Y201" s="229"/>
      <c r="Z201" s="229"/>
    </row>
    <row r="202" spans="1:26" ht="21" customHeight="1">
      <c r="A202" s="271"/>
      <c r="B202" s="272"/>
      <c r="C202" s="272"/>
      <c r="D202" s="272"/>
      <c r="E202" s="272"/>
      <c r="F202" s="272"/>
      <c r="G202" s="272"/>
      <c r="H202" s="272"/>
      <c r="I202" s="272"/>
      <c r="J202" s="272"/>
      <c r="K202" s="273"/>
      <c r="L202" s="229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9"/>
      <c r="X202" s="229"/>
      <c r="Y202" s="229"/>
      <c r="Z202" s="229"/>
    </row>
    <row r="203" spans="1:26" ht="21" customHeight="1">
      <c r="A203" s="271"/>
      <c r="B203" s="272"/>
      <c r="C203" s="272"/>
      <c r="D203" s="272"/>
      <c r="E203" s="272"/>
      <c r="F203" s="272"/>
      <c r="G203" s="272"/>
      <c r="H203" s="272"/>
      <c r="I203" s="272"/>
      <c r="J203" s="272"/>
      <c r="K203" s="273"/>
      <c r="L203" s="229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9"/>
      <c r="X203" s="229"/>
      <c r="Y203" s="229"/>
      <c r="Z203" s="229"/>
    </row>
    <row r="204" spans="1:26" ht="21" customHeight="1">
      <c r="A204" s="271"/>
      <c r="B204" s="272"/>
      <c r="C204" s="272"/>
      <c r="D204" s="272"/>
      <c r="E204" s="272"/>
      <c r="F204" s="272"/>
      <c r="G204" s="272"/>
      <c r="H204" s="272"/>
      <c r="I204" s="272"/>
      <c r="J204" s="272"/>
      <c r="K204" s="273"/>
      <c r="L204" s="229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9"/>
      <c r="X204" s="229"/>
      <c r="Y204" s="229"/>
      <c r="Z204" s="229"/>
    </row>
    <row r="205" spans="1:26" ht="21" customHeight="1">
      <c r="A205" s="271"/>
      <c r="B205" s="272"/>
      <c r="C205" s="272"/>
      <c r="D205" s="272"/>
      <c r="E205" s="272"/>
      <c r="F205" s="272"/>
      <c r="G205" s="272"/>
      <c r="H205" s="272"/>
      <c r="I205" s="272"/>
      <c r="J205" s="272"/>
      <c r="K205" s="273"/>
      <c r="L205" s="229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9"/>
      <c r="X205" s="229"/>
      <c r="Y205" s="229"/>
      <c r="Z205" s="229"/>
    </row>
    <row r="206" spans="1:26" ht="21" customHeight="1">
      <c r="A206" s="271"/>
      <c r="B206" s="272"/>
      <c r="C206" s="272"/>
      <c r="D206" s="272"/>
      <c r="E206" s="272"/>
      <c r="F206" s="272"/>
      <c r="G206" s="272"/>
      <c r="H206" s="272"/>
      <c r="I206" s="272"/>
      <c r="J206" s="272"/>
      <c r="K206" s="273"/>
      <c r="L206" s="229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9"/>
      <c r="X206" s="229"/>
      <c r="Y206" s="229"/>
      <c r="Z206" s="229"/>
    </row>
    <row r="207" spans="1:26" ht="21" customHeight="1">
      <c r="A207" s="271"/>
      <c r="B207" s="272"/>
      <c r="C207" s="272"/>
      <c r="D207" s="272"/>
      <c r="E207" s="272"/>
      <c r="F207" s="272"/>
      <c r="G207" s="272"/>
      <c r="H207" s="272"/>
      <c r="I207" s="274"/>
      <c r="J207" s="274"/>
      <c r="K207" s="273"/>
      <c r="L207" s="229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9"/>
      <c r="X207" s="229"/>
      <c r="Y207" s="229"/>
      <c r="Z207" s="229"/>
    </row>
    <row r="208" spans="1:26" ht="21" customHeight="1">
      <c r="A208" s="271"/>
      <c r="B208" s="272"/>
      <c r="C208" s="272"/>
      <c r="D208" s="272"/>
      <c r="E208" s="272"/>
      <c r="F208" s="272"/>
      <c r="G208" s="272"/>
      <c r="H208" s="272"/>
      <c r="I208" s="274"/>
      <c r="J208" s="274"/>
      <c r="K208" s="273"/>
      <c r="L208" s="229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9"/>
      <c r="X208" s="229"/>
      <c r="Y208" s="229"/>
      <c r="Z208" s="229"/>
    </row>
    <row r="209" spans="1:26" ht="21" customHeight="1">
      <c r="A209" s="271"/>
      <c r="B209" s="272"/>
      <c r="C209" s="272"/>
      <c r="D209" s="272"/>
      <c r="E209" s="272"/>
      <c r="F209" s="272"/>
      <c r="G209" s="272"/>
      <c r="H209" s="272"/>
      <c r="I209" s="272"/>
      <c r="J209" s="272"/>
      <c r="K209" s="273"/>
      <c r="L209" s="229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9"/>
      <c r="X209" s="229"/>
      <c r="Y209" s="229"/>
      <c r="Z209" s="229"/>
    </row>
    <row r="210" spans="1:26" ht="21" customHeight="1">
      <c r="A210" s="271"/>
      <c r="B210" s="272"/>
      <c r="C210" s="272"/>
      <c r="D210" s="272"/>
      <c r="E210" s="272"/>
      <c r="F210" s="272"/>
      <c r="G210" s="272"/>
      <c r="H210" s="272"/>
      <c r="I210" s="272"/>
      <c r="J210" s="272"/>
      <c r="K210" s="273"/>
      <c r="L210" s="229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9"/>
      <c r="X210" s="229"/>
      <c r="Y210" s="229"/>
      <c r="Z210" s="229"/>
    </row>
    <row r="211" spans="1:26" ht="21" customHeight="1">
      <c r="A211" s="271"/>
      <c r="B211" s="272"/>
      <c r="C211" s="272"/>
      <c r="D211" s="272"/>
      <c r="E211" s="272"/>
      <c r="F211" s="272"/>
      <c r="G211" s="272"/>
      <c r="H211" s="272"/>
      <c r="I211" s="272"/>
      <c r="J211" s="272"/>
      <c r="K211" s="273"/>
      <c r="L211" s="229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9"/>
      <c r="X211" s="229"/>
      <c r="Y211" s="229"/>
      <c r="Z211" s="229"/>
    </row>
    <row r="212" spans="1:26" ht="21" customHeight="1">
      <c r="A212" s="271"/>
      <c r="B212" s="272"/>
      <c r="C212" s="272"/>
      <c r="D212" s="272"/>
      <c r="E212" s="272"/>
      <c r="F212" s="272"/>
      <c r="G212" s="272"/>
      <c r="H212" s="272"/>
      <c r="I212" s="272"/>
      <c r="J212" s="272"/>
      <c r="K212" s="273"/>
      <c r="L212" s="229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9"/>
      <c r="X212" s="229"/>
      <c r="Y212" s="229"/>
      <c r="Z212" s="229"/>
    </row>
    <row r="213" spans="1:26" ht="21" customHeight="1">
      <c r="A213" s="271"/>
      <c r="B213" s="272"/>
      <c r="C213" s="272"/>
      <c r="D213" s="272"/>
      <c r="E213" s="272"/>
      <c r="F213" s="272"/>
      <c r="G213" s="272"/>
      <c r="H213" s="272"/>
      <c r="I213" s="272"/>
      <c r="J213" s="272"/>
      <c r="K213" s="273"/>
      <c r="L213" s="229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9"/>
      <c r="X213" s="229"/>
      <c r="Y213" s="229"/>
      <c r="Z213" s="229"/>
    </row>
    <row r="214" spans="1:26" ht="21" customHeight="1">
      <c r="A214" s="271"/>
      <c r="B214" s="272"/>
      <c r="C214" s="272"/>
      <c r="D214" s="272"/>
      <c r="E214" s="272"/>
      <c r="F214" s="272"/>
      <c r="G214" s="272"/>
      <c r="H214" s="272"/>
      <c r="I214" s="272"/>
      <c r="J214" s="272"/>
      <c r="K214" s="273"/>
      <c r="L214" s="229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9"/>
      <c r="X214" s="229"/>
      <c r="Y214" s="229"/>
      <c r="Z214" s="229"/>
    </row>
    <row r="215" spans="1:26" ht="21" customHeight="1">
      <c r="A215" s="271"/>
      <c r="B215" s="272"/>
      <c r="C215" s="272"/>
      <c r="D215" s="272"/>
      <c r="E215" s="272"/>
      <c r="F215" s="272"/>
      <c r="G215" s="272"/>
      <c r="H215" s="272"/>
      <c r="I215" s="274"/>
      <c r="J215" s="274"/>
      <c r="K215" s="273"/>
      <c r="L215" s="229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9"/>
      <c r="X215" s="229"/>
      <c r="Y215" s="229"/>
      <c r="Z215" s="229"/>
    </row>
    <row r="216" spans="1:26" ht="21" customHeight="1">
      <c r="A216" s="271"/>
      <c r="B216" s="272"/>
      <c r="C216" s="272"/>
      <c r="D216" s="272"/>
      <c r="E216" s="272"/>
      <c r="F216" s="272"/>
      <c r="G216" s="272"/>
      <c r="H216" s="272"/>
      <c r="I216" s="274"/>
      <c r="J216" s="274"/>
      <c r="K216" s="273"/>
      <c r="L216" s="229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9"/>
      <c r="X216" s="229"/>
      <c r="Y216" s="229"/>
      <c r="Z216" s="229"/>
    </row>
    <row r="217" spans="1:26" ht="21" customHeight="1">
      <c r="A217" s="271"/>
      <c r="B217" s="272"/>
      <c r="C217" s="272"/>
      <c r="D217" s="272"/>
      <c r="E217" s="272"/>
      <c r="F217" s="272"/>
      <c r="G217" s="272"/>
      <c r="H217" s="272"/>
      <c r="I217" s="272"/>
      <c r="J217" s="272"/>
      <c r="K217" s="273"/>
      <c r="L217" s="229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9"/>
      <c r="X217" s="229"/>
      <c r="Y217" s="229"/>
      <c r="Z217" s="229"/>
    </row>
    <row r="218" spans="1:26" ht="21" customHeight="1">
      <c r="A218" s="271"/>
      <c r="B218" s="272"/>
      <c r="C218" s="272"/>
      <c r="D218" s="272"/>
      <c r="E218" s="272"/>
      <c r="F218" s="272"/>
      <c r="G218" s="272"/>
      <c r="H218" s="272"/>
      <c r="I218" s="272"/>
      <c r="J218" s="272"/>
      <c r="K218" s="273"/>
      <c r="L218" s="229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9"/>
      <c r="X218" s="229"/>
      <c r="Y218" s="229"/>
      <c r="Z218" s="229"/>
    </row>
    <row r="219" spans="1:26" ht="21" customHeight="1">
      <c r="A219" s="271"/>
      <c r="B219" s="272"/>
      <c r="C219" s="272"/>
      <c r="D219" s="272"/>
      <c r="E219" s="272"/>
      <c r="F219" s="272"/>
      <c r="G219" s="272"/>
      <c r="H219" s="272"/>
      <c r="I219" s="274"/>
      <c r="J219" s="274"/>
      <c r="K219" s="273"/>
      <c r="L219" s="229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9"/>
      <c r="X219" s="229"/>
      <c r="Y219" s="229"/>
      <c r="Z219" s="229"/>
    </row>
    <row r="220" spans="1:26" ht="21" customHeight="1">
      <c r="A220" s="271"/>
      <c r="B220" s="272"/>
      <c r="C220" s="272"/>
      <c r="D220" s="272"/>
      <c r="E220" s="272"/>
      <c r="F220" s="272"/>
      <c r="G220" s="272"/>
      <c r="H220" s="272"/>
      <c r="I220" s="274"/>
      <c r="J220" s="274"/>
      <c r="K220" s="273"/>
      <c r="L220" s="229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9"/>
      <c r="X220" s="229"/>
      <c r="Y220" s="229"/>
      <c r="Z220" s="229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2578125" defaultRowHeight="15" customHeight="1"/>
  <cols>
    <col min="1" max="5" width="6.28515625" customWidth="1"/>
    <col min="6" max="8" width="15" customWidth="1"/>
    <col min="9" max="9" width="15.140625" customWidth="1"/>
    <col min="10" max="11" width="12.7109375" customWidth="1"/>
    <col min="12" max="12" width="14" customWidth="1"/>
    <col min="13" max="22" width="8.7109375" customWidth="1"/>
  </cols>
  <sheetData>
    <row r="1" spans="1:26" ht="21" customHeight="1">
      <c r="A1" s="228" t="s">
        <v>2804</v>
      </c>
      <c r="B1" s="228" t="s">
        <v>3168</v>
      </c>
      <c r="C1" s="220"/>
      <c r="D1" s="220"/>
      <c r="E1" s="220"/>
      <c r="F1" s="220"/>
      <c r="G1" s="221"/>
      <c r="H1" s="220"/>
      <c r="I1" s="270"/>
      <c r="J1" s="270"/>
      <c r="K1" s="221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9"/>
      <c r="X1" s="229"/>
      <c r="Y1" s="229"/>
      <c r="Z1" s="229"/>
    </row>
    <row r="2" spans="1:26" ht="21" customHeight="1">
      <c r="A2" s="220"/>
      <c r="B2" s="220"/>
      <c r="C2" s="220"/>
      <c r="D2" s="220"/>
      <c r="E2" s="220"/>
      <c r="F2" s="220"/>
      <c r="G2" s="221"/>
      <c r="H2" s="220"/>
      <c r="I2" s="270"/>
      <c r="J2" s="270"/>
      <c r="K2" s="221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9"/>
      <c r="X2" s="229"/>
      <c r="Y2" s="229"/>
      <c r="Z2" s="229"/>
    </row>
    <row r="3" spans="1:26" ht="21" customHeight="1">
      <c r="A3" s="222" t="s">
        <v>5</v>
      </c>
      <c r="B3" s="222" t="s">
        <v>113</v>
      </c>
      <c r="C3" s="222" t="s">
        <v>114</v>
      </c>
      <c r="D3" s="222" t="s">
        <v>115</v>
      </c>
      <c r="E3" s="222" t="s">
        <v>2802</v>
      </c>
      <c r="F3" s="222" t="s">
        <v>2803</v>
      </c>
      <c r="G3" s="222" t="s">
        <v>66</v>
      </c>
      <c r="H3" s="222" t="s">
        <v>2801</v>
      </c>
      <c r="I3" s="222" t="s">
        <v>3170</v>
      </c>
      <c r="J3" s="222" t="s">
        <v>7</v>
      </c>
      <c r="K3" s="223" t="s">
        <v>2805</v>
      </c>
      <c r="L3" s="229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9"/>
      <c r="X3" s="229"/>
      <c r="Y3" s="229"/>
      <c r="Z3" s="229"/>
    </row>
    <row r="4" spans="1:26" ht="21" customHeight="1">
      <c r="A4" s="226" t="s">
        <v>3119</v>
      </c>
      <c r="B4" s="227"/>
      <c r="C4" s="227"/>
      <c r="D4" s="227"/>
      <c r="E4" s="227"/>
      <c r="F4" s="227"/>
      <c r="G4" s="227"/>
      <c r="H4" s="227"/>
      <c r="I4" s="227"/>
      <c r="J4" s="227"/>
      <c r="K4" s="228"/>
      <c r="L4" s="229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9"/>
      <c r="X4" s="229"/>
      <c r="Y4" s="229"/>
      <c r="Z4" s="229"/>
    </row>
    <row r="5" spans="1:26" ht="21" customHeight="1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3"/>
      <c r="L5" s="229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9"/>
      <c r="X5" s="229"/>
      <c r="Y5" s="229"/>
      <c r="Z5" s="229"/>
    </row>
    <row r="6" spans="1:26" ht="21" customHeight="1">
      <c r="A6" s="271"/>
      <c r="B6" s="272"/>
      <c r="C6" s="272"/>
      <c r="D6" s="272"/>
      <c r="E6" s="272"/>
      <c r="F6" s="272"/>
      <c r="G6" s="272"/>
      <c r="H6" s="272"/>
      <c r="I6" s="272"/>
      <c r="J6" s="272"/>
      <c r="K6" s="273"/>
      <c r="L6" s="229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9"/>
      <c r="X6" s="229"/>
      <c r="Y6" s="229"/>
      <c r="Z6" s="229"/>
    </row>
    <row r="7" spans="1:26" ht="21" customHeight="1">
      <c r="A7" s="271"/>
      <c r="B7" s="272"/>
      <c r="C7" s="272"/>
      <c r="D7" s="272"/>
      <c r="E7" s="272"/>
      <c r="F7" s="272"/>
      <c r="G7" s="272"/>
      <c r="H7" s="272"/>
      <c r="I7" s="272"/>
      <c r="J7" s="272"/>
      <c r="K7" s="273"/>
      <c r="L7" s="229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9"/>
      <c r="X7" s="229"/>
      <c r="Y7" s="229"/>
      <c r="Z7" s="229"/>
    </row>
    <row r="8" spans="1:26" ht="21" customHeight="1">
      <c r="A8" s="271"/>
      <c r="B8" s="272"/>
      <c r="C8" s="272"/>
      <c r="D8" s="272"/>
      <c r="E8" s="272"/>
      <c r="F8" s="272"/>
      <c r="G8" s="272"/>
      <c r="H8" s="272"/>
      <c r="I8" s="272"/>
      <c r="J8" s="272"/>
      <c r="K8" s="273"/>
      <c r="L8" s="229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9"/>
      <c r="X8" s="229"/>
      <c r="Y8" s="229"/>
      <c r="Z8" s="229"/>
    </row>
    <row r="9" spans="1:26" ht="21" customHeight="1">
      <c r="A9" s="271"/>
      <c r="B9" s="272"/>
      <c r="C9" s="272"/>
      <c r="D9" s="272"/>
      <c r="E9" s="272"/>
      <c r="F9" s="272"/>
      <c r="G9" s="272"/>
      <c r="H9" s="272"/>
      <c r="I9" s="272"/>
      <c r="J9" s="272"/>
      <c r="K9" s="273"/>
      <c r="L9" s="229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9"/>
      <c r="X9" s="229"/>
      <c r="Y9" s="229"/>
      <c r="Z9" s="229"/>
    </row>
    <row r="10" spans="1:26" ht="21" customHeight="1">
      <c r="A10" s="271"/>
      <c r="B10" s="272"/>
      <c r="C10" s="272"/>
      <c r="D10" s="272"/>
      <c r="E10" s="272"/>
      <c r="F10" s="272"/>
      <c r="G10" s="272"/>
      <c r="H10" s="272"/>
      <c r="I10" s="272"/>
      <c r="J10" s="272"/>
      <c r="K10" s="273"/>
      <c r="L10" s="229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9"/>
      <c r="X10" s="229"/>
      <c r="Y10" s="229"/>
      <c r="Z10" s="229"/>
    </row>
    <row r="11" spans="1:26" ht="21" customHeight="1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K11" s="273"/>
      <c r="L11" s="229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9"/>
      <c r="X11" s="229"/>
      <c r="Y11" s="229"/>
      <c r="Z11" s="229"/>
    </row>
    <row r="12" spans="1:26" ht="21" customHeight="1">
      <c r="A12" s="271"/>
      <c r="B12" s="272"/>
      <c r="C12" s="272"/>
      <c r="D12" s="272"/>
      <c r="E12" s="272"/>
      <c r="F12" s="272"/>
      <c r="G12" s="272"/>
      <c r="H12" s="272"/>
      <c r="I12" s="272"/>
      <c r="J12" s="272"/>
      <c r="K12" s="273"/>
      <c r="L12" s="229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9"/>
      <c r="X12" s="229"/>
      <c r="Y12" s="229"/>
      <c r="Z12" s="229"/>
    </row>
    <row r="13" spans="1:26" ht="21" customHeight="1">
      <c r="A13" s="271"/>
      <c r="B13" s="272"/>
      <c r="C13" s="272"/>
      <c r="D13" s="272"/>
      <c r="E13" s="272"/>
      <c r="F13" s="272"/>
      <c r="G13" s="272"/>
      <c r="H13" s="272"/>
      <c r="I13" s="272"/>
      <c r="J13" s="272"/>
      <c r="K13" s="273"/>
      <c r="L13" s="229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9"/>
      <c r="X13" s="229"/>
      <c r="Y13" s="229"/>
      <c r="Z13" s="229"/>
    </row>
    <row r="14" spans="1:26" ht="21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3"/>
      <c r="L14" s="229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9"/>
      <c r="X14" s="229"/>
      <c r="Y14" s="229"/>
      <c r="Z14" s="229"/>
    </row>
    <row r="15" spans="1:26" ht="21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3"/>
      <c r="L15" s="229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9"/>
      <c r="X15" s="229"/>
      <c r="Y15" s="229"/>
      <c r="Z15" s="229"/>
    </row>
    <row r="16" spans="1:26" ht="21" customHeight="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273"/>
      <c r="L16" s="229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9"/>
      <c r="X16" s="229"/>
      <c r="Y16" s="229"/>
      <c r="Z16" s="229"/>
    </row>
    <row r="17" spans="1:26" ht="21" customHeight="1">
      <c r="A17" s="271"/>
      <c r="B17" s="272"/>
      <c r="C17" s="272"/>
      <c r="D17" s="272"/>
      <c r="E17" s="272"/>
      <c r="F17" s="272"/>
      <c r="G17" s="272"/>
      <c r="H17" s="272"/>
      <c r="I17" s="272"/>
      <c r="J17" s="272"/>
      <c r="K17" s="273"/>
      <c r="L17" s="229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9"/>
      <c r="X17" s="229"/>
      <c r="Y17" s="229"/>
      <c r="Z17" s="229"/>
    </row>
    <row r="18" spans="1:26" ht="21" customHeight="1">
      <c r="A18" s="271"/>
      <c r="B18" s="272"/>
      <c r="C18" s="272"/>
      <c r="D18" s="272"/>
      <c r="E18" s="272"/>
      <c r="F18" s="272"/>
      <c r="G18" s="272"/>
      <c r="H18" s="272"/>
      <c r="I18" s="272"/>
      <c r="J18" s="272"/>
      <c r="K18" s="273"/>
      <c r="L18" s="229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9"/>
      <c r="X18" s="229"/>
      <c r="Y18" s="229"/>
      <c r="Z18" s="229"/>
    </row>
    <row r="19" spans="1:26" ht="21" customHeight="1">
      <c r="A19" s="271"/>
      <c r="B19" s="272"/>
      <c r="C19" s="272"/>
      <c r="D19" s="272"/>
      <c r="E19" s="272"/>
      <c r="F19" s="272"/>
      <c r="G19" s="272"/>
      <c r="H19" s="272"/>
      <c r="I19" s="272"/>
      <c r="J19" s="272"/>
      <c r="K19" s="273"/>
      <c r="L19" s="229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9"/>
      <c r="X19" s="229"/>
      <c r="Y19" s="229"/>
      <c r="Z19" s="229"/>
    </row>
    <row r="20" spans="1:26" ht="21" customHeight="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273"/>
      <c r="L20" s="229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9"/>
      <c r="X20" s="229"/>
      <c r="Y20" s="229"/>
      <c r="Z20" s="229"/>
    </row>
    <row r="21" spans="1:26" ht="21" customHeight="1">
      <c r="A21" s="271"/>
      <c r="B21" s="272"/>
      <c r="C21" s="272"/>
      <c r="D21" s="272"/>
      <c r="E21" s="272"/>
      <c r="F21" s="272"/>
      <c r="G21" s="272"/>
      <c r="H21" s="272"/>
      <c r="I21" s="272"/>
      <c r="J21" s="272"/>
      <c r="K21" s="273"/>
      <c r="L21" s="229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9"/>
      <c r="X21" s="229"/>
      <c r="Y21" s="229"/>
      <c r="Z21" s="229"/>
    </row>
    <row r="22" spans="1:26" ht="21" customHeight="1">
      <c r="A22" s="271"/>
      <c r="B22" s="272"/>
      <c r="C22" s="272"/>
      <c r="D22" s="272"/>
      <c r="E22" s="272"/>
      <c r="F22" s="272"/>
      <c r="G22" s="272"/>
      <c r="H22" s="272"/>
      <c r="I22" s="272"/>
      <c r="J22" s="272"/>
      <c r="K22" s="273"/>
      <c r="L22" s="229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9"/>
      <c r="X22" s="229"/>
      <c r="Y22" s="229"/>
      <c r="Z22" s="229"/>
    </row>
    <row r="23" spans="1:26" ht="21" customHeight="1">
      <c r="A23" s="271"/>
      <c r="B23" s="272"/>
      <c r="C23" s="272"/>
      <c r="D23" s="272"/>
      <c r="E23" s="272"/>
      <c r="F23" s="272"/>
      <c r="G23" s="272"/>
      <c r="H23" s="272"/>
      <c r="I23" s="272"/>
      <c r="J23" s="272"/>
      <c r="K23" s="273"/>
      <c r="L23" s="229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9"/>
      <c r="X23" s="229"/>
      <c r="Y23" s="229"/>
      <c r="Z23" s="229"/>
    </row>
    <row r="24" spans="1:26" ht="21" customHeight="1">
      <c r="A24" s="271"/>
      <c r="B24" s="272"/>
      <c r="C24" s="272"/>
      <c r="D24" s="272"/>
      <c r="E24" s="272"/>
      <c r="F24" s="272"/>
      <c r="G24" s="272"/>
      <c r="H24" s="272"/>
      <c r="I24" s="272"/>
      <c r="J24" s="272"/>
      <c r="K24" s="273"/>
      <c r="L24" s="229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9"/>
      <c r="X24" s="229"/>
      <c r="Y24" s="229"/>
      <c r="Z24" s="229"/>
    </row>
    <row r="25" spans="1:26" ht="21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  <c r="L25" s="229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9"/>
      <c r="X25" s="229"/>
      <c r="Y25" s="229"/>
      <c r="Z25" s="229"/>
    </row>
    <row r="26" spans="1:26" ht="21" customHeight="1">
      <c r="A26" s="271"/>
      <c r="B26" s="272"/>
      <c r="C26" s="272"/>
      <c r="D26" s="272"/>
      <c r="E26" s="272"/>
      <c r="F26" s="272"/>
      <c r="G26" s="272"/>
      <c r="H26" s="272"/>
      <c r="I26" s="272"/>
      <c r="J26" s="272"/>
      <c r="K26" s="273"/>
      <c r="L26" s="229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9"/>
      <c r="X26" s="229"/>
      <c r="Y26" s="229"/>
      <c r="Z26" s="229"/>
    </row>
    <row r="27" spans="1:26" ht="21" customHeight="1">
      <c r="A27" s="271"/>
      <c r="B27" s="272"/>
      <c r="C27" s="272"/>
      <c r="D27" s="272"/>
      <c r="E27" s="272"/>
      <c r="F27" s="272"/>
      <c r="G27" s="272"/>
      <c r="H27" s="272"/>
      <c r="I27" s="272"/>
      <c r="J27" s="272"/>
      <c r="K27" s="273"/>
      <c r="L27" s="229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9"/>
      <c r="X27" s="229"/>
      <c r="Y27" s="229"/>
      <c r="Z27" s="229"/>
    </row>
    <row r="28" spans="1:26" ht="21" customHeight="1">
      <c r="A28" s="271"/>
      <c r="B28" s="272"/>
      <c r="C28" s="272"/>
      <c r="D28" s="272"/>
      <c r="E28" s="272"/>
      <c r="F28" s="272"/>
      <c r="G28" s="272"/>
      <c r="H28" s="272"/>
      <c r="I28" s="272"/>
      <c r="J28" s="272"/>
      <c r="K28" s="273"/>
      <c r="L28" s="229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9"/>
      <c r="X28" s="229"/>
      <c r="Y28" s="229"/>
      <c r="Z28" s="229"/>
    </row>
    <row r="29" spans="1:26" ht="21" customHeight="1">
      <c r="A29" s="271"/>
      <c r="B29" s="272"/>
      <c r="C29" s="272"/>
      <c r="D29" s="272"/>
      <c r="E29" s="272"/>
      <c r="F29" s="272"/>
      <c r="G29" s="272"/>
      <c r="H29" s="272"/>
      <c r="I29" s="272"/>
      <c r="J29" s="272"/>
      <c r="K29" s="273"/>
      <c r="L29" s="229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9"/>
      <c r="X29" s="229"/>
      <c r="Y29" s="229"/>
      <c r="Z29" s="229"/>
    </row>
    <row r="30" spans="1:26" ht="21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  <c r="L30" s="229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9"/>
      <c r="X30" s="229"/>
      <c r="Y30" s="229"/>
      <c r="Z30" s="229"/>
    </row>
    <row r="31" spans="1:26" ht="21" customHeight="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  <c r="L31" s="229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9"/>
      <c r="X31" s="229"/>
      <c r="Y31" s="229"/>
      <c r="Z31" s="229"/>
    </row>
    <row r="32" spans="1:26" ht="21" customHeight="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73"/>
      <c r="L32" s="229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9"/>
      <c r="X32" s="229"/>
      <c r="Y32" s="229"/>
      <c r="Z32" s="229"/>
    </row>
    <row r="33" spans="1:26" ht="21" customHeight="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3"/>
      <c r="L33" s="229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9"/>
      <c r="X33" s="229"/>
      <c r="Y33" s="229"/>
      <c r="Z33" s="229"/>
    </row>
    <row r="34" spans="1:26" ht="21" customHeight="1">
      <c r="A34" s="271"/>
      <c r="B34" s="272"/>
      <c r="C34" s="272"/>
      <c r="D34" s="272"/>
      <c r="E34" s="272"/>
      <c r="F34" s="272"/>
      <c r="G34" s="272"/>
      <c r="H34" s="272"/>
      <c r="I34" s="272"/>
      <c r="J34" s="272"/>
      <c r="K34" s="273"/>
      <c r="L34" s="229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9"/>
      <c r="X34" s="229"/>
      <c r="Y34" s="229"/>
      <c r="Z34" s="229"/>
    </row>
    <row r="35" spans="1:26" ht="21" customHeight="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273"/>
      <c r="L35" s="229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9"/>
      <c r="X35" s="229"/>
      <c r="Y35" s="229"/>
      <c r="Z35" s="229"/>
    </row>
    <row r="36" spans="1:26" ht="21" customHeight="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73"/>
      <c r="L36" s="229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9"/>
      <c r="X36" s="229"/>
      <c r="Y36" s="229"/>
      <c r="Z36" s="229"/>
    </row>
    <row r="37" spans="1:26" ht="21" customHeight="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3"/>
      <c r="L37" s="229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9"/>
      <c r="X37" s="229"/>
      <c r="Y37" s="229"/>
      <c r="Z37" s="229"/>
    </row>
    <row r="38" spans="1:26" ht="21" customHeight="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3"/>
      <c r="L38" s="229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9"/>
      <c r="X38" s="229"/>
      <c r="Y38" s="229"/>
      <c r="Z38" s="229"/>
    </row>
    <row r="39" spans="1:26" ht="21" customHeight="1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273"/>
      <c r="L39" s="229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9"/>
      <c r="X39" s="229"/>
      <c r="Y39" s="229"/>
      <c r="Z39" s="229"/>
    </row>
    <row r="40" spans="1:26" ht="21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273"/>
      <c r="L40" s="229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9"/>
      <c r="X40" s="229"/>
      <c r="Y40" s="229"/>
      <c r="Z40" s="229"/>
    </row>
    <row r="41" spans="1:26" ht="21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3"/>
      <c r="L41" s="229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9"/>
      <c r="X41" s="229"/>
      <c r="Y41" s="229"/>
      <c r="Z41" s="229"/>
    </row>
    <row r="42" spans="1:26" ht="21" customHeight="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73"/>
      <c r="L42" s="229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9"/>
      <c r="X42" s="229"/>
      <c r="Y42" s="229"/>
      <c r="Z42" s="229"/>
    </row>
    <row r="43" spans="1:26" ht="21" customHeight="1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3"/>
      <c r="L43" s="229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9"/>
      <c r="X43" s="229"/>
      <c r="Y43" s="229"/>
      <c r="Z43" s="229"/>
    </row>
    <row r="44" spans="1:26" ht="21" customHeight="1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3"/>
      <c r="L44" s="229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9"/>
      <c r="X44" s="229"/>
      <c r="Y44" s="229"/>
      <c r="Z44" s="229"/>
    </row>
    <row r="45" spans="1:26" ht="21" customHeight="1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3"/>
      <c r="L45" s="229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9"/>
      <c r="X45" s="229"/>
      <c r="Y45" s="229"/>
      <c r="Z45" s="229"/>
    </row>
    <row r="46" spans="1:26" ht="21" customHeight="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229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9"/>
      <c r="X46" s="229"/>
      <c r="Y46" s="229"/>
      <c r="Z46" s="229"/>
    </row>
    <row r="47" spans="1:26" ht="21" customHeight="1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  <c r="L47" s="229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9"/>
      <c r="X47" s="229"/>
      <c r="Y47" s="229"/>
      <c r="Z47" s="229"/>
    </row>
    <row r="48" spans="1:26" ht="21" customHeight="1">
      <c r="A48" s="271"/>
      <c r="B48" s="272"/>
      <c r="C48" s="272"/>
      <c r="D48" s="272"/>
      <c r="E48" s="272"/>
      <c r="F48" s="272"/>
      <c r="G48" s="272"/>
      <c r="H48" s="272"/>
      <c r="I48" s="272"/>
      <c r="J48" s="272"/>
      <c r="K48" s="273"/>
      <c r="L48" s="229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9"/>
      <c r="X48" s="229"/>
      <c r="Y48" s="229"/>
      <c r="Z48" s="229"/>
    </row>
    <row r="49" spans="1:26" ht="21" customHeight="1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3"/>
      <c r="L49" s="229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9"/>
      <c r="X49" s="229"/>
      <c r="Y49" s="229"/>
      <c r="Z49" s="229"/>
    </row>
    <row r="50" spans="1:26" ht="21" customHeight="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  <c r="L50" s="229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9"/>
      <c r="X50" s="229"/>
      <c r="Y50" s="229"/>
      <c r="Z50" s="229"/>
    </row>
    <row r="51" spans="1:26" ht="21" customHeight="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  <c r="L51" s="229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9"/>
      <c r="X51" s="229"/>
      <c r="Y51" s="229"/>
      <c r="Z51" s="229"/>
    </row>
    <row r="52" spans="1:26" ht="21" customHeight="1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  <c r="L52" s="229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9"/>
      <c r="X52" s="229"/>
      <c r="Y52" s="229"/>
      <c r="Z52" s="229"/>
    </row>
    <row r="53" spans="1:26" ht="21" customHeight="1">
      <c r="A53" s="271"/>
      <c r="B53" s="272"/>
      <c r="C53" s="272"/>
      <c r="D53" s="272"/>
      <c r="E53" s="272"/>
      <c r="F53" s="272"/>
      <c r="G53" s="272"/>
      <c r="H53" s="272"/>
      <c r="I53" s="272"/>
      <c r="J53" s="272"/>
      <c r="K53" s="273"/>
      <c r="L53" s="229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9"/>
      <c r="X53" s="229"/>
      <c r="Y53" s="229"/>
      <c r="Z53" s="229"/>
    </row>
    <row r="54" spans="1:26" ht="21" customHeight="1">
      <c r="A54" s="271"/>
      <c r="B54" s="272"/>
      <c r="C54" s="272"/>
      <c r="D54" s="272"/>
      <c r="E54" s="272"/>
      <c r="F54" s="272"/>
      <c r="G54" s="272"/>
      <c r="H54" s="272"/>
      <c r="I54" s="272"/>
      <c r="J54" s="272"/>
      <c r="K54" s="273"/>
      <c r="L54" s="229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9"/>
      <c r="X54" s="229"/>
      <c r="Y54" s="229"/>
      <c r="Z54" s="229"/>
    </row>
    <row r="55" spans="1:26" ht="21" customHeight="1">
      <c r="A55" s="271"/>
      <c r="B55" s="272"/>
      <c r="C55" s="272"/>
      <c r="D55" s="272"/>
      <c r="E55" s="272"/>
      <c r="F55" s="272"/>
      <c r="G55" s="272"/>
      <c r="H55" s="272"/>
      <c r="I55" s="272"/>
      <c r="J55" s="272"/>
      <c r="K55" s="273"/>
      <c r="L55" s="229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9"/>
      <c r="X55" s="229"/>
      <c r="Y55" s="229"/>
      <c r="Z55" s="229"/>
    </row>
    <row r="56" spans="1:26" ht="21" customHeight="1">
      <c r="A56" s="271"/>
      <c r="B56" s="272"/>
      <c r="C56" s="272"/>
      <c r="D56" s="272"/>
      <c r="E56" s="272"/>
      <c r="F56" s="272"/>
      <c r="G56" s="272"/>
      <c r="H56" s="272"/>
      <c r="I56" s="272"/>
      <c r="J56" s="272"/>
      <c r="K56" s="273"/>
      <c r="L56" s="229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9"/>
      <c r="X56" s="229"/>
      <c r="Y56" s="229"/>
      <c r="Z56" s="229"/>
    </row>
    <row r="57" spans="1:26" ht="21" customHeight="1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3"/>
      <c r="L57" s="229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9"/>
      <c r="X57" s="229"/>
      <c r="Y57" s="229"/>
      <c r="Z57" s="229"/>
    </row>
    <row r="58" spans="1:26" ht="21" customHeight="1">
      <c r="A58" s="271"/>
      <c r="B58" s="272"/>
      <c r="C58" s="272"/>
      <c r="D58" s="272"/>
      <c r="E58" s="272"/>
      <c r="F58" s="272"/>
      <c r="G58" s="272"/>
      <c r="H58" s="272"/>
      <c r="I58" s="272"/>
      <c r="J58" s="272"/>
      <c r="K58" s="273"/>
      <c r="L58" s="229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9"/>
      <c r="X58" s="229"/>
      <c r="Y58" s="229"/>
      <c r="Z58" s="229"/>
    </row>
    <row r="59" spans="1:26" ht="21" customHeight="1">
      <c r="A59" s="271"/>
      <c r="B59" s="272"/>
      <c r="C59" s="272"/>
      <c r="D59" s="272"/>
      <c r="E59" s="272"/>
      <c r="F59" s="272"/>
      <c r="G59" s="272"/>
      <c r="H59" s="272"/>
      <c r="I59" s="272"/>
      <c r="J59" s="272"/>
      <c r="K59" s="273"/>
      <c r="L59" s="229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9"/>
      <c r="X59" s="229"/>
      <c r="Y59" s="229"/>
      <c r="Z59" s="229"/>
    </row>
    <row r="60" spans="1:26" ht="21" customHeight="1">
      <c r="A60" s="271"/>
      <c r="B60" s="272"/>
      <c r="C60" s="272"/>
      <c r="D60" s="272"/>
      <c r="E60" s="272"/>
      <c r="F60" s="272"/>
      <c r="G60" s="272"/>
      <c r="H60" s="272"/>
      <c r="I60" s="272"/>
      <c r="J60" s="272"/>
      <c r="K60" s="273"/>
      <c r="L60" s="229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9"/>
      <c r="X60" s="229"/>
      <c r="Y60" s="229"/>
      <c r="Z60" s="229"/>
    </row>
    <row r="61" spans="1:26" ht="21" customHeight="1">
      <c r="A61" s="271"/>
      <c r="B61" s="272"/>
      <c r="C61" s="272"/>
      <c r="D61" s="272"/>
      <c r="E61" s="272"/>
      <c r="F61" s="272"/>
      <c r="G61" s="272"/>
      <c r="H61" s="272"/>
      <c r="I61" s="272"/>
      <c r="J61" s="272"/>
      <c r="K61" s="273"/>
      <c r="L61" s="229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9"/>
      <c r="X61" s="229"/>
      <c r="Y61" s="229"/>
      <c r="Z61" s="229"/>
    </row>
    <row r="62" spans="1:26" ht="21" customHeight="1">
      <c r="A62" s="271"/>
      <c r="B62" s="272"/>
      <c r="C62" s="272"/>
      <c r="D62" s="272"/>
      <c r="E62" s="272"/>
      <c r="F62" s="272"/>
      <c r="G62" s="272"/>
      <c r="H62" s="272"/>
      <c r="I62" s="272"/>
      <c r="J62" s="272"/>
      <c r="K62" s="273"/>
      <c r="L62" s="229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9"/>
      <c r="X62" s="229"/>
      <c r="Y62" s="229"/>
      <c r="Z62" s="229"/>
    </row>
    <row r="63" spans="1:26" ht="21" customHeight="1">
      <c r="A63" s="271"/>
      <c r="B63" s="272"/>
      <c r="C63" s="272"/>
      <c r="D63" s="272"/>
      <c r="E63" s="272"/>
      <c r="F63" s="272"/>
      <c r="G63" s="272"/>
      <c r="H63" s="272"/>
      <c r="I63" s="272"/>
      <c r="J63" s="272"/>
      <c r="K63" s="273"/>
      <c r="L63" s="229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9"/>
      <c r="X63" s="229"/>
      <c r="Y63" s="229"/>
      <c r="Z63" s="229"/>
    </row>
    <row r="64" spans="1:26" ht="21" customHeight="1">
      <c r="A64" s="271"/>
      <c r="B64" s="272"/>
      <c r="C64" s="272"/>
      <c r="D64" s="272"/>
      <c r="E64" s="272"/>
      <c r="F64" s="272"/>
      <c r="G64" s="272"/>
      <c r="H64" s="272"/>
      <c r="I64" s="272"/>
      <c r="J64" s="272"/>
      <c r="K64" s="273"/>
      <c r="L64" s="229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9"/>
      <c r="X64" s="229"/>
      <c r="Y64" s="229"/>
      <c r="Z64" s="229"/>
    </row>
    <row r="65" spans="1:26" ht="21" customHeight="1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3"/>
      <c r="L65" s="229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9"/>
      <c r="X65" s="229"/>
      <c r="Y65" s="229"/>
      <c r="Z65" s="229"/>
    </row>
    <row r="66" spans="1:26" ht="21" customHeight="1">
      <c r="A66" s="271"/>
      <c r="B66" s="272"/>
      <c r="C66" s="272"/>
      <c r="D66" s="272"/>
      <c r="E66" s="272"/>
      <c r="F66" s="272"/>
      <c r="G66" s="272"/>
      <c r="H66" s="272"/>
      <c r="I66" s="272"/>
      <c r="J66" s="272"/>
      <c r="K66" s="273"/>
      <c r="L66" s="229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9"/>
      <c r="X66" s="229"/>
      <c r="Y66" s="229"/>
      <c r="Z66" s="229"/>
    </row>
    <row r="67" spans="1:26" ht="21" customHeight="1">
      <c r="A67" s="271"/>
      <c r="B67" s="272"/>
      <c r="C67" s="272"/>
      <c r="D67" s="272"/>
      <c r="E67" s="272"/>
      <c r="F67" s="272"/>
      <c r="G67" s="272"/>
      <c r="H67" s="272"/>
      <c r="I67" s="272"/>
      <c r="J67" s="272"/>
      <c r="K67" s="273"/>
      <c r="L67" s="229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9"/>
      <c r="X67" s="229"/>
      <c r="Y67" s="229"/>
      <c r="Z67" s="229"/>
    </row>
    <row r="68" spans="1:26" ht="21" customHeight="1">
      <c r="A68" s="271"/>
      <c r="B68" s="272"/>
      <c r="C68" s="272"/>
      <c r="D68" s="272"/>
      <c r="E68" s="272"/>
      <c r="F68" s="272"/>
      <c r="G68" s="272"/>
      <c r="H68" s="272"/>
      <c r="I68" s="272"/>
      <c r="J68" s="272"/>
      <c r="K68" s="273"/>
      <c r="L68" s="229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9"/>
      <c r="X68" s="229"/>
      <c r="Y68" s="229"/>
      <c r="Z68" s="229"/>
    </row>
    <row r="69" spans="1:26" ht="21" customHeight="1">
      <c r="A69" s="271"/>
      <c r="B69" s="272"/>
      <c r="C69" s="272"/>
      <c r="D69" s="272"/>
      <c r="E69" s="272"/>
      <c r="F69" s="272"/>
      <c r="G69" s="272"/>
      <c r="H69" s="272"/>
      <c r="I69" s="272"/>
      <c r="J69" s="272"/>
      <c r="K69" s="273"/>
      <c r="L69" s="229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9"/>
      <c r="X69" s="229"/>
      <c r="Y69" s="229"/>
      <c r="Z69" s="229"/>
    </row>
    <row r="70" spans="1:26" ht="21" customHeight="1">
      <c r="A70" s="271"/>
      <c r="B70" s="272"/>
      <c r="C70" s="272"/>
      <c r="D70" s="272"/>
      <c r="E70" s="272"/>
      <c r="F70" s="272"/>
      <c r="G70" s="272"/>
      <c r="H70" s="272"/>
      <c r="I70" s="272"/>
      <c r="J70" s="272"/>
      <c r="K70" s="273"/>
      <c r="L70" s="229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9"/>
      <c r="X70" s="229"/>
      <c r="Y70" s="229"/>
      <c r="Z70" s="229"/>
    </row>
    <row r="71" spans="1:26" ht="21" customHeight="1">
      <c r="A71" s="271"/>
      <c r="B71" s="272"/>
      <c r="C71" s="272"/>
      <c r="D71" s="272"/>
      <c r="E71" s="272"/>
      <c r="F71" s="272"/>
      <c r="G71" s="272"/>
      <c r="H71" s="272"/>
      <c r="I71" s="272"/>
      <c r="J71" s="272"/>
      <c r="K71" s="273"/>
      <c r="L71" s="229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9"/>
      <c r="X71" s="229"/>
      <c r="Y71" s="229"/>
      <c r="Z71" s="229"/>
    </row>
    <row r="72" spans="1:26" ht="21" customHeight="1">
      <c r="A72" s="271"/>
      <c r="B72" s="272"/>
      <c r="C72" s="272"/>
      <c r="D72" s="272"/>
      <c r="E72" s="272"/>
      <c r="F72" s="272"/>
      <c r="G72" s="272"/>
      <c r="H72" s="272"/>
      <c r="I72" s="272"/>
      <c r="J72" s="272"/>
      <c r="K72" s="273"/>
      <c r="L72" s="229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9"/>
      <c r="X72" s="229"/>
      <c r="Y72" s="229"/>
      <c r="Z72" s="229"/>
    </row>
    <row r="73" spans="1:26" ht="21" customHeight="1">
      <c r="A73" s="271"/>
      <c r="B73" s="272"/>
      <c r="C73" s="272"/>
      <c r="D73" s="272"/>
      <c r="E73" s="272"/>
      <c r="F73" s="272"/>
      <c r="G73" s="272"/>
      <c r="H73" s="272"/>
      <c r="I73" s="272"/>
      <c r="J73" s="272"/>
      <c r="K73" s="273"/>
      <c r="L73" s="229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9"/>
      <c r="X73" s="229"/>
      <c r="Y73" s="229"/>
      <c r="Z73" s="229"/>
    </row>
    <row r="74" spans="1:26" ht="21" customHeight="1">
      <c r="A74" s="271"/>
      <c r="B74" s="272"/>
      <c r="C74" s="272"/>
      <c r="D74" s="272"/>
      <c r="E74" s="272"/>
      <c r="F74" s="272"/>
      <c r="G74" s="272"/>
      <c r="H74" s="272"/>
      <c r="I74" s="272"/>
      <c r="J74" s="272"/>
      <c r="K74" s="273"/>
      <c r="L74" s="229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9"/>
      <c r="X74" s="229"/>
      <c r="Y74" s="229"/>
      <c r="Z74" s="229"/>
    </row>
    <row r="75" spans="1:26" ht="21" customHeight="1">
      <c r="A75" s="271"/>
      <c r="B75" s="272"/>
      <c r="C75" s="272"/>
      <c r="D75" s="272"/>
      <c r="E75" s="272"/>
      <c r="F75" s="272"/>
      <c r="G75" s="272"/>
      <c r="H75" s="272"/>
      <c r="I75" s="272"/>
      <c r="J75" s="272"/>
      <c r="K75" s="273"/>
      <c r="L75" s="229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9"/>
      <c r="X75" s="229"/>
      <c r="Y75" s="229"/>
      <c r="Z75" s="229"/>
    </row>
    <row r="76" spans="1:26" ht="21" customHeight="1">
      <c r="A76" s="271"/>
      <c r="B76" s="272"/>
      <c r="C76" s="272"/>
      <c r="D76" s="272"/>
      <c r="E76" s="272"/>
      <c r="F76" s="272"/>
      <c r="G76" s="272"/>
      <c r="H76" s="272"/>
      <c r="I76" s="272"/>
      <c r="J76" s="272"/>
      <c r="K76" s="273"/>
      <c r="L76" s="229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9"/>
      <c r="X76" s="229"/>
      <c r="Y76" s="229"/>
      <c r="Z76" s="229"/>
    </row>
    <row r="77" spans="1:26" ht="21" customHeight="1">
      <c r="A77" s="271"/>
      <c r="B77" s="272"/>
      <c r="C77" s="272"/>
      <c r="D77" s="272"/>
      <c r="E77" s="272"/>
      <c r="F77" s="272"/>
      <c r="G77" s="272"/>
      <c r="H77" s="272"/>
      <c r="I77" s="272"/>
      <c r="J77" s="272"/>
      <c r="K77" s="273"/>
      <c r="L77" s="229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9"/>
      <c r="X77" s="229"/>
      <c r="Y77" s="229"/>
      <c r="Z77" s="229"/>
    </row>
    <row r="78" spans="1:26" ht="21" customHeight="1">
      <c r="A78" s="271"/>
      <c r="B78" s="272"/>
      <c r="C78" s="272"/>
      <c r="D78" s="272"/>
      <c r="E78" s="272"/>
      <c r="F78" s="272"/>
      <c r="G78" s="272"/>
      <c r="H78" s="272"/>
      <c r="I78" s="272"/>
      <c r="J78" s="272"/>
      <c r="K78" s="273"/>
      <c r="L78" s="229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9"/>
      <c r="X78" s="229"/>
      <c r="Y78" s="229"/>
      <c r="Z78" s="229"/>
    </row>
    <row r="79" spans="1:26" ht="21" customHeight="1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3"/>
      <c r="L79" s="229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9"/>
      <c r="X79" s="229"/>
      <c r="Y79" s="229"/>
      <c r="Z79" s="229"/>
    </row>
    <row r="80" spans="1:26" ht="21" customHeight="1">
      <c r="A80" s="271"/>
      <c r="B80" s="272"/>
      <c r="C80" s="272"/>
      <c r="D80" s="272"/>
      <c r="E80" s="272"/>
      <c r="F80" s="272"/>
      <c r="G80" s="272"/>
      <c r="H80" s="272"/>
      <c r="I80" s="272"/>
      <c r="J80" s="272"/>
      <c r="K80" s="273"/>
      <c r="L80" s="229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9"/>
      <c r="X80" s="229"/>
      <c r="Y80" s="229"/>
      <c r="Z80" s="229"/>
    </row>
    <row r="81" spans="1:26" ht="21" customHeight="1">
      <c r="A81" s="271"/>
      <c r="B81" s="272"/>
      <c r="C81" s="272"/>
      <c r="D81" s="272"/>
      <c r="E81" s="272"/>
      <c r="F81" s="272"/>
      <c r="G81" s="272"/>
      <c r="H81" s="272"/>
      <c r="I81" s="272"/>
      <c r="J81" s="272"/>
      <c r="K81" s="273"/>
      <c r="L81" s="229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9"/>
      <c r="X81" s="229"/>
      <c r="Y81" s="229"/>
      <c r="Z81" s="229"/>
    </row>
    <row r="82" spans="1:26" ht="21" customHeight="1">
      <c r="A82" s="271"/>
      <c r="B82" s="272"/>
      <c r="C82" s="272"/>
      <c r="D82" s="272"/>
      <c r="E82" s="272"/>
      <c r="F82" s="272"/>
      <c r="G82" s="272"/>
      <c r="H82" s="272"/>
      <c r="I82" s="272"/>
      <c r="J82" s="272"/>
      <c r="K82" s="273"/>
      <c r="L82" s="229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9"/>
      <c r="X82" s="229"/>
      <c r="Y82" s="229"/>
      <c r="Z82" s="229"/>
    </row>
    <row r="83" spans="1:26" ht="21" customHeight="1">
      <c r="A83" s="271"/>
      <c r="B83" s="272"/>
      <c r="C83" s="272"/>
      <c r="D83" s="272"/>
      <c r="E83" s="272"/>
      <c r="F83" s="272"/>
      <c r="G83" s="272"/>
      <c r="H83" s="272"/>
      <c r="I83" s="272"/>
      <c r="J83" s="272"/>
      <c r="K83" s="273"/>
      <c r="L83" s="229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9"/>
      <c r="X83" s="229"/>
      <c r="Y83" s="229"/>
      <c r="Z83" s="229"/>
    </row>
    <row r="84" spans="1:26" ht="21" customHeight="1">
      <c r="A84" s="271"/>
      <c r="B84" s="272"/>
      <c r="C84" s="272"/>
      <c r="D84" s="272"/>
      <c r="E84" s="272"/>
      <c r="F84" s="272"/>
      <c r="G84" s="272"/>
      <c r="H84" s="272"/>
      <c r="I84" s="272"/>
      <c r="J84" s="272"/>
      <c r="K84" s="273"/>
      <c r="L84" s="229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9"/>
      <c r="X84" s="229"/>
      <c r="Y84" s="229"/>
      <c r="Z84" s="229"/>
    </row>
    <row r="85" spans="1:26" ht="21" customHeight="1">
      <c r="A85" s="271"/>
      <c r="B85" s="272"/>
      <c r="C85" s="272"/>
      <c r="D85" s="272"/>
      <c r="E85" s="272"/>
      <c r="F85" s="272"/>
      <c r="G85" s="272"/>
      <c r="H85" s="272"/>
      <c r="I85" s="272"/>
      <c r="J85" s="272"/>
      <c r="K85" s="273"/>
      <c r="L85" s="229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9"/>
      <c r="X85" s="229"/>
      <c r="Y85" s="229"/>
      <c r="Z85" s="229"/>
    </row>
    <row r="86" spans="1:26" ht="21" customHeight="1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3"/>
      <c r="L86" s="229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9"/>
      <c r="X86" s="229"/>
      <c r="Y86" s="229"/>
      <c r="Z86" s="229"/>
    </row>
    <row r="87" spans="1:26" ht="21" customHeight="1">
      <c r="A87" s="271"/>
      <c r="B87" s="272"/>
      <c r="C87" s="272"/>
      <c r="D87" s="272"/>
      <c r="E87" s="272"/>
      <c r="F87" s="272"/>
      <c r="G87" s="272"/>
      <c r="H87" s="272"/>
      <c r="I87" s="272"/>
      <c r="J87" s="272"/>
      <c r="K87" s="273"/>
      <c r="L87" s="229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9"/>
      <c r="X87" s="229"/>
      <c r="Y87" s="229"/>
      <c r="Z87" s="229"/>
    </row>
    <row r="88" spans="1:26" ht="21" customHeight="1">
      <c r="A88" s="271"/>
      <c r="B88" s="272"/>
      <c r="C88" s="272"/>
      <c r="D88" s="272"/>
      <c r="E88" s="272"/>
      <c r="F88" s="272"/>
      <c r="G88" s="272"/>
      <c r="H88" s="272"/>
      <c r="I88" s="272"/>
      <c r="J88" s="272"/>
      <c r="K88" s="273"/>
      <c r="L88" s="229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9"/>
      <c r="X88" s="229"/>
      <c r="Y88" s="229"/>
      <c r="Z88" s="229"/>
    </row>
    <row r="89" spans="1:26" ht="21" customHeight="1">
      <c r="A89" s="271"/>
      <c r="B89" s="272"/>
      <c r="C89" s="272"/>
      <c r="D89" s="272"/>
      <c r="E89" s="272"/>
      <c r="F89" s="272"/>
      <c r="G89" s="272"/>
      <c r="H89" s="272"/>
      <c r="I89" s="272"/>
      <c r="J89" s="272"/>
      <c r="K89" s="273"/>
      <c r="L89" s="229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9"/>
      <c r="X89" s="229"/>
      <c r="Y89" s="229"/>
      <c r="Z89" s="229"/>
    </row>
    <row r="90" spans="1:26" ht="21" customHeight="1">
      <c r="A90" s="271"/>
      <c r="B90" s="272"/>
      <c r="C90" s="272"/>
      <c r="D90" s="272"/>
      <c r="E90" s="272"/>
      <c r="F90" s="272"/>
      <c r="G90" s="272"/>
      <c r="H90" s="272"/>
      <c r="I90" s="272"/>
      <c r="J90" s="272"/>
      <c r="K90" s="273"/>
      <c r="L90" s="229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9"/>
      <c r="X90" s="229"/>
      <c r="Y90" s="229"/>
      <c r="Z90" s="229"/>
    </row>
    <row r="91" spans="1:26" ht="21" customHeight="1">
      <c r="A91" s="271"/>
      <c r="B91" s="272"/>
      <c r="C91" s="272"/>
      <c r="D91" s="272"/>
      <c r="E91" s="272"/>
      <c r="F91" s="272"/>
      <c r="G91" s="272"/>
      <c r="H91" s="272"/>
      <c r="I91" s="272"/>
      <c r="J91" s="272"/>
      <c r="K91" s="273"/>
      <c r="L91" s="229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9"/>
      <c r="X91" s="229"/>
      <c r="Y91" s="229"/>
      <c r="Z91" s="229"/>
    </row>
    <row r="92" spans="1:26" ht="21" customHeight="1">
      <c r="A92" s="271"/>
      <c r="B92" s="272"/>
      <c r="C92" s="272"/>
      <c r="D92" s="272"/>
      <c r="E92" s="272"/>
      <c r="F92" s="272"/>
      <c r="G92" s="272"/>
      <c r="H92" s="272"/>
      <c r="I92" s="272"/>
      <c r="J92" s="272"/>
      <c r="K92" s="273"/>
      <c r="L92" s="229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9"/>
      <c r="X92" s="229"/>
      <c r="Y92" s="229"/>
      <c r="Z92" s="229"/>
    </row>
    <row r="93" spans="1:26" ht="21" customHeight="1">
      <c r="A93" s="271"/>
      <c r="B93" s="272"/>
      <c r="C93" s="272"/>
      <c r="D93" s="272"/>
      <c r="E93" s="272"/>
      <c r="F93" s="272"/>
      <c r="G93" s="272"/>
      <c r="H93" s="272"/>
      <c r="I93" s="272"/>
      <c r="J93" s="272"/>
      <c r="K93" s="273"/>
      <c r="L93" s="229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9"/>
      <c r="X93" s="229"/>
      <c r="Y93" s="229"/>
      <c r="Z93" s="229"/>
    </row>
    <row r="94" spans="1:26" ht="21" customHeight="1">
      <c r="A94" s="271"/>
      <c r="B94" s="272"/>
      <c r="C94" s="272"/>
      <c r="D94" s="272"/>
      <c r="E94" s="272"/>
      <c r="F94" s="272"/>
      <c r="G94" s="272"/>
      <c r="H94" s="272"/>
      <c r="I94" s="272"/>
      <c r="J94" s="272"/>
      <c r="K94" s="273"/>
      <c r="L94" s="229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9"/>
      <c r="X94" s="229"/>
      <c r="Y94" s="229"/>
      <c r="Z94" s="229"/>
    </row>
    <row r="95" spans="1:26" ht="21" customHeight="1">
      <c r="A95" s="271"/>
      <c r="B95" s="272"/>
      <c r="C95" s="272"/>
      <c r="D95" s="272"/>
      <c r="E95" s="272"/>
      <c r="F95" s="272"/>
      <c r="G95" s="272"/>
      <c r="H95" s="272"/>
      <c r="I95" s="272"/>
      <c r="J95" s="272"/>
      <c r="K95" s="273"/>
      <c r="L95" s="229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9"/>
      <c r="X95" s="229"/>
      <c r="Y95" s="229"/>
      <c r="Z95" s="229"/>
    </row>
    <row r="96" spans="1:26" ht="21" customHeight="1">
      <c r="A96" s="271"/>
      <c r="B96" s="272"/>
      <c r="C96" s="272"/>
      <c r="D96" s="272"/>
      <c r="E96" s="272"/>
      <c r="F96" s="272"/>
      <c r="G96" s="272"/>
      <c r="H96" s="272"/>
      <c r="I96" s="272"/>
      <c r="J96" s="272"/>
      <c r="K96" s="273"/>
      <c r="L96" s="229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9"/>
      <c r="X96" s="229"/>
      <c r="Y96" s="229"/>
      <c r="Z96" s="229"/>
    </row>
    <row r="97" spans="1:26" ht="21" customHeight="1">
      <c r="A97" s="271"/>
      <c r="B97" s="272"/>
      <c r="C97" s="272"/>
      <c r="D97" s="272"/>
      <c r="E97" s="272"/>
      <c r="F97" s="272"/>
      <c r="G97" s="272"/>
      <c r="H97" s="272"/>
      <c r="I97" s="272"/>
      <c r="J97" s="272"/>
      <c r="K97" s="273"/>
      <c r="L97" s="229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9"/>
      <c r="X97" s="229"/>
      <c r="Y97" s="229"/>
      <c r="Z97" s="229"/>
    </row>
    <row r="98" spans="1:26" ht="21" customHeight="1">
      <c r="A98" s="271"/>
      <c r="B98" s="272"/>
      <c r="C98" s="272"/>
      <c r="D98" s="272"/>
      <c r="E98" s="272"/>
      <c r="F98" s="272"/>
      <c r="G98" s="272"/>
      <c r="H98" s="272"/>
      <c r="I98" s="272"/>
      <c r="J98" s="272"/>
      <c r="K98" s="273"/>
      <c r="L98" s="229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9"/>
      <c r="X98" s="229"/>
      <c r="Y98" s="229"/>
      <c r="Z98" s="229"/>
    </row>
    <row r="99" spans="1:26" ht="21" customHeight="1">
      <c r="A99" s="271"/>
      <c r="B99" s="272"/>
      <c r="C99" s="272"/>
      <c r="D99" s="272"/>
      <c r="E99" s="272"/>
      <c r="F99" s="272"/>
      <c r="G99" s="272"/>
      <c r="H99" s="272"/>
      <c r="I99" s="272"/>
      <c r="J99" s="272"/>
      <c r="K99" s="273"/>
      <c r="L99" s="229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9"/>
      <c r="X99" s="229"/>
      <c r="Y99" s="229"/>
      <c r="Z99" s="229"/>
    </row>
    <row r="100" spans="1:26" ht="21" customHeight="1">
      <c r="A100" s="271"/>
      <c r="B100" s="272"/>
      <c r="C100" s="272"/>
      <c r="D100" s="272"/>
      <c r="E100" s="272"/>
      <c r="F100" s="272"/>
      <c r="G100" s="272"/>
      <c r="H100" s="272"/>
      <c r="I100" s="272"/>
      <c r="J100" s="272"/>
      <c r="K100" s="273"/>
      <c r="L100" s="229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9"/>
      <c r="X100" s="229"/>
      <c r="Y100" s="229"/>
      <c r="Z100" s="229"/>
    </row>
    <row r="101" spans="1:26" ht="21" customHeight="1">
      <c r="A101" s="271"/>
      <c r="B101" s="272"/>
      <c r="C101" s="272"/>
      <c r="D101" s="272"/>
      <c r="E101" s="272"/>
      <c r="F101" s="272"/>
      <c r="G101" s="272"/>
      <c r="H101" s="272"/>
      <c r="I101" s="272"/>
      <c r="J101" s="272"/>
      <c r="K101" s="273"/>
      <c r="L101" s="229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9"/>
      <c r="X101" s="229"/>
      <c r="Y101" s="229"/>
      <c r="Z101" s="229"/>
    </row>
    <row r="102" spans="1:26" ht="21" customHeight="1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3"/>
      <c r="L102" s="229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9"/>
      <c r="X102" s="229"/>
      <c r="Y102" s="229"/>
      <c r="Z102" s="229"/>
    </row>
    <row r="103" spans="1:26" ht="21" customHeight="1">
      <c r="A103" s="271"/>
      <c r="B103" s="272"/>
      <c r="C103" s="272"/>
      <c r="D103" s="272"/>
      <c r="E103" s="272"/>
      <c r="F103" s="272"/>
      <c r="G103" s="272"/>
      <c r="H103" s="272"/>
      <c r="I103" s="272"/>
      <c r="J103" s="272"/>
      <c r="K103" s="273"/>
      <c r="L103" s="229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9"/>
      <c r="X103" s="229"/>
      <c r="Y103" s="229"/>
      <c r="Z103" s="229"/>
    </row>
    <row r="104" spans="1:26" ht="21" customHeight="1">
      <c r="A104" s="271"/>
      <c r="B104" s="272"/>
      <c r="C104" s="272"/>
      <c r="D104" s="272"/>
      <c r="E104" s="272"/>
      <c r="F104" s="272"/>
      <c r="G104" s="272"/>
      <c r="H104" s="272"/>
      <c r="I104" s="272"/>
      <c r="J104" s="272"/>
      <c r="K104" s="273"/>
      <c r="L104" s="229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9"/>
      <c r="X104" s="229"/>
      <c r="Y104" s="229"/>
      <c r="Z104" s="229"/>
    </row>
    <row r="105" spans="1:26" ht="21" customHeight="1">
      <c r="A105" s="271"/>
      <c r="B105" s="272"/>
      <c r="C105" s="272"/>
      <c r="D105" s="272"/>
      <c r="E105" s="272"/>
      <c r="F105" s="272"/>
      <c r="G105" s="272"/>
      <c r="H105" s="272"/>
      <c r="I105" s="272"/>
      <c r="J105" s="272"/>
      <c r="K105" s="273"/>
      <c r="L105" s="229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9"/>
      <c r="X105" s="229"/>
      <c r="Y105" s="229"/>
      <c r="Z105" s="229"/>
    </row>
    <row r="106" spans="1:26" ht="21" customHeight="1">
      <c r="A106" s="271"/>
      <c r="B106" s="272"/>
      <c r="C106" s="272"/>
      <c r="D106" s="272"/>
      <c r="E106" s="272"/>
      <c r="F106" s="272"/>
      <c r="G106" s="272"/>
      <c r="H106" s="272"/>
      <c r="I106" s="272"/>
      <c r="J106" s="272"/>
      <c r="K106" s="273"/>
      <c r="L106" s="229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9"/>
      <c r="X106" s="229"/>
      <c r="Y106" s="229"/>
      <c r="Z106" s="229"/>
    </row>
    <row r="107" spans="1:26" ht="21" customHeight="1">
      <c r="A107" s="271"/>
      <c r="B107" s="272"/>
      <c r="C107" s="272"/>
      <c r="D107" s="272"/>
      <c r="E107" s="272"/>
      <c r="F107" s="272"/>
      <c r="G107" s="272"/>
      <c r="H107" s="272"/>
      <c r="I107" s="272"/>
      <c r="J107" s="272"/>
      <c r="K107" s="273"/>
      <c r="L107" s="229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9"/>
      <c r="X107" s="229"/>
      <c r="Y107" s="229"/>
      <c r="Z107" s="229"/>
    </row>
    <row r="108" spans="1:26" ht="21" customHeight="1">
      <c r="A108" s="271"/>
      <c r="B108" s="272"/>
      <c r="C108" s="272"/>
      <c r="D108" s="272"/>
      <c r="E108" s="272"/>
      <c r="F108" s="272"/>
      <c r="G108" s="272"/>
      <c r="H108" s="272"/>
      <c r="I108" s="272"/>
      <c r="J108" s="272"/>
      <c r="K108" s="273"/>
      <c r="L108" s="229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9"/>
      <c r="X108" s="229"/>
      <c r="Y108" s="229"/>
      <c r="Z108" s="229"/>
    </row>
    <row r="109" spans="1:26" ht="21" customHeight="1">
      <c r="A109" s="271"/>
      <c r="B109" s="272"/>
      <c r="C109" s="272"/>
      <c r="D109" s="272"/>
      <c r="E109" s="272"/>
      <c r="F109" s="272"/>
      <c r="G109" s="272"/>
      <c r="H109" s="272"/>
      <c r="I109" s="272"/>
      <c r="J109" s="272"/>
      <c r="K109" s="273"/>
      <c r="L109" s="229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9"/>
      <c r="X109" s="229"/>
      <c r="Y109" s="229"/>
      <c r="Z109" s="229"/>
    </row>
    <row r="110" spans="1:26" ht="21" customHeight="1">
      <c r="A110" s="271"/>
      <c r="B110" s="272"/>
      <c r="C110" s="272"/>
      <c r="D110" s="272"/>
      <c r="E110" s="272"/>
      <c r="F110" s="272"/>
      <c r="G110" s="272"/>
      <c r="H110" s="272"/>
      <c r="I110" s="272"/>
      <c r="J110" s="272"/>
      <c r="K110" s="273"/>
      <c r="L110" s="229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9"/>
      <c r="X110" s="229"/>
      <c r="Y110" s="229"/>
      <c r="Z110" s="229"/>
    </row>
    <row r="111" spans="1:26" ht="21" customHeight="1">
      <c r="A111" s="271"/>
      <c r="B111" s="272"/>
      <c r="C111" s="272"/>
      <c r="D111" s="272"/>
      <c r="E111" s="272"/>
      <c r="F111" s="272"/>
      <c r="G111" s="272"/>
      <c r="H111" s="272"/>
      <c r="I111" s="272"/>
      <c r="J111" s="272"/>
      <c r="K111" s="273"/>
      <c r="L111" s="229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9"/>
      <c r="X111" s="229"/>
      <c r="Y111" s="229"/>
      <c r="Z111" s="229"/>
    </row>
    <row r="112" spans="1:26" ht="21" customHeight="1">
      <c r="A112" s="271"/>
      <c r="B112" s="272"/>
      <c r="C112" s="272"/>
      <c r="D112" s="272"/>
      <c r="E112" s="272"/>
      <c r="F112" s="272"/>
      <c r="G112" s="272"/>
      <c r="H112" s="272"/>
      <c r="I112" s="272"/>
      <c r="J112" s="272"/>
      <c r="K112" s="273"/>
      <c r="L112" s="229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9"/>
      <c r="X112" s="229"/>
      <c r="Y112" s="229"/>
      <c r="Z112" s="229"/>
    </row>
    <row r="113" spans="1:26" ht="21" customHeight="1">
      <c r="A113" s="271"/>
      <c r="B113" s="272"/>
      <c r="C113" s="272"/>
      <c r="D113" s="272"/>
      <c r="E113" s="272"/>
      <c r="F113" s="272"/>
      <c r="G113" s="272"/>
      <c r="H113" s="272"/>
      <c r="I113" s="272"/>
      <c r="J113" s="272"/>
      <c r="K113" s="273"/>
      <c r="L113" s="229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9"/>
      <c r="X113" s="229"/>
      <c r="Y113" s="229"/>
      <c r="Z113" s="229"/>
    </row>
    <row r="114" spans="1:26" ht="21" customHeight="1">
      <c r="A114" s="271"/>
      <c r="B114" s="272"/>
      <c r="C114" s="272"/>
      <c r="D114" s="272"/>
      <c r="E114" s="272"/>
      <c r="F114" s="272"/>
      <c r="G114" s="272"/>
      <c r="H114" s="272"/>
      <c r="I114" s="272"/>
      <c r="J114" s="272"/>
      <c r="K114" s="273"/>
      <c r="L114" s="229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9"/>
      <c r="X114" s="229"/>
      <c r="Y114" s="229"/>
      <c r="Z114" s="229"/>
    </row>
    <row r="115" spans="1:26" ht="21" customHeight="1">
      <c r="A115" s="271"/>
      <c r="B115" s="272"/>
      <c r="C115" s="272"/>
      <c r="D115" s="272"/>
      <c r="E115" s="272"/>
      <c r="F115" s="272"/>
      <c r="G115" s="272"/>
      <c r="H115" s="272"/>
      <c r="I115" s="272"/>
      <c r="J115" s="272"/>
      <c r="K115" s="273"/>
      <c r="L115" s="229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9"/>
      <c r="X115" s="229"/>
      <c r="Y115" s="229"/>
      <c r="Z115" s="229"/>
    </row>
    <row r="116" spans="1:26" ht="21" customHeight="1">
      <c r="A116" s="271"/>
      <c r="B116" s="272"/>
      <c r="C116" s="272"/>
      <c r="D116" s="272"/>
      <c r="E116" s="272"/>
      <c r="F116" s="272"/>
      <c r="G116" s="272"/>
      <c r="H116" s="272"/>
      <c r="I116" s="272"/>
      <c r="J116" s="272"/>
      <c r="K116" s="273"/>
      <c r="L116" s="229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9"/>
      <c r="X116" s="229"/>
      <c r="Y116" s="229"/>
      <c r="Z116" s="229"/>
    </row>
    <row r="117" spans="1:26" ht="21" customHeight="1">
      <c r="A117" s="271"/>
      <c r="B117" s="272"/>
      <c r="C117" s="272"/>
      <c r="D117" s="272"/>
      <c r="E117" s="272"/>
      <c r="F117" s="272"/>
      <c r="G117" s="272"/>
      <c r="H117" s="272"/>
      <c r="I117" s="272"/>
      <c r="J117" s="272"/>
      <c r="K117" s="273"/>
      <c r="L117" s="229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9"/>
      <c r="X117" s="229"/>
      <c r="Y117" s="229"/>
      <c r="Z117" s="229"/>
    </row>
    <row r="118" spans="1:26" ht="21" customHeight="1">
      <c r="A118" s="271"/>
      <c r="B118" s="272"/>
      <c r="C118" s="272"/>
      <c r="D118" s="272"/>
      <c r="E118" s="272"/>
      <c r="F118" s="272"/>
      <c r="G118" s="272"/>
      <c r="H118" s="272"/>
      <c r="I118" s="272"/>
      <c r="J118" s="272"/>
      <c r="K118" s="273"/>
      <c r="L118" s="229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9"/>
      <c r="X118" s="229"/>
      <c r="Y118" s="229"/>
      <c r="Z118" s="229"/>
    </row>
    <row r="119" spans="1:26" ht="21" customHeight="1">
      <c r="A119" s="275"/>
      <c r="B119" s="276"/>
      <c r="C119" s="276"/>
      <c r="D119" s="276"/>
      <c r="E119" s="276"/>
      <c r="F119" s="276"/>
      <c r="G119" s="276"/>
      <c r="H119" s="276"/>
      <c r="I119" s="276"/>
      <c r="J119" s="276"/>
      <c r="K119" s="277"/>
      <c r="L119" s="229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9"/>
      <c r="X119" s="229"/>
      <c r="Y119" s="229"/>
      <c r="Z119" s="229"/>
    </row>
    <row r="120" spans="1:26" ht="21" customHeight="1">
      <c r="L120" s="229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9"/>
      <c r="X120" s="229"/>
      <c r="Y120" s="229"/>
      <c r="Z120" s="229"/>
    </row>
    <row r="121" spans="1:26" ht="21" customHeight="1">
      <c r="L121" s="229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9"/>
      <c r="X121" s="229"/>
      <c r="Y121" s="229"/>
      <c r="Z121" s="229"/>
    </row>
    <row r="122" spans="1:26" ht="21" customHeight="1">
      <c r="L122" s="229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9"/>
      <c r="X122" s="229"/>
      <c r="Y122" s="229"/>
      <c r="Z122" s="229"/>
    </row>
    <row r="123" spans="1:26" ht="21" customHeight="1">
      <c r="I123" s="278"/>
      <c r="J123" s="278"/>
      <c r="K123" s="279"/>
      <c r="L123" s="229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9"/>
      <c r="X123" s="229"/>
      <c r="Y123" s="229"/>
      <c r="Z123" s="229"/>
    </row>
    <row r="124" spans="1:26" ht="21" customHeight="1">
      <c r="I124" s="278"/>
      <c r="J124" s="278"/>
      <c r="K124" s="279"/>
      <c r="L124" s="229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9"/>
      <c r="X124" s="229"/>
      <c r="Y124" s="229"/>
      <c r="Z124" s="229"/>
    </row>
    <row r="125" spans="1:26" ht="21" customHeight="1">
      <c r="I125" s="278"/>
      <c r="J125" s="278"/>
      <c r="K125" s="279"/>
      <c r="L125" s="229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9"/>
      <c r="X125" s="229"/>
      <c r="Y125" s="229"/>
      <c r="Z125" s="229"/>
    </row>
    <row r="126" spans="1:26" ht="21" customHeight="1">
      <c r="I126" s="278"/>
      <c r="J126" s="278"/>
      <c r="K126" s="279"/>
      <c r="L126" s="229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9"/>
      <c r="X126" s="229"/>
      <c r="Y126" s="229"/>
      <c r="Z126" s="229"/>
    </row>
    <row r="127" spans="1:26" ht="21" customHeight="1">
      <c r="I127" s="278"/>
      <c r="J127" s="278"/>
      <c r="K127" s="279"/>
      <c r="L127" s="229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9"/>
      <c r="X127" s="229"/>
      <c r="Y127" s="229"/>
      <c r="Z127" s="229"/>
    </row>
    <row r="128" spans="1:26" ht="21" customHeight="1">
      <c r="I128" s="278"/>
      <c r="J128" s="278"/>
      <c r="K128" s="279"/>
      <c r="L128" s="229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9"/>
      <c r="X128" s="229"/>
      <c r="Y128" s="229"/>
      <c r="Z128" s="229"/>
    </row>
    <row r="129" spans="9:26" ht="21" customHeight="1">
      <c r="I129" s="278"/>
      <c r="J129" s="278"/>
      <c r="K129" s="279"/>
      <c r="L129" s="229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9"/>
      <c r="X129" s="229"/>
      <c r="Y129" s="229"/>
      <c r="Z129" s="229"/>
    </row>
    <row r="130" spans="9:26" ht="21" customHeight="1">
      <c r="I130" s="278"/>
      <c r="J130" s="278"/>
      <c r="K130" s="279"/>
      <c r="L130" s="229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9"/>
      <c r="X130" s="229"/>
      <c r="Y130" s="229"/>
      <c r="Z130" s="229"/>
    </row>
    <row r="131" spans="9:26" ht="21" customHeight="1">
      <c r="I131" s="278"/>
      <c r="J131" s="278"/>
      <c r="K131" s="279"/>
      <c r="L131" s="229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9"/>
      <c r="X131" s="229"/>
      <c r="Y131" s="229"/>
      <c r="Z131" s="229"/>
    </row>
    <row r="132" spans="9:26" ht="21" customHeight="1">
      <c r="I132" s="278"/>
      <c r="J132" s="278"/>
      <c r="K132" s="279"/>
      <c r="L132" s="229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9"/>
      <c r="X132" s="229"/>
      <c r="Y132" s="229"/>
      <c r="Z132" s="229"/>
    </row>
    <row r="133" spans="9:26" ht="21" customHeight="1">
      <c r="I133" s="278"/>
      <c r="J133" s="278"/>
      <c r="K133" s="279"/>
      <c r="L133" s="229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9"/>
      <c r="X133" s="229"/>
      <c r="Y133" s="229"/>
      <c r="Z133" s="229"/>
    </row>
    <row r="134" spans="9:26" ht="21" customHeight="1">
      <c r="I134" s="278"/>
      <c r="J134" s="278"/>
      <c r="K134" s="279"/>
      <c r="L134" s="229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9"/>
      <c r="X134" s="229"/>
      <c r="Y134" s="229"/>
      <c r="Z134" s="229"/>
    </row>
    <row r="135" spans="9:26" ht="21" customHeight="1">
      <c r="I135" s="278"/>
      <c r="J135" s="278"/>
      <c r="K135" s="279"/>
      <c r="L135" s="229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9"/>
      <c r="X135" s="229"/>
      <c r="Y135" s="229"/>
      <c r="Z135" s="229"/>
    </row>
    <row r="136" spans="9:26" ht="21" customHeight="1">
      <c r="I136" s="278"/>
      <c r="J136" s="278"/>
      <c r="K136" s="279"/>
      <c r="L136" s="229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9"/>
      <c r="X136" s="229"/>
      <c r="Y136" s="229"/>
      <c r="Z136" s="229"/>
    </row>
    <row r="137" spans="9:26" ht="21" customHeight="1">
      <c r="I137" s="278"/>
      <c r="J137" s="278"/>
      <c r="K137" s="279"/>
      <c r="L137" s="229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9"/>
      <c r="X137" s="229"/>
      <c r="Y137" s="229"/>
      <c r="Z137" s="229"/>
    </row>
    <row r="138" spans="9:26" ht="21" customHeight="1">
      <c r="I138" s="278"/>
      <c r="J138" s="278"/>
      <c r="K138" s="279"/>
      <c r="L138" s="229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9"/>
      <c r="X138" s="229"/>
      <c r="Y138" s="229"/>
      <c r="Z138" s="229"/>
    </row>
    <row r="139" spans="9:26" ht="21" customHeight="1">
      <c r="I139" s="278"/>
      <c r="J139" s="278"/>
      <c r="K139" s="279"/>
      <c r="L139" s="229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9"/>
      <c r="X139" s="229"/>
      <c r="Y139" s="229"/>
      <c r="Z139" s="229"/>
    </row>
    <row r="140" spans="9:26" ht="21" customHeight="1">
      <c r="I140" s="278"/>
      <c r="J140" s="278"/>
      <c r="K140" s="279"/>
      <c r="L140" s="229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9"/>
      <c r="X140" s="229"/>
      <c r="Y140" s="229"/>
      <c r="Z140" s="229"/>
    </row>
    <row r="141" spans="9:26" ht="21" customHeight="1">
      <c r="I141" s="278"/>
      <c r="J141" s="278"/>
      <c r="K141" s="279"/>
      <c r="L141" s="229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9"/>
      <c r="X141" s="229"/>
      <c r="Y141" s="229"/>
      <c r="Z141" s="229"/>
    </row>
    <row r="142" spans="9:26" ht="21" customHeight="1">
      <c r="I142" s="278"/>
      <c r="J142" s="278"/>
      <c r="K142" s="279"/>
      <c r="L142" s="229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9"/>
      <c r="X142" s="229"/>
      <c r="Y142" s="229"/>
      <c r="Z142" s="229"/>
    </row>
    <row r="143" spans="9:26" ht="21" customHeight="1">
      <c r="I143" s="278"/>
      <c r="J143" s="278"/>
      <c r="K143" s="279"/>
      <c r="L143" s="229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9"/>
      <c r="X143" s="229"/>
      <c r="Y143" s="229"/>
      <c r="Z143" s="229"/>
    </row>
    <row r="144" spans="9:26" ht="21" customHeight="1">
      <c r="I144" s="278"/>
      <c r="J144" s="278"/>
      <c r="K144" s="279"/>
      <c r="L144" s="229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9"/>
      <c r="X144" s="229"/>
      <c r="Y144" s="229"/>
      <c r="Z144" s="229"/>
    </row>
    <row r="145" spans="9:26" ht="21" customHeight="1">
      <c r="I145" s="278"/>
      <c r="J145" s="278"/>
      <c r="K145" s="279"/>
      <c r="L145" s="229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9"/>
      <c r="X145" s="229"/>
      <c r="Y145" s="229"/>
      <c r="Z145" s="229"/>
    </row>
    <row r="146" spans="9:26" ht="21" customHeight="1">
      <c r="I146" s="278"/>
      <c r="J146" s="278"/>
      <c r="K146" s="279"/>
      <c r="L146" s="229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9"/>
      <c r="X146" s="229"/>
      <c r="Y146" s="229"/>
      <c r="Z146" s="229"/>
    </row>
    <row r="147" spans="9:26" ht="21" customHeight="1">
      <c r="I147" s="278"/>
      <c r="J147" s="278"/>
      <c r="K147" s="279"/>
      <c r="L147" s="229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9"/>
      <c r="X147" s="229"/>
      <c r="Y147" s="229"/>
      <c r="Z147" s="229"/>
    </row>
    <row r="148" spans="9:26" ht="21" customHeight="1">
      <c r="I148" s="278"/>
      <c r="J148" s="278"/>
      <c r="K148" s="279"/>
      <c r="L148" s="229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9"/>
      <c r="X148" s="229"/>
      <c r="Y148" s="229"/>
      <c r="Z148" s="229"/>
    </row>
    <row r="149" spans="9:26" ht="21" customHeight="1">
      <c r="I149" s="278"/>
      <c r="J149" s="278"/>
      <c r="K149" s="279"/>
      <c r="L149" s="229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9"/>
      <c r="X149" s="229"/>
      <c r="Y149" s="229"/>
      <c r="Z149" s="229"/>
    </row>
    <row r="150" spans="9:26" ht="21" customHeight="1">
      <c r="I150" s="278"/>
      <c r="J150" s="278"/>
      <c r="K150" s="279"/>
      <c r="L150" s="229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9"/>
      <c r="X150" s="229"/>
      <c r="Y150" s="229"/>
      <c r="Z150" s="229"/>
    </row>
    <row r="151" spans="9:26" ht="21" customHeight="1">
      <c r="I151" s="278"/>
      <c r="J151" s="278"/>
      <c r="K151" s="279"/>
      <c r="L151" s="229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9"/>
      <c r="X151" s="229"/>
      <c r="Y151" s="229"/>
      <c r="Z151" s="229"/>
    </row>
    <row r="152" spans="9:26" ht="21" customHeight="1">
      <c r="I152" s="278"/>
      <c r="J152" s="278"/>
      <c r="K152" s="279"/>
      <c r="L152" s="229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9"/>
      <c r="X152" s="229"/>
      <c r="Y152" s="229"/>
      <c r="Z152" s="229"/>
    </row>
    <row r="153" spans="9:26" ht="21" customHeight="1">
      <c r="I153" s="278"/>
      <c r="J153" s="278"/>
      <c r="K153" s="279"/>
      <c r="L153" s="229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9"/>
      <c r="X153" s="229"/>
      <c r="Y153" s="229"/>
      <c r="Z153" s="229"/>
    </row>
    <row r="154" spans="9:26" ht="21" customHeight="1">
      <c r="I154" s="278"/>
      <c r="J154" s="278"/>
      <c r="K154" s="279"/>
      <c r="L154" s="229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9"/>
      <c r="X154" s="229"/>
      <c r="Y154" s="229"/>
      <c r="Z154" s="229"/>
    </row>
    <row r="155" spans="9:26" ht="21" customHeight="1">
      <c r="I155" s="278"/>
      <c r="J155" s="278"/>
      <c r="K155" s="279"/>
      <c r="L155" s="229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9"/>
      <c r="X155" s="229"/>
      <c r="Y155" s="229"/>
      <c r="Z155" s="229"/>
    </row>
    <row r="156" spans="9:26" ht="21" customHeight="1">
      <c r="I156" s="278"/>
      <c r="J156" s="278"/>
      <c r="K156" s="279"/>
      <c r="L156" s="229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9"/>
      <c r="X156" s="229"/>
      <c r="Y156" s="229"/>
      <c r="Z156" s="229"/>
    </row>
    <row r="157" spans="9:26" ht="21" customHeight="1">
      <c r="I157" s="278"/>
      <c r="J157" s="278"/>
      <c r="K157" s="279"/>
      <c r="L157" s="229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9"/>
      <c r="X157" s="229"/>
      <c r="Y157" s="229"/>
      <c r="Z157" s="229"/>
    </row>
    <row r="158" spans="9:26" ht="21" customHeight="1">
      <c r="I158" s="278"/>
      <c r="J158" s="278"/>
      <c r="K158" s="279"/>
      <c r="L158" s="229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9"/>
      <c r="X158" s="229"/>
      <c r="Y158" s="229"/>
      <c r="Z158" s="229"/>
    </row>
    <row r="159" spans="9:26" ht="21" customHeight="1">
      <c r="I159" s="278"/>
      <c r="J159" s="278"/>
      <c r="K159" s="279"/>
      <c r="L159" s="229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9"/>
      <c r="X159" s="229"/>
      <c r="Y159" s="229"/>
      <c r="Z159" s="229"/>
    </row>
    <row r="160" spans="9:26" ht="21" customHeight="1">
      <c r="I160" s="278"/>
      <c r="J160" s="278"/>
      <c r="K160" s="279"/>
      <c r="L160" s="229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9"/>
      <c r="X160" s="229"/>
      <c r="Y160" s="229"/>
      <c r="Z160" s="229"/>
    </row>
    <row r="161" spans="9:26" ht="21" customHeight="1">
      <c r="I161" s="278"/>
      <c r="J161" s="278"/>
      <c r="K161" s="279"/>
      <c r="L161" s="229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9"/>
      <c r="X161" s="229"/>
      <c r="Y161" s="229"/>
      <c r="Z161" s="229"/>
    </row>
    <row r="162" spans="9:26" ht="21" customHeight="1">
      <c r="I162" s="278"/>
      <c r="J162" s="278"/>
      <c r="K162" s="279"/>
      <c r="L162" s="229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9"/>
      <c r="X162" s="229"/>
      <c r="Y162" s="229"/>
      <c r="Z162" s="229"/>
    </row>
    <row r="163" spans="9:26" ht="21" customHeight="1">
      <c r="I163" s="278"/>
      <c r="J163" s="278"/>
      <c r="K163" s="279"/>
      <c r="L163" s="229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9"/>
      <c r="X163" s="229"/>
      <c r="Y163" s="229"/>
      <c r="Z163" s="229"/>
    </row>
    <row r="164" spans="9:26" ht="21" customHeight="1">
      <c r="I164" s="278"/>
      <c r="J164" s="278"/>
      <c r="K164" s="279"/>
      <c r="L164" s="229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9"/>
      <c r="X164" s="229"/>
      <c r="Y164" s="229"/>
      <c r="Z164" s="229"/>
    </row>
    <row r="165" spans="9:26" ht="21" customHeight="1">
      <c r="I165" s="278"/>
      <c r="J165" s="278"/>
      <c r="K165" s="279"/>
      <c r="L165" s="229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9"/>
      <c r="X165" s="229"/>
      <c r="Y165" s="229"/>
      <c r="Z165" s="229"/>
    </row>
    <row r="166" spans="9:26" ht="21" customHeight="1">
      <c r="I166" s="278"/>
      <c r="J166" s="278"/>
      <c r="K166" s="279"/>
      <c r="L166" s="229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9"/>
      <c r="X166" s="229"/>
      <c r="Y166" s="229"/>
      <c r="Z166" s="229"/>
    </row>
    <row r="167" spans="9:26" ht="21" customHeight="1">
      <c r="I167" s="278"/>
      <c r="J167" s="278"/>
      <c r="K167" s="279"/>
      <c r="L167" s="229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9"/>
      <c r="X167" s="229"/>
      <c r="Y167" s="229"/>
      <c r="Z167" s="229"/>
    </row>
    <row r="168" spans="9:26" ht="21" customHeight="1">
      <c r="I168" s="278"/>
      <c r="J168" s="278"/>
      <c r="K168" s="279"/>
      <c r="L168" s="229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9"/>
      <c r="X168" s="229"/>
      <c r="Y168" s="229"/>
      <c r="Z168" s="229"/>
    </row>
    <row r="169" spans="9:26" ht="21" customHeight="1">
      <c r="I169" s="278"/>
      <c r="J169" s="278"/>
      <c r="K169" s="279"/>
      <c r="L169" s="229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9"/>
      <c r="X169" s="229"/>
      <c r="Y169" s="229"/>
      <c r="Z169" s="229"/>
    </row>
    <row r="170" spans="9:26" ht="21" customHeight="1">
      <c r="I170" s="278"/>
      <c r="J170" s="278"/>
      <c r="K170" s="279"/>
      <c r="L170" s="229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9"/>
      <c r="X170" s="229"/>
      <c r="Y170" s="229"/>
      <c r="Z170" s="229"/>
    </row>
    <row r="171" spans="9:26" ht="21" customHeight="1">
      <c r="I171" s="278"/>
      <c r="J171" s="278"/>
      <c r="K171" s="279"/>
      <c r="L171" s="229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9"/>
      <c r="X171" s="229"/>
      <c r="Y171" s="229"/>
      <c r="Z171" s="229"/>
    </row>
    <row r="172" spans="9:26" ht="21" customHeight="1">
      <c r="I172" s="278"/>
      <c r="J172" s="278"/>
      <c r="K172" s="279"/>
      <c r="L172" s="229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9"/>
      <c r="X172" s="229"/>
      <c r="Y172" s="229"/>
      <c r="Z172" s="229"/>
    </row>
    <row r="173" spans="9:26" ht="21" customHeight="1">
      <c r="I173" s="278"/>
      <c r="J173" s="278"/>
      <c r="K173" s="279"/>
      <c r="L173" s="229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9"/>
      <c r="X173" s="229"/>
      <c r="Y173" s="229"/>
      <c r="Z173" s="229"/>
    </row>
    <row r="174" spans="9:26" ht="21" customHeight="1">
      <c r="I174" s="278"/>
      <c r="J174" s="278"/>
      <c r="K174" s="279"/>
      <c r="L174" s="229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9"/>
      <c r="X174" s="229"/>
      <c r="Y174" s="229"/>
      <c r="Z174" s="229"/>
    </row>
    <row r="175" spans="9:26" ht="21" customHeight="1">
      <c r="I175" s="278"/>
      <c r="J175" s="278"/>
      <c r="K175" s="279"/>
      <c r="L175" s="229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9"/>
      <c r="X175" s="229"/>
      <c r="Y175" s="229"/>
      <c r="Z175" s="229"/>
    </row>
    <row r="176" spans="9:26" ht="21" customHeight="1">
      <c r="I176" s="278"/>
      <c r="J176" s="278"/>
      <c r="K176" s="279"/>
      <c r="L176" s="229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9"/>
      <c r="X176" s="229"/>
      <c r="Y176" s="229"/>
      <c r="Z176" s="229"/>
    </row>
    <row r="177" spans="9:26" ht="21" customHeight="1">
      <c r="I177" s="278"/>
      <c r="J177" s="278"/>
      <c r="K177" s="279"/>
      <c r="L177" s="229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9"/>
      <c r="X177" s="229"/>
      <c r="Y177" s="229"/>
      <c r="Z177" s="229"/>
    </row>
    <row r="178" spans="9:26" ht="21" customHeight="1">
      <c r="I178" s="278"/>
      <c r="J178" s="278"/>
      <c r="K178" s="279"/>
      <c r="L178" s="229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9"/>
      <c r="X178" s="229"/>
      <c r="Y178" s="229"/>
      <c r="Z178" s="229"/>
    </row>
    <row r="179" spans="9:26" ht="21" customHeight="1">
      <c r="I179" s="278"/>
      <c r="J179" s="278"/>
      <c r="K179" s="279"/>
      <c r="L179" s="229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9"/>
      <c r="X179" s="229"/>
      <c r="Y179" s="229"/>
      <c r="Z179" s="229"/>
    </row>
    <row r="180" spans="9:26" ht="21" customHeight="1">
      <c r="I180" s="278"/>
      <c r="J180" s="278"/>
      <c r="K180" s="279"/>
      <c r="L180" s="229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9"/>
      <c r="X180" s="229"/>
      <c r="Y180" s="229"/>
      <c r="Z180" s="229"/>
    </row>
    <row r="181" spans="9:26" ht="21" customHeight="1">
      <c r="I181" s="278"/>
      <c r="J181" s="278"/>
      <c r="K181" s="279"/>
      <c r="L181" s="229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9"/>
      <c r="X181" s="229"/>
      <c r="Y181" s="229"/>
      <c r="Z181" s="229"/>
    </row>
    <row r="182" spans="9:26" ht="21" customHeight="1">
      <c r="I182" s="278"/>
      <c r="J182" s="278"/>
      <c r="K182" s="279"/>
      <c r="L182" s="229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9"/>
      <c r="X182" s="229"/>
      <c r="Y182" s="229"/>
      <c r="Z182" s="229"/>
    </row>
    <row r="183" spans="9:26" ht="21" customHeight="1">
      <c r="I183" s="278"/>
      <c r="J183" s="278"/>
      <c r="K183" s="279"/>
      <c r="L183" s="229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9"/>
      <c r="X183" s="229"/>
      <c r="Y183" s="229"/>
      <c r="Z183" s="229"/>
    </row>
    <row r="184" spans="9:26" ht="21" customHeight="1">
      <c r="I184" s="278"/>
      <c r="J184" s="278"/>
      <c r="K184" s="279"/>
      <c r="L184" s="229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9"/>
      <c r="X184" s="229"/>
      <c r="Y184" s="229"/>
      <c r="Z184" s="229"/>
    </row>
    <row r="185" spans="9:26" ht="21" customHeight="1">
      <c r="I185" s="278"/>
      <c r="J185" s="278"/>
      <c r="K185" s="279"/>
      <c r="L185" s="229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9"/>
      <c r="X185" s="229"/>
      <c r="Y185" s="229"/>
      <c r="Z185" s="229"/>
    </row>
    <row r="186" spans="9:26" ht="21" customHeight="1">
      <c r="I186" s="278"/>
      <c r="J186" s="278"/>
      <c r="K186" s="279"/>
      <c r="L186" s="229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9"/>
      <c r="X186" s="229"/>
      <c r="Y186" s="229"/>
      <c r="Z186" s="229"/>
    </row>
    <row r="187" spans="9:26" ht="21" customHeight="1">
      <c r="I187" s="278"/>
      <c r="J187" s="278"/>
      <c r="K187" s="279"/>
      <c r="L187" s="229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9"/>
      <c r="X187" s="229"/>
      <c r="Y187" s="229"/>
      <c r="Z187" s="229"/>
    </row>
    <row r="188" spans="9:26" ht="21" customHeight="1">
      <c r="I188" s="278"/>
      <c r="J188" s="278"/>
      <c r="K188" s="279"/>
      <c r="L188" s="229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9"/>
      <c r="X188" s="229"/>
      <c r="Y188" s="229"/>
      <c r="Z188" s="229"/>
    </row>
    <row r="189" spans="9:26" ht="21" customHeight="1">
      <c r="I189" s="278"/>
      <c r="J189" s="278"/>
      <c r="K189" s="279"/>
      <c r="L189" s="229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9"/>
      <c r="X189" s="229"/>
      <c r="Y189" s="229"/>
      <c r="Z189" s="229"/>
    </row>
    <row r="190" spans="9:26" ht="21" customHeight="1">
      <c r="I190" s="278"/>
      <c r="J190" s="278"/>
      <c r="K190" s="279"/>
      <c r="L190" s="229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9"/>
      <c r="X190" s="229"/>
      <c r="Y190" s="229"/>
      <c r="Z190" s="229"/>
    </row>
    <row r="191" spans="9:26" ht="21" customHeight="1">
      <c r="I191" s="278"/>
      <c r="J191" s="278"/>
      <c r="K191" s="279"/>
      <c r="L191" s="229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9"/>
      <c r="X191" s="229"/>
      <c r="Y191" s="229"/>
      <c r="Z191" s="229"/>
    </row>
    <row r="192" spans="9:26" ht="21" customHeight="1">
      <c r="I192" s="278"/>
      <c r="J192" s="278"/>
      <c r="K192" s="279"/>
      <c r="L192" s="229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9"/>
      <c r="X192" s="229"/>
      <c r="Y192" s="229"/>
      <c r="Z192" s="229"/>
    </row>
    <row r="193" spans="9:26" ht="21" customHeight="1">
      <c r="I193" s="278"/>
      <c r="J193" s="278"/>
      <c r="K193" s="279"/>
      <c r="L193" s="229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9"/>
      <c r="X193" s="229"/>
      <c r="Y193" s="229"/>
      <c r="Z193" s="229"/>
    </row>
    <row r="194" spans="9:26" ht="21" customHeight="1">
      <c r="I194" s="278"/>
      <c r="J194" s="278"/>
      <c r="K194" s="279"/>
      <c r="L194" s="229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9"/>
      <c r="X194" s="229"/>
      <c r="Y194" s="229"/>
      <c r="Z194" s="229"/>
    </row>
    <row r="195" spans="9:26" ht="21" customHeight="1">
      <c r="I195" s="278"/>
      <c r="J195" s="278"/>
      <c r="K195" s="279"/>
      <c r="L195" s="229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9"/>
      <c r="X195" s="229"/>
      <c r="Y195" s="229"/>
      <c r="Z195" s="229"/>
    </row>
    <row r="196" spans="9:26" ht="21" customHeight="1">
      <c r="I196" s="278"/>
      <c r="J196" s="278"/>
      <c r="K196" s="279"/>
      <c r="L196" s="229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9"/>
      <c r="X196" s="229"/>
      <c r="Y196" s="229"/>
      <c r="Z196" s="229"/>
    </row>
    <row r="197" spans="9:26" ht="21" customHeight="1">
      <c r="I197" s="278"/>
      <c r="J197" s="278"/>
      <c r="K197" s="279"/>
      <c r="L197" s="229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9"/>
      <c r="X197" s="229"/>
      <c r="Y197" s="229"/>
      <c r="Z197" s="229"/>
    </row>
    <row r="198" spans="9:26" ht="21" customHeight="1">
      <c r="I198" s="278"/>
      <c r="J198" s="278"/>
      <c r="K198" s="279"/>
      <c r="L198" s="229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9"/>
      <c r="X198" s="229"/>
      <c r="Y198" s="229"/>
      <c r="Z198" s="229"/>
    </row>
    <row r="199" spans="9:26" ht="21" customHeight="1">
      <c r="I199" s="278"/>
      <c r="J199" s="278"/>
      <c r="K199" s="279"/>
      <c r="L199" s="229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9"/>
      <c r="X199" s="229"/>
      <c r="Y199" s="229"/>
      <c r="Z199" s="229"/>
    </row>
    <row r="200" spans="9:26" ht="21" customHeight="1">
      <c r="I200" s="278"/>
      <c r="J200" s="278"/>
      <c r="K200" s="279"/>
      <c r="L200" s="229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9"/>
      <c r="X200" s="229"/>
      <c r="Y200" s="229"/>
      <c r="Z200" s="229"/>
    </row>
    <row r="201" spans="9:26" ht="21" customHeight="1">
      <c r="I201" s="278"/>
      <c r="J201" s="278"/>
      <c r="K201" s="279"/>
      <c r="L201" s="229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9"/>
      <c r="X201" s="229"/>
      <c r="Y201" s="229"/>
      <c r="Z201" s="229"/>
    </row>
    <row r="202" spans="9:26" ht="21" customHeight="1">
      <c r="I202" s="278"/>
      <c r="J202" s="278"/>
      <c r="K202" s="279"/>
      <c r="L202" s="229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9"/>
      <c r="X202" s="229"/>
      <c r="Y202" s="229"/>
      <c r="Z202" s="229"/>
    </row>
    <row r="203" spans="9:26" ht="21" customHeight="1">
      <c r="I203" s="278"/>
      <c r="J203" s="278"/>
      <c r="K203" s="279"/>
      <c r="L203" s="229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9"/>
      <c r="X203" s="229"/>
      <c r="Y203" s="229"/>
      <c r="Z203" s="229"/>
    </row>
    <row r="204" spans="9:26" ht="21" customHeight="1">
      <c r="I204" s="278"/>
      <c r="J204" s="278"/>
      <c r="K204" s="279"/>
      <c r="L204" s="229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9"/>
      <c r="X204" s="229"/>
      <c r="Y204" s="229"/>
      <c r="Z204" s="229"/>
    </row>
    <row r="205" spans="9:26" ht="21" customHeight="1">
      <c r="I205" s="278"/>
      <c r="J205" s="278"/>
      <c r="K205" s="279"/>
      <c r="L205" s="229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9"/>
      <c r="X205" s="229"/>
      <c r="Y205" s="229"/>
      <c r="Z205" s="229"/>
    </row>
    <row r="206" spans="9:26" ht="21" customHeight="1">
      <c r="I206" s="278"/>
      <c r="J206" s="278"/>
      <c r="K206" s="279"/>
      <c r="L206" s="229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9"/>
      <c r="X206" s="229"/>
      <c r="Y206" s="229"/>
      <c r="Z206" s="229"/>
    </row>
    <row r="207" spans="9:26" ht="21" customHeight="1">
      <c r="I207" s="278"/>
      <c r="J207" s="278"/>
      <c r="K207" s="279"/>
      <c r="L207" s="229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9"/>
      <c r="X207" s="229"/>
      <c r="Y207" s="229"/>
      <c r="Z207" s="229"/>
    </row>
    <row r="208" spans="9:26" ht="21" customHeight="1">
      <c r="I208" s="278"/>
      <c r="J208" s="278"/>
      <c r="K208" s="279"/>
      <c r="L208" s="229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9"/>
      <c r="X208" s="229"/>
      <c r="Y208" s="229"/>
      <c r="Z208" s="229"/>
    </row>
    <row r="209" spans="9:26" ht="21" customHeight="1">
      <c r="I209" s="278"/>
      <c r="J209" s="278"/>
      <c r="K209" s="279"/>
      <c r="L209" s="229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9"/>
      <c r="X209" s="229"/>
      <c r="Y209" s="229"/>
      <c r="Z209" s="229"/>
    </row>
    <row r="210" spans="9:26" ht="21" customHeight="1">
      <c r="I210" s="278"/>
      <c r="J210" s="278"/>
      <c r="K210" s="279"/>
      <c r="L210" s="229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9"/>
      <c r="X210" s="229"/>
      <c r="Y210" s="229"/>
      <c r="Z210" s="229"/>
    </row>
    <row r="211" spans="9:26" ht="21" customHeight="1">
      <c r="I211" s="278"/>
      <c r="J211" s="278"/>
      <c r="K211" s="279"/>
      <c r="L211" s="229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9"/>
      <c r="X211" s="229"/>
      <c r="Y211" s="229"/>
      <c r="Z211" s="229"/>
    </row>
    <row r="212" spans="9:26" ht="21" customHeight="1">
      <c r="I212" s="278"/>
      <c r="J212" s="278"/>
      <c r="K212" s="279"/>
      <c r="L212" s="229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9"/>
      <c r="X212" s="229"/>
      <c r="Y212" s="229"/>
      <c r="Z212" s="229"/>
    </row>
    <row r="213" spans="9:26" ht="21" customHeight="1">
      <c r="I213" s="278"/>
      <c r="J213" s="278"/>
      <c r="K213" s="279"/>
      <c r="L213" s="229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9"/>
      <c r="X213" s="229"/>
      <c r="Y213" s="229"/>
      <c r="Z213" s="229"/>
    </row>
    <row r="214" spans="9:26" ht="21" customHeight="1">
      <c r="I214" s="278"/>
      <c r="J214" s="278"/>
      <c r="K214" s="279"/>
      <c r="L214" s="229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9"/>
      <c r="X214" s="229"/>
      <c r="Y214" s="229"/>
      <c r="Z214" s="229"/>
    </row>
    <row r="215" spans="9:26" ht="21" customHeight="1">
      <c r="I215" s="278"/>
      <c r="J215" s="278"/>
      <c r="K215" s="279"/>
      <c r="L215" s="229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9"/>
      <c r="X215" s="229"/>
      <c r="Y215" s="229"/>
      <c r="Z215" s="229"/>
    </row>
    <row r="216" spans="9:26" ht="21" customHeight="1">
      <c r="I216" s="278"/>
      <c r="J216" s="278"/>
      <c r="K216" s="279"/>
      <c r="L216" s="229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9"/>
      <c r="X216" s="229"/>
      <c r="Y216" s="229"/>
      <c r="Z216" s="229"/>
    </row>
    <row r="217" spans="9:26" ht="21" customHeight="1">
      <c r="I217" s="278"/>
      <c r="J217" s="278"/>
      <c r="K217" s="279"/>
      <c r="L217" s="229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9"/>
      <c r="X217" s="229"/>
      <c r="Y217" s="229"/>
      <c r="Z217" s="229"/>
    </row>
    <row r="218" spans="9:26" ht="21" customHeight="1">
      <c r="I218" s="278"/>
      <c r="J218" s="278"/>
      <c r="K218" s="279"/>
      <c r="L218" s="229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9"/>
      <c r="X218" s="229"/>
      <c r="Y218" s="229"/>
      <c r="Z218" s="229"/>
    </row>
    <row r="219" spans="9:26" ht="21" customHeight="1">
      <c r="I219" s="278"/>
      <c r="J219" s="278"/>
      <c r="K219" s="279"/>
      <c r="L219" s="229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9"/>
      <c r="X219" s="229"/>
      <c r="Y219" s="229"/>
      <c r="Z219" s="229"/>
    </row>
    <row r="220" spans="9:26" ht="21" customHeight="1">
      <c r="I220" s="278"/>
      <c r="J220" s="278"/>
      <c r="K220" s="279"/>
      <c r="L220" s="229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9"/>
      <c r="X220" s="229"/>
      <c r="Y220" s="229"/>
      <c r="Z220" s="229"/>
    </row>
    <row r="221" spans="9:26" ht="15.75" customHeight="1"/>
    <row r="222" spans="9:26" ht="15.75" customHeight="1"/>
    <row r="223" spans="9:26" ht="15.75" customHeight="1"/>
    <row r="224" spans="9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/>
  <cols>
    <col min="1" max="4" width="2.7109375" customWidth="1"/>
    <col min="5" max="5" width="78" customWidth="1"/>
    <col min="6" max="6" width="31" customWidth="1"/>
    <col min="7" max="7" width="18.5703125" customWidth="1"/>
    <col min="8" max="8" width="14" customWidth="1"/>
    <col min="9" max="9" width="15.28515625" customWidth="1"/>
    <col min="10" max="10" width="18.7109375" customWidth="1"/>
    <col min="11" max="26" width="8.7109375" customWidth="1"/>
  </cols>
  <sheetData>
    <row r="1" spans="1:26" ht="30">
      <c r="A1" s="351" t="s">
        <v>3171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26" ht="18">
      <c r="A2" s="352" t="s">
        <v>66</v>
      </c>
      <c r="B2" s="310"/>
      <c r="C2" s="310"/>
      <c r="D2" s="310"/>
      <c r="E2" s="311"/>
      <c r="F2" s="280" t="s">
        <v>2803</v>
      </c>
      <c r="G2" s="280" t="s">
        <v>2801</v>
      </c>
      <c r="H2" s="281" t="s">
        <v>67</v>
      </c>
      <c r="I2" s="281" t="s">
        <v>3172</v>
      </c>
      <c r="J2" s="281" t="s">
        <v>7</v>
      </c>
    </row>
    <row r="3" spans="1:26" ht="18">
      <c r="A3" s="353" t="s">
        <v>119</v>
      </c>
      <c r="B3" s="310"/>
      <c r="C3" s="310"/>
      <c r="D3" s="310"/>
      <c r="E3" s="310"/>
      <c r="F3" s="310"/>
      <c r="G3" s="311"/>
      <c r="H3" s="282">
        <f t="shared" ref="H3:J3" si="0">H4+H38</f>
        <v>74436900</v>
      </c>
      <c r="I3" s="282">
        <f t="shared" si="0"/>
        <v>68114531.599999994</v>
      </c>
      <c r="J3" s="282">
        <f t="shared" si="0"/>
        <v>6322368.4000000004</v>
      </c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>
      <c r="A4" s="283" t="s">
        <v>121</v>
      </c>
      <c r="B4" s="284"/>
      <c r="C4" s="284"/>
      <c r="D4" s="284"/>
      <c r="E4" s="285"/>
      <c r="F4" s="286"/>
      <c r="G4" s="286"/>
      <c r="H4" s="287">
        <f t="shared" ref="H4:J4" si="1">H5</f>
        <v>34756700</v>
      </c>
      <c r="I4" s="287">
        <f t="shared" si="1"/>
        <v>31027063.600000001</v>
      </c>
      <c r="J4" s="287">
        <f t="shared" si="1"/>
        <v>3729636.4000000004</v>
      </c>
    </row>
    <row r="5" spans="1:26">
      <c r="A5" s="288"/>
      <c r="B5" s="289" t="s">
        <v>122</v>
      </c>
      <c r="C5" s="289"/>
      <c r="D5" s="289"/>
      <c r="E5" s="290"/>
      <c r="F5" s="291"/>
      <c r="G5" s="291"/>
      <c r="H5" s="292">
        <f t="shared" ref="H5:J5" si="2">H6+H25+H34</f>
        <v>34756700</v>
      </c>
      <c r="I5" s="292">
        <f t="shared" si="2"/>
        <v>31027063.600000001</v>
      </c>
      <c r="J5" s="292">
        <f t="shared" si="2"/>
        <v>3729636.4000000004</v>
      </c>
    </row>
    <row r="6" spans="1:26">
      <c r="A6" s="293"/>
      <c r="B6" s="294"/>
      <c r="C6" s="294" t="s">
        <v>808</v>
      </c>
      <c r="D6" s="294"/>
      <c r="E6" s="295"/>
      <c r="F6" s="296"/>
      <c r="G6" s="296"/>
      <c r="H6" s="297">
        <f t="shared" ref="H6:J6" si="3">H7</f>
        <v>29774800</v>
      </c>
      <c r="I6" s="297">
        <f t="shared" si="3"/>
        <v>26476223.52</v>
      </c>
      <c r="J6" s="297">
        <f t="shared" si="3"/>
        <v>3298576.4800000004</v>
      </c>
    </row>
    <row r="7" spans="1:26">
      <c r="A7" s="298"/>
      <c r="B7" s="299"/>
      <c r="C7" s="299"/>
      <c r="D7" s="299" t="s">
        <v>3173</v>
      </c>
      <c r="E7" s="300"/>
      <c r="F7" s="301"/>
      <c r="G7" s="301"/>
      <c r="H7" s="302">
        <f t="shared" ref="H7:J7" si="4">SUM(H8:H24)</f>
        <v>29774800</v>
      </c>
      <c r="I7" s="302">
        <f t="shared" si="4"/>
        <v>26476223.52</v>
      </c>
      <c r="J7" s="302">
        <f t="shared" si="4"/>
        <v>3298576.4800000004</v>
      </c>
    </row>
    <row r="8" spans="1:26" ht="29.25">
      <c r="A8" s="303"/>
      <c r="B8" s="304"/>
      <c r="C8" s="304"/>
      <c r="D8" s="304"/>
      <c r="E8" s="305" t="s">
        <v>3174</v>
      </c>
      <c r="F8" s="306" t="s">
        <v>1301</v>
      </c>
      <c r="G8" s="306" t="s">
        <v>3175</v>
      </c>
      <c r="H8" s="307">
        <v>1000000</v>
      </c>
      <c r="I8" s="307">
        <v>986000</v>
      </c>
      <c r="J8" s="307">
        <v>14000</v>
      </c>
    </row>
    <row r="9" spans="1:26" ht="29.25">
      <c r="A9" s="303"/>
      <c r="B9" s="304"/>
      <c r="C9" s="304"/>
      <c r="D9" s="304"/>
      <c r="E9" s="305" t="s">
        <v>3176</v>
      </c>
      <c r="F9" s="306" t="s">
        <v>1785</v>
      </c>
      <c r="G9" s="306" t="s">
        <v>3177</v>
      </c>
      <c r="H9" s="307">
        <v>1358000</v>
      </c>
      <c r="I9" s="307">
        <v>1355000</v>
      </c>
      <c r="J9" s="307">
        <v>3000</v>
      </c>
    </row>
    <row r="10" spans="1:26" ht="29.25">
      <c r="A10" s="303"/>
      <c r="B10" s="304"/>
      <c r="C10" s="304"/>
      <c r="D10" s="304"/>
      <c r="E10" s="305" t="s">
        <v>3178</v>
      </c>
      <c r="F10" s="306" t="s">
        <v>1785</v>
      </c>
      <c r="G10" s="306" t="s">
        <v>3179</v>
      </c>
      <c r="H10" s="307">
        <v>1000000</v>
      </c>
      <c r="I10" s="307">
        <v>965000</v>
      </c>
      <c r="J10" s="307">
        <v>35000</v>
      </c>
    </row>
    <row r="11" spans="1:26" ht="29.25">
      <c r="A11" s="303"/>
      <c r="B11" s="304"/>
      <c r="C11" s="304"/>
      <c r="D11" s="304"/>
      <c r="E11" s="305" t="s">
        <v>3180</v>
      </c>
      <c r="F11" s="306" t="s">
        <v>1785</v>
      </c>
      <c r="G11" s="306" t="s">
        <v>3181</v>
      </c>
      <c r="H11" s="307">
        <v>1000000</v>
      </c>
      <c r="I11" s="307">
        <v>965000</v>
      </c>
      <c r="J11" s="307">
        <v>35000</v>
      </c>
    </row>
    <row r="12" spans="1:26" ht="29.25">
      <c r="A12" s="303"/>
      <c r="B12" s="304"/>
      <c r="C12" s="304"/>
      <c r="D12" s="304"/>
      <c r="E12" s="305" t="s">
        <v>3182</v>
      </c>
      <c r="F12" s="306" t="s">
        <v>1785</v>
      </c>
      <c r="G12" s="306" t="s">
        <v>3183</v>
      </c>
      <c r="H12" s="307">
        <v>879000</v>
      </c>
      <c r="I12" s="307">
        <v>824000</v>
      </c>
      <c r="J12" s="307">
        <v>55000</v>
      </c>
    </row>
    <row r="13" spans="1:26" ht="29.25">
      <c r="A13" s="303"/>
      <c r="B13" s="304"/>
      <c r="C13" s="304"/>
      <c r="D13" s="304"/>
      <c r="E13" s="305" t="s">
        <v>3184</v>
      </c>
      <c r="F13" s="306" t="s">
        <v>1785</v>
      </c>
      <c r="G13" s="306" t="s">
        <v>3185</v>
      </c>
      <c r="H13" s="307">
        <v>879000</v>
      </c>
      <c r="I13" s="307">
        <v>824000</v>
      </c>
      <c r="J13" s="307">
        <v>55000</v>
      </c>
    </row>
    <row r="14" spans="1:26" ht="29.25">
      <c r="A14" s="303"/>
      <c r="B14" s="304"/>
      <c r="C14" s="304"/>
      <c r="D14" s="304"/>
      <c r="E14" s="305" t="s">
        <v>3186</v>
      </c>
      <c r="F14" s="306" t="s">
        <v>1785</v>
      </c>
      <c r="G14" s="306" t="s">
        <v>3187</v>
      </c>
      <c r="H14" s="307">
        <v>879000</v>
      </c>
      <c r="I14" s="307">
        <v>824000</v>
      </c>
      <c r="J14" s="307">
        <v>55000</v>
      </c>
    </row>
    <row r="15" spans="1:26" ht="29.25">
      <c r="A15" s="303"/>
      <c r="B15" s="304"/>
      <c r="C15" s="304"/>
      <c r="D15" s="304"/>
      <c r="E15" s="305" t="s">
        <v>3188</v>
      </c>
      <c r="F15" s="306" t="s">
        <v>1785</v>
      </c>
      <c r="G15" s="306" t="s">
        <v>3189</v>
      </c>
      <c r="H15" s="307">
        <v>879000</v>
      </c>
      <c r="I15" s="307">
        <v>824000</v>
      </c>
      <c r="J15" s="307">
        <v>55000</v>
      </c>
    </row>
    <row r="16" spans="1:26">
      <c r="A16" s="303"/>
      <c r="B16" s="304"/>
      <c r="C16" s="304"/>
      <c r="D16" s="304"/>
      <c r="E16" s="305" t="s">
        <v>3190</v>
      </c>
      <c r="F16" s="306" t="s">
        <v>2014</v>
      </c>
      <c r="G16" s="306" t="s">
        <v>3191</v>
      </c>
      <c r="H16" s="307">
        <v>2770000</v>
      </c>
      <c r="I16" s="307">
        <v>2520000</v>
      </c>
      <c r="J16" s="307">
        <v>250000</v>
      </c>
    </row>
    <row r="17" spans="1:10" ht="29.25">
      <c r="A17" s="303"/>
      <c r="B17" s="304"/>
      <c r="C17" s="304"/>
      <c r="D17" s="304"/>
      <c r="E17" s="305" t="s">
        <v>3192</v>
      </c>
      <c r="F17" s="306" t="s">
        <v>2014</v>
      </c>
      <c r="G17" s="306" t="s">
        <v>3193</v>
      </c>
      <c r="H17" s="307">
        <v>1428000</v>
      </c>
      <c r="I17" s="307">
        <v>1390000</v>
      </c>
      <c r="J17" s="307">
        <v>38000</v>
      </c>
    </row>
    <row r="18" spans="1:10" ht="29.25">
      <c r="A18" s="303"/>
      <c r="B18" s="304"/>
      <c r="C18" s="304"/>
      <c r="D18" s="304"/>
      <c r="E18" s="305" t="s">
        <v>3194</v>
      </c>
      <c r="F18" s="306" t="s">
        <v>2014</v>
      </c>
      <c r="G18" s="306" t="s">
        <v>3195</v>
      </c>
      <c r="H18" s="307">
        <v>879000</v>
      </c>
      <c r="I18" s="307">
        <v>864000</v>
      </c>
      <c r="J18" s="307">
        <v>15000</v>
      </c>
    </row>
    <row r="19" spans="1:10">
      <c r="A19" s="303"/>
      <c r="B19" s="304"/>
      <c r="C19" s="304"/>
      <c r="D19" s="304"/>
      <c r="E19" s="305" t="s">
        <v>3196</v>
      </c>
      <c r="F19" s="306" t="s">
        <v>2187</v>
      </c>
      <c r="G19" s="306" t="s">
        <v>3197</v>
      </c>
      <c r="H19" s="307">
        <v>11809000</v>
      </c>
      <c r="I19" s="307">
        <v>9655223.5199999996</v>
      </c>
      <c r="J19" s="307">
        <v>2153776.4800000004</v>
      </c>
    </row>
    <row r="20" spans="1:10">
      <c r="A20" s="303"/>
      <c r="B20" s="304"/>
      <c r="C20" s="304"/>
      <c r="D20" s="304"/>
      <c r="E20" s="305" t="s">
        <v>3198</v>
      </c>
      <c r="F20" s="306" t="s">
        <v>2187</v>
      </c>
      <c r="G20" s="306" t="s">
        <v>3199</v>
      </c>
      <c r="H20" s="307">
        <v>1019800</v>
      </c>
      <c r="I20" s="307">
        <v>620000</v>
      </c>
      <c r="J20" s="307">
        <v>399800</v>
      </c>
    </row>
    <row r="21" spans="1:10" ht="15.75" customHeight="1">
      <c r="A21" s="303"/>
      <c r="B21" s="304"/>
      <c r="C21" s="304"/>
      <c r="D21" s="304"/>
      <c r="E21" s="305" t="s">
        <v>3200</v>
      </c>
      <c r="F21" s="306" t="s">
        <v>2187</v>
      </c>
      <c r="G21" s="306" t="s">
        <v>3201</v>
      </c>
      <c r="H21" s="307">
        <v>1358000</v>
      </c>
      <c r="I21" s="307">
        <v>1356000</v>
      </c>
      <c r="J21" s="307">
        <v>2000</v>
      </c>
    </row>
    <row r="22" spans="1:10" ht="15.75" customHeight="1">
      <c r="A22" s="303"/>
      <c r="B22" s="304"/>
      <c r="C22" s="304"/>
      <c r="D22" s="304"/>
      <c r="E22" s="305" t="s">
        <v>3202</v>
      </c>
      <c r="F22" s="306" t="s">
        <v>2187</v>
      </c>
      <c r="G22" s="306" t="s">
        <v>3203</v>
      </c>
      <c r="H22" s="307">
        <v>879000</v>
      </c>
      <c r="I22" s="307">
        <v>876000</v>
      </c>
      <c r="J22" s="307">
        <v>3000</v>
      </c>
    </row>
    <row r="23" spans="1:10" ht="15.75" customHeight="1">
      <c r="A23" s="303"/>
      <c r="B23" s="304"/>
      <c r="C23" s="304"/>
      <c r="D23" s="304"/>
      <c r="E23" s="305" t="s">
        <v>3204</v>
      </c>
      <c r="F23" s="306" t="s">
        <v>2342</v>
      </c>
      <c r="G23" s="306" t="s">
        <v>3205</v>
      </c>
      <c r="H23" s="307">
        <v>879000</v>
      </c>
      <c r="I23" s="307">
        <v>799000</v>
      </c>
      <c r="J23" s="307">
        <v>80000</v>
      </c>
    </row>
    <row r="24" spans="1:10" ht="15.75" customHeight="1">
      <c r="A24" s="303"/>
      <c r="B24" s="304"/>
      <c r="C24" s="304"/>
      <c r="D24" s="304"/>
      <c r="E24" s="305" t="s">
        <v>3206</v>
      </c>
      <c r="F24" s="306" t="s">
        <v>2635</v>
      </c>
      <c r="G24" s="306" t="s">
        <v>26</v>
      </c>
      <c r="H24" s="307">
        <v>879000</v>
      </c>
      <c r="I24" s="307">
        <v>829000</v>
      </c>
      <c r="J24" s="307">
        <v>50000</v>
      </c>
    </row>
    <row r="25" spans="1:10" ht="15.75" customHeight="1">
      <c r="A25" s="293"/>
      <c r="B25" s="294"/>
      <c r="C25" s="294" t="s">
        <v>123</v>
      </c>
      <c r="D25" s="294"/>
      <c r="E25" s="295"/>
      <c r="F25" s="296"/>
      <c r="G25" s="296"/>
      <c r="H25" s="297">
        <f t="shared" ref="H25:J25" si="5">H26</f>
        <v>3010900</v>
      </c>
      <c r="I25" s="297">
        <f t="shared" si="5"/>
        <v>2674840.08</v>
      </c>
      <c r="J25" s="297">
        <f t="shared" si="5"/>
        <v>336059.92000000004</v>
      </c>
    </row>
    <row r="26" spans="1:10" ht="15.75" customHeight="1">
      <c r="A26" s="298"/>
      <c r="B26" s="299"/>
      <c r="C26" s="299"/>
      <c r="D26" s="299" t="s">
        <v>3207</v>
      </c>
      <c r="E26" s="300"/>
      <c r="F26" s="301"/>
      <c r="G26" s="301"/>
      <c r="H26" s="302">
        <f t="shared" ref="H26:J26" si="6">SUM(H27:H33)</f>
        <v>3010900</v>
      </c>
      <c r="I26" s="302">
        <f t="shared" si="6"/>
        <v>2674840.08</v>
      </c>
      <c r="J26" s="302">
        <f t="shared" si="6"/>
        <v>336059.92000000004</v>
      </c>
    </row>
    <row r="27" spans="1:10" ht="15.75" customHeight="1">
      <c r="A27" s="303"/>
      <c r="B27" s="304"/>
      <c r="C27" s="304"/>
      <c r="D27" s="304"/>
      <c r="E27" s="305" t="s">
        <v>3208</v>
      </c>
      <c r="F27" s="306" t="s">
        <v>909</v>
      </c>
      <c r="G27" s="306" t="s">
        <v>3209</v>
      </c>
      <c r="H27" s="307">
        <v>405600</v>
      </c>
      <c r="I27" s="307">
        <v>405300</v>
      </c>
      <c r="J27" s="307">
        <v>300</v>
      </c>
    </row>
    <row r="28" spans="1:10" ht="15.75" customHeight="1">
      <c r="A28" s="303"/>
      <c r="B28" s="304"/>
      <c r="C28" s="304"/>
      <c r="D28" s="304"/>
      <c r="E28" s="305" t="s">
        <v>3210</v>
      </c>
      <c r="F28" s="306" t="s">
        <v>1199</v>
      </c>
      <c r="G28" s="306" t="s">
        <v>3211</v>
      </c>
      <c r="H28" s="307">
        <v>215000</v>
      </c>
      <c r="I28" s="307">
        <v>213940.08</v>
      </c>
      <c r="J28" s="307">
        <v>1059.9200000000128</v>
      </c>
    </row>
    <row r="29" spans="1:10" ht="15.75" customHeight="1">
      <c r="A29" s="303"/>
      <c r="B29" s="304"/>
      <c r="C29" s="304"/>
      <c r="D29" s="304"/>
      <c r="E29" s="305" t="s">
        <v>3212</v>
      </c>
      <c r="F29" s="306" t="s">
        <v>1432</v>
      </c>
      <c r="G29" s="306" t="s">
        <v>3213</v>
      </c>
      <c r="H29" s="307">
        <v>777800</v>
      </c>
      <c r="I29" s="307">
        <v>635000</v>
      </c>
      <c r="J29" s="307">
        <v>142800</v>
      </c>
    </row>
    <row r="30" spans="1:10" ht="15.75" customHeight="1">
      <c r="A30" s="303"/>
      <c r="B30" s="304"/>
      <c r="C30" s="304"/>
      <c r="D30" s="304"/>
      <c r="E30" s="305" t="s">
        <v>3214</v>
      </c>
      <c r="F30" s="306" t="s">
        <v>1432</v>
      </c>
      <c r="G30" s="306" t="s">
        <v>3215</v>
      </c>
      <c r="H30" s="307">
        <v>777800</v>
      </c>
      <c r="I30" s="307">
        <v>649500</v>
      </c>
      <c r="J30" s="307">
        <v>128300</v>
      </c>
    </row>
    <row r="31" spans="1:10" ht="15.75" customHeight="1">
      <c r="A31" s="303"/>
      <c r="B31" s="304"/>
      <c r="C31" s="304"/>
      <c r="D31" s="304"/>
      <c r="E31" s="305" t="s">
        <v>3216</v>
      </c>
      <c r="F31" s="306" t="s">
        <v>1950</v>
      </c>
      <c r="G31" s="306" t="s">
        <v>3217</v>
      </c>
      <c r="H31" s="307">
        <v>596700</v>
      </c>
      <c r="I31" s="307">
        <v>535900</v>
      </c>
      <c r="J31" s="307">
        <v>60800</v>
      </c>
    </row>
    <row r="32" spans="1:10" ht="15.75" customHeight="1">
      <c r="A32" s="303"/>
      <c r="B32" s="304"/>
      <c r="C32" s="304"/>
      <c r="D32" s="304"/>
      <c r="E32" s="305" t="s">
        <v>3218</v>
      </c>
      <c r="F32" s="306" t="s">
        <v>2263</v>
      </c>
      <c r="G32" s="306" t="s">
        <v>3219</v>
      </c>
      <c r="H32" s="307">
        <v>119000</v>
      </c>
      <c r="I32" s="307">
        <v>117600</v>
      </c>
      <c r="J32" s="307">
        <v>1400</v>
      </c>
    </row>
    <row r="33" spans="1:10" ht="15.75" customHeight="1">
      <c r="A33" s="303"/>
      <c r="B33" s="304"/>
      <c r="C33" s="304"/>
      <c r="D33" s="304"/>
      <c r="E33" s="305" t="s">
        <v>3220</v>
      </c>
      <c r="F33" s="306" t="s">
        <v>2263</v>
      </c>
      <c r="G33" s="306" t="s">
        <v>3221</v>
      </c>
      <c r="H33" s="307">
        <v>119000</v>
      </c>
      <c r="I33" s="307">
        <v>117600</v>
      </c>
      <c r="J33" s="307">
        <v>1400</v>
      </c>
    </row>
    <row r="34" spans="1:10" ht="15.75" customHeight="1">
      <c r="A34" s="293"/>
      <c r="B34" s="294"/>
      <c r="C34" s="294" t="s">
        <v>241</v>
      </c>
      <c r="D34" s="294"/>
      <c r="E34" s="295"/>
      <c r="F34" s="296"/>
      <c r="G34" s="296"/>
      <c r="H34" s="297">
        <f t="shared" ref="H34:J34" si="7">H35</f>
        <v>1971000</v>
      </c>
      <c r="I34" s="297">
        <f t="shared" si="7"/>
        <v>1876000</v>
      </c>
      <c r="J34" s="297">
        <f t="shared" si="7"/>
        <v>95000</v>
      </c>
    </row>
    <row r="35" spans="1:10" ht="15.75" customHeight="1">
      <c r="A35" s="298"/>
      <c r="B35" s="299"/>
      <c r="C35" s="299"/>
      <c r="D35" s="299" t="s">
        <v>847</v>
      </c>
      <c r="E35" s="300"/>
      <c r="F35" s="301"/>
      <c r="G35" s="301"/>
      <c r="H35" s="302">
        <f t="shared" ref="H35:J35" si="8">SUM(H36:H37)</f>
        <v>1971000</v>
      </c>
      <c r="I35" s="302">
        <f t="shared" si="8"/>
        <v>1876000</v>
      </c>
      <c r="J35" s="302">
        <f t="shared" si="8"/>
        <v>95000</v>
      </c>
    </row>
    <row r="36" spans="1:10" ht="15.75" customHeight="1">
      <c r="A36" s="303"/>
      <c r="B36" s="304"/>
      <c r="C36" s="304"/>
      <c r="D36" s="304"/>
      <c r="E36" s="305" t="s">
        <v>3222</v>
      </c>
      <c r="F36" s="306" t="s">
        <v>3223</v>
      </c>
      <c r="G36" s="306" t="s">
        <v>3224</v>
      </c>
      <c r="H36" s="307">
        <v>879000</v>
      </c>
      <c r="I36" s="307">
        <v>878000</v>
      </c>
      <c r="J36" s="307">
        <v>1000</v>
      </c>
    </row>
    <row r="37" spans="1:10" ht="15.75" customHeight="1">
      <c r="A37" s="303"/>
      <c r="B37" s="304"/>
      <c r="C37" s="304"/>
      <c r="D37" s="304"/>
      <c r="E37" s="305" t="s">
        <v>3225</v>
      </c>
      <c r="F37" s="306" t="s">
        <v>3223</v>
      </c>
      <c r="G37" s="306" t="s">
        <v>3226</v>
      </c>
      <c r="H37" s="307">
        <v>1092000</v>
      </c>
      <c r="I37" s="307">
        <v>998000</v>
      </c>
      <c r="J37" s="307">
        <v>94000</v>
      </c>
    </row>
    <row r="38" spans="1:10" ht="15.75" customHeight="1">
      <c r="A38" s="283" t="s">
        <v>280</v>
      </c>
      <c r="B38" s="284"/>
      <c r="C38" s="284"/>
      <c r="D38" s="284"/>
      <c r="E38" s="285"/>
      <c r="F38" s="286"/>
      <c r="G38" s="286"/>
      <c r="H38" s="287">
        <f t="shared" ref="H38:J38" si="9">H39+H46</f>
        <v>39680200</v>
      </c>
      <c r="I38" s="287">
        <f t="shared" si="9"/>
        <v>37087468</v>
      </c>
      <c r="J38" s="287">
        <f t="shared" si="9"/>
        <v>2592732</v>
      </c>
    </row>
    <row r="39" spans="1:10" ht="15.75" customHeight="1">
      <c r="A39" s="288"/>
      <c r="B39" s="289" t="s">
        <v>713</v>
      </c>
      <c r="C39" s="289"/>
      <c r="D39" s="289"/>
      <c r="E39" s="290"/>
      <c r="F39" s="291"/>
      <c r="G39" s="291"/>
      <c r="H39" s="292">
        <f t="shared" ref="H39:J39" si="10">H40</f>
        <v>5364000</v>
      </c>
      <c r="I39" s="292">
        <f t="shared" si="10"/>
        <v>4859400</v>
      </c>
      <c r="J39" s="292">
        <f t="shared" si="10"/>
        <v>504600</v>
      </c>
    </row>
    <row r="40" spans="1:10" ht="15.75" customHeight="1">
      <c r="A40" s="293"/>
      <c r="B40" s="294"/>
      <c r="C40" s="294" t="s">
        <v>714</v>
      </c>
      <c r="D40" s="294"/>
      <c r="E40" s="295"/>
      <c r="F40" s="296"/>
      <c r="G40" s="296"/>
      <c r="H40" s="297">
        <f t="shared" ref="H40:J40" si="11">H41</f>
        <v>5364000</v>
      </c>
      <c r="I40" s="297">
        <f t="shared" si="11"/>
        <v>4859400</v>
      </c>
      <c r="J40" s="297">
        <f t="shared" si="11"/>
        <v>504600</v>
      </c>
    </row>
    <row r="41" spans="1:10" ht="15.75" customHeight="1">
      <c r="A41" s="298"/>
      <c r="B41" s="299"/>
      <c r="C41" s="299"/>
      <c r="D41" s="299" t="s">
        <v>3227</v>
      </c>
      <c r="E41" s="300"/>
      <c r="F41" s="301"/>
      <c r="G41" s="301"/>
      <c r="H41" s="302">
        <f t="shared" ref="H41:J41" si="12">SUM(H42:H45)</f>
        <v>5364000</v>
      </c>
      <c r="I41" s="302">
        <f t="shared" si="12"/>
        <v>4859400</v>
      </c>
      <c r="J41" s="302">
        <f t="shared" si="12"/>
        <v>504600</v>
      </c>
    </row>
    <row r="42" spans="1:10" ht="15.75" customHeight="1">
      <c r="A42" s="303"/>
      <c r="B42" s="304"/>
      <c r="C42" s="304"/>
      <c r="D42" s="304"/>
      <c r="E42" s="305" t="s">
        <v>3228</v>
      </c>
      <c r="F42" s="306" t="s">
        <v>1432</v>
      </c>
      <c r="G42" s="306" t="s">
        <v>3229</v>
      </c>
      <c r="H42" s="307">
        <v>1341000</v>
      </c>
      <c r="I42" s="307">
        <v>1169900</v>
      </c>
      <c r="J42" s="307">
        <v>171100</v>
      </c>
    </row>
    <row r="43" spans="1:10" ht="15.75" customHeight="1">
      <c r="A43" s="303"/>
      <c r="B43" s="304"/>
      <c r="C43" s="304"/>
      <c r="D43" s="304"/>
      <c r="E43" s="305" t="s">
        <v>3230</v>
      </c>
      <c r="F43" s="306" t="s">
        <v>1574</v>
      </c>
      <c r="G43" s="306" t="s">
        <v>3231</v>
      </c>
      <c r="H43" s="307">
        <v>1341000</v>
      </c>
      <c r="I43" s="307">
        <v>1120000</v>
      </c>
      <c r="J43" s="307">
        <v>221000</v>
      </c>
    </row>
    <row r="44" spans="1:10" ht="15.75" customHeight="1">
      <c r="A44" s="303"/>
      <c r="B44" s="304"/>
      <c r="C44" s="304"/>
      <c r="D44" s="304"/>
      <c r="E44" s="305" t="s">
        <v>3232</v>
      </c>
      <c r="F44" s="306" t="s">
        <v>2070</v>
      </c>
      <c r="G44" s="306" t="s">
        <v>3233</v>
      </c>
      <c r="H44" s="307">
        <v>1341000</v>
      </c>
      <c r="I44" s="307">
        <v>1340000</v>
      </c>
      <c r="J44" s="307">
        <v>1000</v>
      </c>
    </row>
    <row r="45" spans="1:10" ht="15.75" customHeight="1">
      <c r="A45" s="303"/>
      <c r="B45" s="304"/>
      <c r="C45" s="304"/>
      <c r="D45" s="304"/>
      <c r="E45" s="305" t="s">
        <v>3234</v>
      </c>
      <c r="F45" s="306" t="s">
        <v>2187</v>
      </c>
      <c r="G45" s="306" t="s">
        <v>3235</v>
      </c>
      <c r="H45" s="307">
        <v>1341000</v>
      </c>
      <c r="I45" s="307">
        <v>1229500</v>
      </c>
      <c r="J45" s="307">
        <v>111500</v>
      </c>
    </row>
    <row r="46" spans="1:10" ht="15.75" customHeight="1">
      <c r="A46" s="288"/>
      <c r="B46" s="289" t="s">
        <v>281</v>
      </c>
      <c r="C46" s="289"/>
      <c r="D46" s="289"/>
      <c r="E46" s="290"/>
      <c r="F46" s="291"/>
      <c r="G46" s="291"/>
      <c r="H46" s="292">
        <f t="shared" ref="H46:J46" si="13">H47+H54+H57+H71+H75</f>
        <v>34316200</v>
      </c>
      <c r="I46" s="292">
        <f t="shared" si="13"/>
        <v>32228068</v>
      </c>
      <c r="J46" s="292">
        <f t="shared" si="13"/>
        <v>2088132</v>
      </c>
    </row>
    <row r="47" spans="1:10" ht="15.75" customHeight="1">
      <c r="A47" s="293"/>
      <c r="B47" s="294"/>
      <c r="C47" s="294" t="s">
        <v>3236</v>
      </c>
      <c r="D47" s="294"/>
      <c r="E47" s="295"/>
      <c r="F47" s="296"/>
      <c r="G47" s="296"/>
      <c r="H47" s="297">
        <f t="shared" ref="H47:J47" si="14">H48</f>
        <v>4608000</v>
      </c>
      <c r="I47" s="297">
        <f t="shared" si="14"/>
        <v>4565000</v>
      </c>
      <c r="J47" s="297">
        <f t="shared" si="14"/>
        <v>43000</v>
      </c>
    </row>
    <row r="48" spans="1:10" ht="15.75" customHeight="1">
      <c r="A48" s="298"/>
      <c r="B48" s="299"/>
      <c r="C48" s="299"/>
      <c r="D48" s="299" t="s">
        <v>3236</v>
      </c>
      <c r="E48" s="300"/>
      <c r="F48" s="301"/>
      <c r="G48" s="301"/>
      <c r="H48" s="302">
        <f t="shared" ref="H48:J48" si="15">SUM(H49:H53)</f>
        <v>4608000</v>
      </c>
      <c r="I48" s="302">
        <f t="shared" si="15"/>
        <v>4565000</v>
      </c>
      <c r="J48" s="302">
        <f t="shared" si="15"/>
        <v>43000</v>
      </c>
    </row>
    <row r="49" spans="1:10" ht="15.75" customHeight="1">
      <c r="A49" s="303"/>
      <c r="B49" s="304"/>
      <c r="C49" s="304"/>
      <c r="D49" s="304"/>
      <c r="E49" s="305" t="s">
        <v>3237</v>
      </c>
      <c r="F49" s="306" t="s">
        <v>2405</v>
      </c>
      <c r="G49" s="306" t="s">
        <v>3238</v>
      </c>
      <c r="H49" s="307">
        <v>879000</v>
      </c>
      <c r="I49" s="307">
        <v>878000</v>
      </c>
      <c r="J49" s="307">
        <v>1000</v>
      </c>
    </row>
    <row r="50" spans="1:10" ht="15.75" customHeight="1">
      <c r="A50" s="303"/>
      <c r="B50" s="304"/>
      <c r="C50" s="304"/>
      <c r="D50" s="304"/>
      <c r="E50" s="305" t="s">
        <v>3239</v>
      </c>
      <c r="F50" s="306" t="s">
        <v>909</v>
      </c>
      <c r="G50" s="306" t="s">
        <v>3240</v>
      </c>
      <c r="H50" s="307">
        <v>879000</v>
      </c>
      <c r="I50" s="307">
        <v>873000</v>
      </c>
      <c r="J50" s="307">
        <v>6000</v>
      </c>
    </row>
    <row r="51" spans="1:10" ht="15.75" customHeight="1">
      <c r="A51" s="303"/>
      <c r="B51" s="304"/>
      <c r="C51" s="304"/>
      <c r="D51" s="304"/>
      <c r="E51" s="305" t="s">
        <v>3241</v>
      </c>
      <c r="F51" s="306" t="s">
        <v>1301</v>
      </c>
      <c r="G51" s="306" t="s">
        <v>3242</v>
      </c>
      <c r="H51" s="307">
        <v>1092000</v>
      </c>
      <c r="I51" s="307">
        <v>1068000</v>
      </c>
      <c r="J51" s="307">
        <v>24000</v>
      </c>
    </row>
    <row r="52" spans="1:10" ht="15.75" customHeight="1">
      <c r="A52" s="303"/>
      <c r="B52" s="304"/>
      <c r="C52" s="304"/>
      <c r="D52" s="304"/>
      <c r="E52" s="305" t="s">
        <v>3243</v>
      </c>
      <c r="F52" s="306" t="s">
        <v>1950</v>
      </c>
      <c r="G52" s="306" t="s">
        <v>3244</v>
      </c>
      <c r="H52" s="307">
        <v>879000</v>
      </c>
      <c r="I52" s="307">
        <v>870000</v>
      </c>
      <c r="J52" s="307">
        <v>9000</v>
      </c>
    </row>
    <row r="53" spans="1:10" ht="15.75" customHeight="1">
      <c r="A53" s="303"/>
      <c r="B53" s="304"/>
      <c r="C53" s="304"/>
      <c r="D53" s="304"/>
      <c r="E53" s="305" t="s">
        <v>3245</v>
      </c>
      <c r="F53" s="306" t="s">
        <v>2263</v>
      </c>
      <c r="G53" s="306" t="s">
        <v>3246</v>
      </c>
      <c r="H53" s="307">
        <v>879000</v>
      </c>
      <c r="I53" s="307">
        <v>876000</v>
      </c>
      <c r="J53" s="307">
        <v>3000</v>
      </c>
    </row>
    <row r="54" spans="1:10" ht="15.75" customHeight="1">
      <c r="A54" s="293"/>
      <c r="B54" s="294"/>
      <c r="C54" s="294" t="s">
        <v>3247</v>
      </c>
      <c r="D54" s="294"/>
      <c r="E54" s="295"/>
      <c r="F54" s="296"/>
      <c r="G54" s="296"/>
      <c r="H54" s="297">
        <f t="shared" ref="H54:J54" si="16">H55</f>
        <v>2240200</v>
      </c>
      <c r="I54" s="297">
        <f t="shared" si="16"/>
        <v>2086500</v>
      </c>
      <c r="J54" s="297">
        <f t="shared" si="16"/>
        <v>153700</v>
      </c>
    </row>
    <row r="55" spans="1:10" ht="15.75" customHeight="1">
      <c r="A55" s="298"/>
      <c r="B55" s="299"/>
      <c r="C55" s="299"/>
      <c r="D55" s="299" t="s">
        <v>3248</v>
      </c>
      <c r="E55" s="300"/>
      <c r="F55" s="301"/>
      <c r="G55" s="301"/>
      <c r="H55" s="302">
        <f t="shared" ref="H55:J55" si="17">H56</f>
        <v>2240200</v>
      </c>
      <c r="I55" s="302">
        <f t="shared" si="17"/>
        <v>2086500</v>
      </c>
      <c r="J55" s="302">
        <f t="shared" si="17"/>
        <v>153700</v>
      </c>
    </row>
    <row r="56" spans="1:10" ht="15.75" customHeight="1">
      <c r="A56" s="303"/>
      <c r="B56" s="304"/>
      <c r="C56" s="304"/>
      <c r="D56" s="304"/>
      <c r="E56" s="305" t="s">
        <v>3022</v>
      </c>
      <c r="F56" s="306" t="s">
        <v>4</v>
      </c>
      <c r="G56" s="306" t="s">
        <v>3023</v>
      </c>
      <c r="H56" s="307">
        <v>2240200</v>
      </c>
      <c r="I56" s="307">
        <v>2086500</v>
      </c>
      <c r="J56" s="307">
        <v>153700</v>
      </c>
    </row>
    <row r="57" spans="1:10" ht="15.75" customHeight="1">
      <c r="A57" s="293"/>
      <c r="B57" s="294"/>
      <c r="C57" s="294" t="s">
        <v>851</v>
      </c>
      <c r="D57" s="294"/>
      <c r="E57" s="295"/>
      <c r="F57" s="296"/>
      <c r="G57" s="296"/>
      <c r="H57" s="297">
        <f t="shared" ref="H57:J57" si="18">H58</f>
        <v>16692000</v>
      </c>
      <c r="I57" s="297">
        <f t="shared" si="18"/>
        <v>15224168</v>
      </c>
      <c r="J57" s="297">
        <f t="shared" si="18"/>
        <v>1467832</v>
      </c>
    </row>
    <row r="58" spans="1:10" ht="15.75" customHeight="1">
      <c r="A58" s="298"/>
      <c r="B58" s="299"/>
      <c r="C58" s="299"/>
      <c r="D58" s="299" t="s">
        <v>3249</v>
      </c>
      <c r="E58" s="300"/>
      <c r="F58" s="301"/>
      <c r="G58" s="301"/>
      <c r="H58" s="302">
        <f t="shared" ref="H58:J58" si="19">SUM(H59:H70)</f>
        <v>16692000</v>
      </c>
      <c r="I58" s="302">
        <f t="shared" si="19"/>
        <v>15224168</v>
      </c>
      <c r="J58" s="302">
        <f t="shared" si="19"/>
        <v>1467832</v>
      </c>
    </row>
    <row r="59" spans="1:10" ht="15.75" customHeight="1">
      <c r="A59" s="303"/>
      <c r="B59" s="304"/>
      <c r="C59" s="304"/>
      <c r="D59" s="304"/>
      <c r="E59" s="305" t="s">
        <v>3250</v>
      </c>
      <c r="F59" s="306" t="s">
        <v>2405</v>
      </c>
      <c r="G59" s="306" t="s">
        <v>3251</v>
      </c>
      <c r="H59" s="307">
        <v>1362000</v>
      </c>
      <c r="I59" s="307">
        <v>1068888</v>
      </c>
      <c r="J59" s="307">
        <v>293112</v>
      </c>
    </row>
    <row r="60" spans="1:10" ht="15.75" customHeight="1">
      <c r="A60" s="303"/>
      <c r="B60" s="304"/>
      <c r="C60" s="304"/>
      <c r="D60" s="304"/>
      <c r="E60" s="305" t="s">
        <v>3252</v>
      </c>
      <c r="F60" s="306" t="s">
        <v>2405</v>
      </c>
      <c r="G60" s="306" t="s">
        <v>3253</v>
      </c>
      <c r="H60" s="307">
        <v>1362000</v>
      </c>
      <c r="I60" s="307">
        <v>1198000</v>
      </c>
      <c r="J60" s="307">
        <v>164000</v>
      </c>
    </row>
    <row r="61" spans="1:10" ht="15.75" customHeight="1">
      <c r="A61" s="303"/>
      <c r="B61" s="304"/>
      <c r="C61" s="304"/>
      <c r="D61" s="304"/>
      <c r="E61" s="305" t="s">
        <v>3254</v>
      </c>
      <c r="F61" s="306" t="s">
        <v>2405</v>
      </c>
      <c r="G61" s="306" t="s">
        <v>3255</v>
      </c>
      <c r="H61" s="307">
        <v>1006000</v>
      </c>
      <c r="I61" s="307">
        <v>891000</v>
      </c>
      <c r="J61" s="307">
        <v>115000</v>
      </c>
    </row>
    <row r="62" spans="1:10" ht="15.75" customHeight="1">
      <c r="A62" s="303"/>
      <c r="B62" s="304"/>
      <c r="C62" s="304"/>
      <c r="D62" s="304"/>
      <c r="E62" s="305" t="s">
        <v>3256</v>
      </c>
      <c r="F62" s="306" t="s">
        <v>1432</v>
      </c>
      <c r="G62" s="306" t="s">
        <v>3257</v>
      </c>
      <c r="H62" s="307">
        <v>2426000</v>
      </c>
      <c r="I62" s="307">
        <v>2284400</v>
      </c>
      <c r="J62" s="307">
        <v>141600</v>
      </c>
    </row>
    <row r="63" spans="1:10" ht="15.75" customHeight="1">
      <c r="A63" s="303"/>
      <c r="B63" s="304"/>
      <c r="C63" s="304"/>
      <c r="D63" s="304"/>
      <c r="E63" s="305" t="s">
        <v>3258</v>
      </c>
      <c r="F63" s="306" t="s">
        <v>1432</v>
      </c>
      <c r="G63" s="306" t="s">
        <v>3259</v>
      </c>
      <c r="H63" s="307">
        <v>2426000</v>
      </c>
      <c r="I63" s="307">
        <v>2184400</v>
      </c>
      <c r="J63" s="307">
        <v>241600</v>
      </c>
    </row>
    <row r="64" spans="1:10" ht="15.75" customHeight="1">
      <c r="A64" s="303"/>
      <c r="B64" s="304"/>
      <c r="C64" s="304"/>
      <c r="D64" s="304"/>
      <c r="E64" s="305" t="s">
        <v>3260</v>
      </c>
      <c r="F64" s="306" t="s">
        <v>1574</v>
      </c>
      <c r="G64" s="306" t="s">
        <v>3261</v>
      </c>
      <c r="H64" s="307">
        <v>1362000</v>
      </c>
      <c r="I64" s="307">
        <v>1358000</v>
      </c>
      <c r="J64" s="307">
        <v>4000</v>
      </c>
    </row>
    <row r="65" spans="1:10" ht="15.75" customHeight="1">
      <c r="A65" s="303"/>
      <c r="B65" s="304"/>
      <c r="C65" s="304"/>
      <c r="D65" s="304"/>
      <c r="E65" s="305" t="s">
        <v>3262</v>
      </c>
      <c r="F65" s="306" t="s">
        <v>1574</v>
      </c>
      <c r="G65" s="306" t="s">
        <v>3263</v>
      </c>
      <c r="H65" s="307">
        <v>1006000</v>
      </c>
      <c r="I65" s="307">
        <v>899990</v>
      </c>
      <c r="J65" s="307">
        <v>106010</v>
      </c>
    </row>
    <row r="66" spans="1:10" ht="15.75" customHeight="1">
      <c r="A66" s="303"/>
      <c r="B66" s="304"/>
      <c r="C66" s="304"/>
      <c r="D66" s="304"/>
      <c r="E66" s="305" t="s">
        <v>3264</v>
      </c>
      <c r="F66" s="306" t="s">
        <v>1574</v>
      </c>
      <c r="G66" s="306" t="s">
        <v>3265</v>
      </c>
      <c r="H66" s="307">
        <v>1006000</v>
      </c>
      <c r="I66" s="307">
        <v>987000</v>
      </c>
      <c r="J66" s="307">
        <v>19000</v>
      </c>
    </row>
    <row r="67" spans="1:10" ht="15.75" customHeight="1">
      <c r="A67" s="303"/>
      <c r="B67" s="304"/>
      <c r="C67" s="304"/>
      <c r="D67" s="304"/>
      <c r="E67" s="305" t="s">
        <v>3266</v>
      </c>
      <c r="F67" s="306" t="s">
        <v>1904</v>
      </c>
      <c r="G67" s="306" t="s">
        <v>3267</v>
      </c>
      <c r="H67" s="307">
        <v>1362000</v>
      </c>
      <c r="I67" s="307">
        <v>1279990</v>
      </c>
      <c r="J67" s="307">
        <v>82010</v>
      </c>
    </row>
    <row r="68" spans="1:10" ht="15.75" customHeight="1">
      <c r="A68" s="303"/>
      <c r="B68" s="304"/>
      <c r="C68" s="304"/>
      <c r="D68" s="304"/>
      <c r="E68" s="305" t="s">
        <v>3268</v>
      </c>
      <c r="F68" s="306" t="s">
        <v>1904</v>
      </c>
      <c r="G68" s="306" t="s">
        <v>3269</v>
      </c>
      <c r="H68" s="307">
        <v>1006000</v>
      </c>
      <c r="I68" s="307">
        <v>849000</v>
      </c>
      <c r="J68" s="307">
        <v>157000</v>
      </c>
    </row>
    <row r="69" spans="1:10" ht="15.75" customHeight="1">
      <c r="A69" s="303"/>
      <c r="B69" s="304"/>
      <c r="C69" s="304"/>
      <c r="D69" s="304"/>
      <c r="E69" s="305" t="s">
        <v>3270</v>
      </c>
      <c r="F69" s="306" t="s">
        <v>1950</v>
      </c>
      <c r="G69" s="306" t="s">
        <v>3271</v>
      </c>
      <c r="H69" s="307">
        <v>1362000</v>
      </c>
      <c r="I69" s="307">
        <v>1350000</v>
      </c>
      <c r="J69" s="307">
        <v>12000</v>
      </c>
    </row>
    <row r="70" spans="1:10" ht="15.75" customHeight="1">
      <c r="A70" s="303"/>
      <c r="B70" s="304"/>
      <c r="C70" s="304"/>
      <c r="D70" s="304"/>
      <c r="E70" s="305" t="s">
        <v>3272</v>
      </c>
      <c r="F70" s="306" t="s">
        <v>2070</v>
      </c>
      <c r="G70" s="306" t="s">
        <v>3273</v>
      </c>
      <c r="H70" s="307">
        <v>1006000</v>
      </c>
      <c r="I70" s="307">
        <v>873500</v>
      </c>
      <c r="J70" s="307">
        <v>132500</v>
      </c>
    </row>
    <row r="71" spans="1:10" ht="15.75" customHeight="1">
      <c r="A71" s="293"/>
      <c r="B71" s="294"/>
      <c r="C71" s="294" t="s">
        <v>859</v>
      </c>
      <c r="D71" s="294"/>
      <c r="E71" s="295"/>
      <c r="F71" s="296"/>
      <c r="G71" s="296"/>
      <c r="H71" s="297">
        <f t="shared" ref="H71:J71" si="20">H72</f>
        <v>2756000</v>
      </c>
      <c r="I71" s="297">
        <f t="shared" si="20"/>
        <v>2572000</v>
      </c>
      <c r="J71" s="297">
        <f t="shared" si="20"/>
        <v>184000</v>
      </c>
    </row>
    <row r="72" spans="1:10" ht="15.75" customHeight="1">
      <c r="A72" s="298"/>
      <c r="B72" s="299"/>
      <c r="C72" s="299"/>
      <c r="D72" s="299" t="s">
        <v>3274</v>
      </c>
      <c r="E72" s="300"/>
      <c r="F72" s="301"/>
      <c r="G72" s="301"/>
      <c r="H72" s="302">
        <f t="shared" ref="H72:J72" si="21">SUM(H73:H74)</f>
        <v>2756000</v>
      </c>
      <c r="I72" s="302">
        <f t="shared" si="21"/>
        <v>2572000</v>
      </c>
      <c r="J72" s="302">
        <f t="shared" si="21"/>
        <v>184000</v>
      </c>
    </row>
    <row r="73" spans="1:10" ht="15.75" customHeight="1">
      <c r="A73" s="303"/>
      <c r="B73" s="304"/>
      <c r="C73" s="304"/>
      <c r="D73" s="304"/>
      <c r="E73" s="305" t="s">
        <v>3275</v>
      </c>
      <c r="F73" s="306" t="s">
        <v>3223</v>
      </c>
      <c r="G73" s="306" t="s">
        <v>3276</v>
      </c>
      <c r="H73" s="307">
        <v>1092000</v>
      </c>
      <c r="I73" s="307">
        <v>998000</v>
      </c>
      <c r="J73" s="307">
        <v>94000</v>
      </c>
    </row>
    <row r="74" spans="1:10" ht="15.75" customHeight="1">
      <c r="A74" s="303"/>
      <c r="B74" s="304"/>
      <c r="C74" s="304"/>
      <c r="D74" s="304"/>
      <c r="E74" s="305" t="s">
        <v>3277</v>
      </c>
      <c r="F74" s="306" t="s">
        <v>3223</v>
      </c>
      <c r="G74" s="306" t="s">
        <v>23</v>
      </c>
      <c r="H74" s="307">
        <v>1664000</v>
      </c>
      <c r="I74" s="307">
        <v>1574000</v>
      </c>
      <c r="J74" s="307">
        <v>90000</v>
      </c>
    </row>
    <row r="75" spans="1:10" ht="15.75" customHeight="1">
      <c r="A75" s="293"/>
      <c r="B75" s="294"/>
      <c r="C75" s="294" t="s">
        <v>658</v>
      </c>
      <c r="D75" s="294"/>
      <c r="E75" s="295"/>
      <c r="F75" s="296"/>
      <c r="G75" s="296"/>
      <c r="H75" s="297">
        <f t="shared" ref="H75:J75" si="22">H76</f>
        <v>8020000</v>
      </c>
      <c r="I75" s="297">
        <f t="shared" si="22"/>
        <v>7780400</v>
      </c>
      <c r="J75" s="297">
        <f t="shared" si="22"/>
        <v>239600</v>
      </c>
    </row>
    <row r="76" spans="1:10" ht="15.75" customHeight="1">
      <c r="A76" s="298"/>
      <c r="B76" s="299"/>
      <c r="C76" s="299"/>
      <c r="D76" s="299" t="s">
        <v>3278</v>
      </c>
      <c r="E76" s="300"/>
      <c r="F76" s="301"/>
      <c r="G76" s="301"/>
      <c r="H76" s="302">
        <f t="shared" ref="H76:J76" si="23">SUM(H77:H82)</f>
        <v>8020000</v>
      </c>
      <c r="I76" s="302">
        <f t="shared" si="23"/>
        <v>7780400</v>
      </c>
      <c r="J76" s="302">
        <f t="shared" si="23"/>
        <v>239600</v>
      </c>
    </row>
    <row r="77" spans="1:10" ht="15.75" customHeight="1">
      <c r="A77" s="303"/>
      <c r="B77" s="304"/>
      <c r="C77" s="304"/>
      <c r="D77" s="304"/>
      <c r="E77" s="305" t="s">
        <v>3279</v>
      </c>
      <c r="F77" s="306" t="s">
        <v>708</v>
      </c>
      <c r="G77" s="306" t="s">
        <v>3280</v>
      </c>
      <c r="H77" s="307">
        <v>3500000</v>
      </c>
      <c r="I77" s="307">
        <v>3498000</v>
      </c>
      <c r="J77" s="307">
        <v>2000</v>
      </c>
    </row>
    <row r="78" spans="1:10" ht="15.75" customHeight="1">
      <c r="A78" s="303"/>
      <c r="B78" s="304"/>
      <c r="C78" s="304"/>
      <c r="D78" s="304"/>
      <c r="E78" s="305" t="s">
        <v>3281</v>
      </c>
      <c r="F78" s="306" t="s">
        <v>708</v>
      </c>
      <c r="G78" s="306" t="s">
        <v>3282</v>
      </c>
      <c r="H78" s="307">
        <v>850000</v>
      </c>
      <c r="I78" s="307">
        <v>848100</v>
      </c>
      <c r="J78" s="307">
        <v>1900</v>
      </c>
    </row>
    <row r="79" spans="1:10" ht="15.75" customHeight="1">
      <c r="A79" s="303"/>
      <c r="B79" s="304"/>
      <c r="C79" s="304"/>
      <c r="D79" s="304"/>
      <c r="E79" s="305" t="s">
        <v>3283</v>
      </c>
      <c r="F79" s="306" t="s">
        <v>708</v>
      </c>
      <c r="G79" s="306" t="s">
        <v>3284</v>
      </c>
      <c r="H79" s="307">
        <v>850000</v>
      </c>
      <c r="I79" s="307">
        <v>848100</v>
      </c>
      <c r="J79" s="307">
        <v>1900</v>
      </c>
    </row>
    <row r="80" spans="1:10" ht="15.75" customHeight="1">
      <c r="A80" s="303"/>
      <c r="B80" s="304"/>
      <c r="C80" s="304"/>
      <c r="D80" s="304"/>
      <c r="E80" s="305" t="s">
        <v>3285</v>
      </c>
      <c r="F80" s="306" t="s">
        <v>708</v>
      </c>
      <c r="G80" s="306" t="s">
        <v>3286</v>
      </c>
      <c r="H80" s="307">
        <v>850000</v>
      </c>
      <c r="I80" s="307">
        <v>848100</v>
      </c>
      <c r="J80" s="307">
        <v>1900</v>
      </c>
    </row>
    <row r="81" spans="1:10" ht="15.75" customHeight="1">
      <c r="A81" s="303"/>
      <c r="B81" s="304"/>
      <c r="C81" s="304"/>
      <c r="D81" s="304"/>
      <c r="E81" s="305" t="s">
        <v>3287</v>
      </c>
      <c r="F81" s="306" t="s">
        <v>708</v>
      </c>
      <c r="G81" s="306" t="s">
        <v>3288</v>
      </c>
      <c r="H81" s="307">
        <v>850000</v>
      </c>
      <c r="I81" s="307">
        <v>848100</v>
      </c>
      <c r="J81" s="307">
        <v>1900</v>
      </c>
    </row>
    <row r="82" spans="1:10" ht="15.75" customHeight="1">
      <c r="A82" s="303"/>
      <c r="B82" s="304"/>
      <c r="C82" s="304"/>
      <c r="D82" s="304"/>
      <c r="E82" s="305" t="s">
        <v>3289</v>
      </c>
      <c r="F82" s="306" t="s">
        <v>708</v>
      </c>
      <c r="G82" s="306" t="s">
        <v>3290</v>
      </c>
      <c r="H82" s="307">
        <v>1120000</v>
      </c>
      <c r="I82" s="307">
        <v>890000</v>
      </c>
      <c r="J82" s="307">
        <v>230000</v>
      </c>
    </row>
    <row r="83" spans="1:10" ht="15.75" customHeight="1">
      <c r="A83" s="1"/>
      <c r="B83" s="1"/>
      <c r="C83" s="1"/>
      <c r="D83" s="1"/>
      <c r="E83" s="308"/>
      <c r="H83" s="309"/>
      <c r="I83" s="309"/>
      <c r="J83" s="309"/>
    </row>
    <row r="84" spans="1:10" ht="15.75" customHeight="1">
      <c r="E84" s="308"/>
      <c r="H84" s="309"/>
      <c r="I84" s="309"/>
      <c r="J84" s="309"/>
    </row>
    <row r="85" spans="1:10" ht="15.75" customHeight="1">
      <c r="E85" s="308"/>
      <c r="H85" s="309"/>
      <c r="I85" s="309"/>
      <c r="J85" s="309"/>
    </row>
    <row r="86" spans="1:10" ht="15.75" customHeight="1">
      <c r="E86" s="308"/>
      <c r="H86" s="309"/>
      <c r="I86" s="309"/>
      <c r="J86" s="309"/>
    </row>
    <row r="87" spans="1:10" ht="15.75" customHeight="1">
      <c r="E87" s="308"/>
      <c r="H87" s="309"/>
      <c r="I87" s="309"/>
      <c r="J87" s="309"/>
    </row>
    <row r="88" spans="1:10" ht="15.75" customHeight="1">
      <c r="E88" s="308"/>
      <c r="H88" s="309"/>
      <c r="I88" s="309"/>
      <c r="J88" s="309"/>
    </row>
    <row r="89" spans="1:10" ht="15.75" customHeight="1">
      <c r="E89" s="308"/>
      <c r="H89" s="309"/>
      <c r="I89" s="309"/>
      <c r="J89" s="309"/>
    </row>
    <row r="90" spans="1:10" ht="15.75" customHeight="1">
      <c r="E90" s="308"/>
      <c r="H90" s="309"/>
      <c r="I90" s="309"/>
      <c r="J90" s="309"/>
    </row>
    <row r="91" spans="1:10" ht="15.75" customHeight="1">
      <c r="E91" s="308"/>
      <c r="H91" s="309"/>
      <c r="I91" s="309"/>
      <c r="J91" s="309"/>
    </row>
    <row r="92" spans="1:10" ht="15.75" customHeight="1">
      <c r="E92" s="308"/>
      <c r="H92" s="309"/>
      <c r="I92" s="309"/>
      <c r="J92" s="309"/>
    </row>
    <row r="93" spans="1:10" ht="15.75" customHeight="1">
      <c r="E93" s="308"/>
      <c r="H93" s="309"/>
      <c r="I93" s="309"/>
      <c r="J93" s="309"/>
    </row>
    <row r="94" spans="1:10" ht="15.75" customHeight="1">
      <c r="E94" s="308"/>
      <c r="H94" s="309"/>
      <c r="I94" s="309"/>
      <c r="J94" s="309"/>
    </row>
    <row r="95" spans="1:10" ht="15.75" customHeight="1">
      <c r="E95" s="308"/>
      <c r="H95" s="309"/>
      <c r="I95" s="309"/>
      <c r="J95" s="309"/>
    </row>
    <row r="96" spans="1:10" ht="15.75" customHeight="1">
      <c r="E96" s="308"/>
      <c r="H96" s="309"/>
      <c r="I96" s="309"/>
      <c r="J96" s="309"/>
    </row>
    <row r="97" spans="5:10" ht="15.75" customHeight="1">
      <c r="E97" s="308"/>
      <c r="H97" s="309"/>
      <c r="I97" s="309"/>
      <c r="J97" s="309"/>
    </row>
    <row r="98" spans="5:10" ht="15.75" customHeight="1">
      <c r="E98" s="308"/>
      <c r="H98" s="309"/>
      <c r="I98" s="309"/>
      <c r="J98" s="309"/>
    </row>
    <row r="99" spans="5:10" ht="15.75" customHeight="1">
      <c r="E99" s="308"/>
      <c r="H99" s="309"/>
      <c r="I99" s="309"/>
      <c r="J99" s="309"/>
    </row>
    <row r="100" spans="5:10" ht="15.75" customHeight="1">
      <c r="E100" s="308"/>
      <c r="H100" s="309"/>
      <c r="I100" s="309"/>
      <c r="J100" s="309"/>
    </row>
    <row r="101" spans="5:10" ht="15.75" customHeight="1">
      <c r="E101" s="308"/>
      <c r="H101" s="309"/>
      <c r="I101" s="309"/>
      <c r="J101" s="309"/>
    </row>
    <row r="102" spans="5:10" ht="15.75" customHeight="1">
      <c r="E102" s="308"/>
      <c r="H102" s="309"/>
      <c r="I102" s="309"/>
      <c r="J102" s="309"/>
    </row>
    <row r="103" spans="5:10" ht="15.75" customHeight="1">
      <c r="E103" s="308"/>
      <c r="H103" s="309"/>
      <c r="I103" s="309"/>
      <c r="J103" s="309"/>
    </row>
    <row r="104" spans="5:10" ht="15.75" customHeight="1">
      <c r="E104" s="308"/>
      <c r="H104" s="309"/>
      <c r="I104" s="309"/>
      <c r="J104" s="309"/>
    </row>
    <row r="105" spans="5:10" ht="15.75" customHeight="1">
      <c r="E105" s="308"/>
      <c r="H105" s="309"/>
      <c r="I105" s="309"/>
      <c r="J105" s="309"/>
    </row>
    <row r="106" spans="5:10" ht="15.75" customHeight="1">
      <c r="E106" s="308"/>
      <c r="H106" s="309"/>
      <c r="I106" s="309"/>
      <c r="J106" s="309"/>
    </row>
    <row r="107" spans="5:10" ht="15.75" customHeight="1">
      <c r="E107" s="308"/>
      <c r="H107" s="309"/>
      <c r="I107" s="309"/>
      <c r="J107" s="309"/>
    </row>
    <row r="108" spans="5:10" ht="15.75" customHeight="1">
      <c r="E108" s="308"/>
      <c r="H108" s="309"/>
      <c r="I108" s="309"/>
      <c r="J108" s="309"/>
    </row>
    <row r="109" spans="5:10" ht="15.75" customHeight="1">
      <c r="E109" s="308"/>
      <c r="H109" s="309"/>
      <c r="I109" s="309"/>
      <c r="J109" s="309"/>
    </row>
    <row r="110" spans="5:10" ht="15.75" customHeight="1">
      <c r="E110" s="308"/>
      <c r="H110" s="309"/>
      <c r="I110" s="309"/>
      <c r="J110" s="309"/>
    </row>
    <row r="111" spans="5:10" ht="15.75" customHeight="1">
      <c r="E111" s="308"/>
      <c r="H111" s="309"/>
      <c r="I111" s="309"/>
      <c r="J111" s="309"/>
    </row>
    <row r="112" spans="5:10" ht="15.75" customHeight="1">
      <c r="E112" s="308"/>
      <c r="H112" s="309"/>
      <c r="I112" s="309"/>
      <c r="J112" s="309"/>
    </row>
    <row r="113" spans="5:10" ht="15.75" customHeight="1">
      <c r="E113" s="308"/>
      <c r="H113" s="309"/>
      <c r="I113" s="309"/>
      <c r="J113" s="309"/>
    </row>
    <row r="114" spans="5:10" ht="15.75" customHeight="1">
      <c r="E114" s="308"/>
      <c r="H114" s="309"/>
      <c r="I114" s="309"/>
      <c r="J114" s="309"/>
    </row>
    <row r="115" spans="5:10" ht="15.75" customHeight="1">
      <c r="E115" s="308"/>
      <c r="H115" s="309"/>
      <c r="I115" s="309"/>
      <c r="J115" s="309"/>
    </row>
    <row r="116" spans="5:10" ht="15.75" customHeight="1">
      <c r="E116" s="308"/>
      <c r="H116" s="309"/>
      <c r="I116" s="309"/>
      <c r="J116" s="309"/>
    </row>
    <row r="117" spans="5:10" ht="15.75" customHeight="1">
      <c r="E117" s="308"/>
      <c r="H117" s="309"/>
      <c r="I117" s="309"/>
      <c r="J117" s="309"/>
    </row>
    <row r="118" spans="5:10" ht="15.75" customHeight="1">
      <c r="E118" s="308"/>
      <c r="H118" s="309"/>
      <c r="I118" s="309"/>
      <c r="J118" s="309"/>
    </row>
    <row r="119" spans="5:10" ht="15.75" customHeight="1">
      <c r="E119" s="308"/>
      <c r="H119" s="309"/>
      <c r="I119" s="309"/>
      <c r="J119" s="309"/>
    </row>
    <row r="120" spans="5:10" ht="15.75" customHeight="1">
      <c r="E120" s="308"/>
      <c r="H120" s="309"/>
      <c r="I120" s="309"/>
      <c r="J120" s="309"/>
    </row>
    <row r="121" spans="5:10" ht="15.75" customHeight="1">
      <c r="E121" s="308"/>
      <c r="H121" s="309"/>
      <c r="I121" s="309"/>
      <c r="J121" s="309"/>
    </row>
    <row r="122" spans="5:10" ht="15.75" customHeight="1">
      <c r="E122" s="308"/>
      <c r="H122" s="309"/>
      <c r="I122" s="309"/>
      <c r="J122" s="309"/>
    </row>
    <row r="123" spans="5:10" ht="15.75" customHeight="1">
      <c r="E123" s="308"/>
      <c r="H123" s="309"/>
      <c r="I123" s="309"/>
      <c r="J123" s="309"/>
    </row>
    <row r="124" spans="5:10" ht="15.75" customHeight="1">
      <c r="E124" s="308"/>
      <c r="H124" s="309"/>
      <c r="I124" s="309"/>
      <c r="J124" s="309"/>
    </row>
    <row r="125" spans="5:10" ht="15.75" customHeight="1">
      <c r="E125" s="308"/>
      <c r="H125" s="309"/>
      <c r="I125" s="309"/>
      <c r="J125" s="309"/>
    </row>
    <row r="126" spans="5:10" ht="15.75" customHeight="1">
      <c r="E126" s="308"/>
      <c r="H126" s="309"/>
      <c r="I126" s="309"/>
      <c r="J126" s="309"/>
    </row>
    <row r="127" spans="5:10" ht="15.75" customHeight="1">
      <c r="E127" s="308"/>
      <c r="H127" s="309"/>
      <c r="I127" s="309"/>
      <c r="J127" s="309"/>
    </row>
    <row r="128" spans="5:10" ht="15.75" customHeight="1">
      <c r="E128" s="308"/>
      <c r="H128" s="309"/>
      <c r="I128" s="309"/>
      <c r="J128" s="309"/>
    </row>
    <row r="129" spans="5:10" ht="15.75" customHeight="1">
      <c r="E129" s="308"/>
      <c r="H129" s="309"/>
      <c r="I129" s="309"/>
      <c r="J129" s="309"/>
    </row>
    <row r="130" spans="5:10" ht="15.75" customHeight="1">
      <c r="E130" s="308"/>
      <c r="H130" s="309"/>
      <c r="I130" s="309"/>
      <c r="J130" s="309"/>
    </row>
    <row r="131" spans="5:10" ht="15.75" customHeight="1">
      <c r="E131" s="308"/>
      <c r="H131" s="309"/>
      <c r="I131" s="309"/>
      <c r="J131" s="309"/>
    </row>
    <row r="132" spans="5:10" ht="15.75" customHeight="1">
      <c r="E132" s="308"/>
      <c r="H132" s="309"/>
      <c r="I132" s="309"/>
      <c r="J132" s="309"/>
    </row>
    <row r="133" spans="5:10" ht="15.75" customHeight="1">
      <c r="E133" s="308"/>
      <c r="H133" s="309"/>
      <c r="I133" s="309"/>
      <c r="J133" s="309"/>
    </row>
    <row r="134" spans="5:10" ht="15.75" customHeight="1">
      <c r="E134" s="308"/>
      <c r="H134" s="309"/>
      <c r="I134" s="309"/>
      <c r="J134" s="309"/>
    </row>
    <row r="135" spans="5:10" ht="15.75" customHeight="1">
      <c r="E135" s="308"/>
      <c r="H135" s="309"/>
      <c r="I135" s="309"/>
      <c r="J135" s="309"/>
    </row>
    <row r="136" spans="5:10" ht="15.75" customHeight="1">
      <c r="E136" s="308"/>
      <c r="H136" s="309"/>
      <c r="I136" s="309"/>
      <c r="J136" s="309"/>
    </row>
    <row r="137" spans="5:10" ht="15.75" customHeight="1">
      <c r="E137" s="308"/>
      <c r="H137" s="309"/>
      <c r="I137" s="309"/>
      <c r="J137" s="309"/>
    </row>
    <row r="138" spans="5:10" ht="15.75" customHeight="1">
      <c r="E138" s="308"/>
      <c r="H138" s="309"/>
      <c r="I138" s="309"/>
      <c r="J138" s="309"/>
    </row>
    <row r="139" spans="5:10" ht="15.75" customHeight="1">
      <c r="E139" s="308"/>
      <c r="H139" s="309"/>
      <c r="I139" s="309"/>
      <c r="J139" s="309"/>
    </row>
    <row r="140" spans="5:10" ht="15.75" customHeight="1">
      <c r="E140" s="308"/>
      <c r="H140" s="309"/>
      <c r="I140" s="309"/>
      <c r="J140" s="309"/>
    </row>
    <row r="141" spans="5:10" ht="15.75" customHeight="1">
      <c r="E141" s="308"/>
      <c r="H141" s="309"/>
      <c r="I141" s="309"/>
      <c r="J141" s="309"/>
    </row>
    <row r="142" spans="5:10" ht="15.75" customHeight="1">
      <c r="E142" s="308"/>
      <c r="H142" s="309"/>
      <c r="I142" s="309"/>
      <c r="J142" s="309"/>
    </row>
    <row r="143" spans="5:10" ht="15.75" customHeight="1">
      <c r="E143" s="308"/>
      <c r="H143" s="309"/>
      <c r="I143" s="309"/>
      <c r="J143" s="309"/>
    </row>
    <row r="144" spans="5:10" ht="15.75" customHeight="1">
      <c r="E144" s="308"/>
      <c r="H144" s="309"/>
      <c r="I144" s="309"/>
      <c r="J144" s="309"/>
    </row>
    <row r="145" spans="5:10" ht="15.75" customHeight="1">
      <c r="E145" s="308"/>
      <c r="H145" s="309"/>
      <c r="I145" s="309"/>
      <c r="J145" s="309"/>
    </row>
    <row r="146" spans="5:10" ht="15.75" customHeight="1">
      <c r="E146" s="308"/>
      <c r="H146" s="309"/>
      <c r="I146" s="309"/>
      <c r="J146" s="309"/>
    </row>
    <row r="147" spans="5:10" ht="15.75" customHeight="1">
      <c r="E147" s="308"/>
      <c r="H147" s="309"/>
      <c r="I147" s="309"/>
      <c r="J147" s="309"/>
    </row>
    <row r="148" spans="5:10" ht="15.75" customHeight="1">
      <c r="E148" s="308"/>
      <c r="H148" s="309"/>
      <c r="I148" s="309"/>
      <c r="J148" s="309"/>
    </row>
    <row r="149" spans="5:10" ht="15.75" customHeight="1">
      <c r="E149" s="308"/>
      <c r="H149" s="309"/>
      <c r="I149" s="309"/>
      <c r="J149" s="309"/>
    </row>
    <row r="150" spans="5:10" ht="15.75" customHeight="1">
      <c r="E150" s="308"/>
      <c r="H150" s="309"/>
      <c r="I150" s="309"/>
      <c r="J150" s="309"/>
    </row>
    <row r="151" spans="5:10" ht="15.75" customHeight="1">
      <c r="E151" s="308"/>
      <c r="H151" s="309"/>
      <c r="I151" s="309"/>
      <c r="J151" s="309"/>
    </row>
    <row r="152" spans="5:10" ht="15.75" customHeight="1">
      <c r="E152" s="308"/>
      <c r="H152" s="309"/>
      <c r="I152" s="309"/>
      <c r="J152" s="309"/>
    </row>
    <row r="153" spans="5:10" ht="15.75" customHeight="1">
      <c r="E153" s="308"/>
      <c r="H153" s="309"/>
      <c r="I153" s="309"/>
      <c r="J153" s="309"/>
    </row>
    <row r="154" spans="5:10" ht="15.75" customHeight="1">
      <c r="E154" s="308"/>
      <c r="H154" s="309"/>
      <c r="I154" s="309"/>
      <c r="J154" s="309"/>
    </row>
    <row r="155" spans="5:10" ht="15.75" customHeight="1">
      <c r="E155" s="308"/>
      <c r="H155" s="309"/>
      <c r="I155" s="309"/>
      <c r="J155" s="309"/>
    </row>
    <row r="156" spans="5:10" ht="15.75" customHeight="1">
      <c r="E156" s="308"/>
      <c r="H156" s="309"/>
      <c r="I156" s="309"/>
      <c r="J156" s="309"/>
    </row>
    <row r="157" spans="5:10" ht="15.75" customHeight="1">
      <c r="E157" s="308"/>
      <c r="H157" s="309"/>
      <c r="I157" s="309"/>
      <c r="J157" s="309"/>
    </row>
    <row r="158" spans="5:10" ht="15.75" customHeight="1">
      <c r="E158" s="308"/>
      <c r="H158" s="309"/>
      <c r="I158" s="309"/>
      <c r="J158" s="309"/>
    </row>
    <row r="159" spans="5:10" ht="15.75" customHeight="1">
      <c r="E159" s="308"/>
      <c r="H159" s="309"/>
      <c r="I159" s="309"/>
      <c r="J159" s="309"/>
    </row>
    <row r="160" spans="5:10" ht="15.75" customHeight="1">
      <c r="E160" s="308"/>
      <c r="H160" s="309"/>
      <c r="I160" s="309"/>
      <c r="J160" s="309"/>
    </row>
    <row r="161" spans="5:10" ht="15.75" customHeight="1">
      <c r="E161" s="308"/>
      <c r="H161" s="309"/>
      <c r="I161" s="309"/>
      <c r="J161" s="309"/>
    </row>
    <row r="162" spans="5:10" ht="15.75" customHeight="1">
      <c r="E162" s="308"/>
      <c r="H162" s="309"/>
      <c r="I162" s="309"/>
      <c r="J162" s="309"/>
    </row>
    <row r="163" spans="5:10" ht="15.75" customHeight="1">
      <c r="E163" s="308"/>
      <c r="H163" s="309"/>
      <c r="I163" s="309"/>
      <c r="J163" s="309"/>
    </row>
    <row r="164" spans="5:10" ht="15.75" customHeight="1">
      <c r="E164" s="308"/>
      <c r="H164" s="309"/>
      <c r="I164" s="309"/>
      <c r="J164" s="309"/>
    </row>
    <row r="165" spans="5:10" ht="15.75" customHeight="1">
      <c r="E165" s="308"/>
      <c r="H165" s="309"/>
      <c r="I165" s="309"/>
      <c r="J165" s="309"/>
    </row>
    <row r="166" spans="5:10" ht="15.75" customHeight="1">
      <c r="E166" s="308"/>
      <c r="H166" s="309"/>
      <c r="I166" s="309"/>
      <c r="J166" s="309"/>
    </row>
    <row r="167" spans="5:10" ht="15.75" customHeight="1">
      <c r="E167" s="308"/>
      <c r="H167" s="309"/>
      <c r="I167" s="309"/>
      <c r="J167" s="309"/>
    </row>
    <row r="168" spans="5:10" ht="15.75" customHeight="1">
      <c r="E168" s="308"/>
      <c r="H168" s="309"/>
      <c r="I168" s="309"/>
      <c r="J168" s="309"/>
    </row>
    <row r="169" spans="5:10" ht="15.75" customHeight="1">
      <c r="E169" s="308"/>
      <c r="H169" s="309"/>
      <c r="I169" s="309"/>
      <c r="J169" s="309"/>
    </row>
    <row r="170" spans="5:10" ht="15.75" customHeight="1">
      <c r="E170" s="308"/>
      <c r="H170" s="309"/>
      <c r="I170" s="309"/>
      <c r="J170" s="309"/>
    </row>
    <row r="171" spans="5:10" ht="15.75" customHeight="1">
      <c r="E171" s="308"/>
      <c r="H171" s="309"/>
      <c r="I171" s="309"/>
      <c r="J171" s="309"/>
    </row>
    <row r="172" spans="5:10" ht="15.75" customHeight="1">
      <c r="E172" s="308"/>
      <c r="H172" s="309"/>
      <c r="I172" s="309"/>
      <c r="J172" s="309"/>
    </row>
    <row r="173" spans="5:10" ht="15.75" customHeight="1">
      <c r="E173" s="308"/>
      <c r="H173" s="309"/>
      <c r="I173" s="309"/>
      <c r="J173" s="309"/>
    </row>
    <row r="174" spans="5:10" ht="15.75" customHeight="1">
      <c r="E174" s="308"/>
      <c r="H174" s="309"/>
      <c r="I174" s="309"/>
      <c r="J174" s="309"/>
    </row>
    <row r="175" spans="5:10" ht="15.75" customHeight="1">
      <c r="E175" s="308"/>
      <c r="H175" s="309"/>
      <c r="I175" s="309"/>
      <c r="J175" s="309"/>
    </row>
    <row r="176" spans="5:10" ht="15.75" customHeight="1">
      <c r="E176" s="308"/>
      <c r="H176" s="309"/>
      <c r="I176" s="309"/>
      <c r="J176" s="309"/>
    </row>
    <row r="177" spans="5:10" ht="15.75" customHeight="1">
      <c r="E177" s="308"/>
      <c r="H177" s="309"/>
      <c r="I177" s="309"/>
      <c r="J177" s="309"/>
    </row>
    <row r="178" spans="5:10" ht="15.75" customHeight="1">
      <c r="E178" s="308"/>
      <c r="H178" s="309"/>
      <c r="I178" s="309"/>
      <c r="J178" s="309"/>
    </row>
    <row r="179" spans="5:10" ht="15.75" customHeight="1">
      <c r="E179" s="308"/>
      <c r="H179" s="309"/>
      <c r="I179" s="309"/>
      <c r="J179" s="309"/>
    </row>
    <row r="180" spans="5:10" ht="15.75" customHeight="1">
      <c r="E180" s="308"/>
      <c r="H180" s="309"/>
      <c r="I180" s="309"/>
      <c r="J180" s="309"/>
    </row>
    <row r="181" spans="5:10" ht="15.75" customHeight="1">
      <c r="E181" s="308"/>
      <c r="H181" s="309"/>
      <c r="I181" s="309"/>
      <c r="J181" s="309"/>
    </row>
    <row r="182" spans="5:10" ht="15.75" customHeight="1">
      <c r="E182" s="308"/>
      <c r="H182" s="309"/>
      <c r="I182" s="309"/>
      <c r="J182" s="309"/>
    </row>
    <row r="183" spans="5:10" ht="15.75" customHeight="1">
      <c r="E183" s="308"/>
      <c r="H183" s="309"/>
      <c r="I183" s="309"/>
      <c r="J183" s="309"/>
    </row>
    <row r="184" spans="5:10" ht="15.75" customHeight="1">
      <c r="E184" s="308"/>
      <c r="H184" s="309"/>
      <c r="I184" s="309"/>
      <c r="J184" s="309"/>
    </row>
    <row r="185" spans="5:10" ht="15.75" customHeight="1">
      <c r="E185" s="308"/>
      <c r="H185" s="309"/>
      <c r="I185" s="309"/>
      <c r="J185" s="309"/>
    </row>
    <row r="186" spans="5:10" ht="15.75" customHeight="1">
      <c r="E186" s="308"/>
      <c r="H186" s="309"/>
      <c r="I186" s="309"/>
      <c r="J186" s="309"/>
    </row>
    <row r="187" spans="5:10" ht="15.75" customHeight="1">
      <c r="E187" s="308"/>
      <c r="H187" s="309"/>
      <c r="I187" s="309"/>
      <c r="J187" s="309"/>
    </row>
    <row r="188" spans="5:10" ht="15.75" customHeight="1">
      <c r="E188" s="308"/>
      <c r="H188" s="309"/>
      <c r="I188" s="309"/>
      <c r="J188" s="309"/>
    </row>
    <row r="189" spans="5:10" ht="15.75" customHeight="1">
      <c r="E189" s="308"/>
      <c r="H189" s="309"/>
      <c r="I189" s="309"/>
      <c r="J189" s="309"/>
    </row>
    <row r="190" spans="5:10" ht="15.75" customHeight="1">
      <c r="E190" s="308"/>
      <c r="H190" s="309"/>
      <c r="I190" s="309"/>
      <c r="J190" s="309"/>
    </row>
    <row r="191" spans="5:10" ht="15.75" customHeight="1">
      <c r="E191" s="308"/>
      <c r="H191" s="309"/>
      <c r="I191" s="309"/>
      <c r="J191" s="309"/>
    </row>
    <row r="192" spans="5:10" ht="15.75" customHeight="1">
      <c r="E192" s="308"/>
      <c r="H192" s="309"/>
      <c r="I192" s="309"/>
      <c r="J192" s="309"/>
    </row>
    <row r="193" spans="5:10" ht="15.75" customHeight="1">
      <c r="E193" s="308"/>
      <c r="H193" s="309"/>
      <c r="I193" s="309"/>
      <c r="J193" s="309"/>
    </row>
    <row r="194" spans="5:10" ht="15.75" customHeight="1">
      <c r="E194" s="308"/>
      <c r="H194" s="309"/>
      <c r="I194" s="309"/>
      <c r="J194" s="309"/>
    </row>
    <row r="195" spans="5:10" ht="15.75" customHeight="1">
      <c r="E195" s="308"/>
      <c r="H195" s="309"/>
      <c r="I195" s="309"/>
      <c r="J195" s="309"/>
    </row>
    <row r="196" spans="5:10" ht="15.75" customHeight="1">
      <c r="E196" s="308"/>
      <c r="H196" s="309"/>
      <c r="I196" s="309"/>
      <c r="J196" s="309"/>
    </row>
    <row r="197" spans="5:10" ht="15.75" customHeight="1">
      <c r="E197" s="308"/>
      <c r="H197" s="309"/>
      <c r="I197" s="309"/>
      <c r="J197" s="309"/>
    </row>
    <row r="198" spans="5:10" ht="15.75" customHeight="1">
      <c r="E198" s="308"/>
      <c r="H198" s="309"/>
      <c r="I198" s="309"/>
      <c r="J198" s="309"/>
    </row>
    <row r="199" spans="5:10" ht="15.75" customHeight="1">
      <c r="E199" s="308"/>
      <c r="H199" s="309"/>
      <c r="I199" s="309"/>
      <c r="J199" s="309"/>
    </row>
    <row r="200" spans="5:10" ht="15.75" customHeight="1">
      <c r="E200" s="308"/>
      <c r="H200" s="309"/>
      <c r="I200" s="309"/>
      <c r="J200" s="309"/>
    </row>
    <row r="201" spans="5:10" ht="15.75" customHeight="1">
      <c r="E201" s="308"/>
      <c r="H201" s="309"/>
      <c r="I201" s="309"/>
      <c r="J201" s="309"/>
    </row>
    <row r="202" spans="5:10" ht="15.75" customHeight="1">
      <c r="E202" s="308"/>
      <c r="H202" s="309"/>
      <c r="I202" s="309"/>
      <c r="J202" s="309"/>
    </row>
    <row r="203" spans="5:10" ht="15.75" customHeight="1">
      <c r="E203" s="308"/>
      <c r="H203" s="309"/>
      <c r="I203" s="309"/>
      <c r="J203" s="309"/>
    </row>
    <row r="204" spans="5:10" ht="15.75" customHeight="1">
      <c r="E204" s="308"/>
      <c r="H204" s="309"/>
      <c r="I204" s="309"/>
      <c r="J204" s="309"/>
    </row>
    <row r="205" spans="5:10" ht="15.75" customHeight="1">
      <c r="E205" s="308"/>
      <c r="H205" s="309"/>
      <c r="I205" s="309"/>
      <c r="J205" s="309"/>
    </row>
    <row r="206" spans="5:10" ht="15.75" customHeight="1">
      <c r="E206" s="308"/>
      <c r="H206" s="309"/>
      <c r="I206" s="309"/>
      <c r="J206" s="309"/>
    </row>
    <row r="207" spans="5:10" ht="15.75" customHeight="1">
      <c r="E207" s="308"/>
      <c r="H207" s="309"/>
      <c r="I207" s="309"/>
      <c r="J207" s="309"/>
    </row>
    <row r="208" spans="5:10" ht="15.75" customHeight="1">
      <c r="E208" s="308"/>
      <c r="H208" s="309"/>
      <c r="I208" s="309"/>
      <c r="J208" s="309"/>
    </row>
    <row r="209" spans="5:10" ht="15.75" customHeight="1">
      <c r="E209" s="308"/>
      <c r="H209" s="309"/>
      <c r="I209" s="309"/>
      <c r="J209" s="309"/>
    </row>
    <row r="210" spans="5:10" ht="15.75" customHeight="1">
      <c r="E210" s="308"/>
      <c r="H210" s="309"/>
      <c r="I210" s="309"/>
      <c r="J210" s="309"/>
    </row>
    <row r="211" spans="5:10" ht="15.75" customHeight="1">
      <c r="E211" s="308"/>
      <c r="H211" s="309"/>
      <c r="I211" s="309"/>
      <c r="J211" s="309"/>
    </row>
    <row r="212" spans="5:10" ht="15.75" customHeight="1">
      <c r="E212" s="308"/>
      <c r="H212" s="309"/>
      <c r="I212" s="309"/>
      <c r="J212" s="309"/>
    </row>
    <row r="213" spans="5:10" ht="15.75" customHeight="1">
      <c r="E213" s="308"/>
      <c r="H213" s="309"/>
      <c r="I213" s="309"/>
      <c r="J213" s="309"/>
    </row>
    <row r="214" spans="5:10" ht="15.75" customHeight="1">
      <c r="E214" s="308"/>
      <c r="H214" s="309"/>
      <c r="I214" s="309"/>
      <c r="J214" s="309"/>
    </row>
    <row r="215" spans="5:10" ht="15.75" customHeight="1">
      <c r="E215" s="308"/>
      <c r="H215" s="309"/>
      <c r="I215" s="309"/>
      <c r="J215" s="309"/>
    </row>
    <row r="216" spans="5:10" ht="15.75" customHeight="1">
      <c r="E216" s="308"/>
      <c r="H216" s="309"/>
      <c r="I216" s="309"/>
      <c r="J216" s="309"/>
    </row>
    <row r="217" spans="5:10" ht="15.75" customHeight="1">
      <c r="E217" s="308"/>
      <c r="H217" s="309"/>
      <c r="I217" s="309"/>
      <c r="J217" s="309"/>
    </row>
    <row r="218" spans="5:10" ht="15.75" customHeight="1">
      <c r="E218" s="308"/>
      <c r="H218" s="309"/>
      <c r="I218" s="309"/>
      <c r="J218" s="309"/>
    </row>
    <row r="219" spans="5:10" ht="15.75" customHeight="1">
      <c r="E219" s="308"/>
      <c r="H219" s="309"/>
      <c r="I219" s="309"/>
      <c r="J219" s="309"/>
    </row>
    <row r="220" spans="5:10" ht="15.75" customHeight="1">
      <c r="E220" s="308"/>
      <c r="H220" s="309"/>
      <c r="I220" s="309"/>
      <c r="J220" s="309"/>
    </row>
    <row r="221" spans="5:10" ht="15.75" customHeight="1">
      <c r="E221" s="308"/>
      <c r="H221" s="309"/>
      <c r="I221" s="309"/>
      <c r="J221" s="309"/>
    </row>
    <row r="222" spans="5:10" ht="15.75" customHeight="1">
      <c r="E222" s="308"/>
      <c r="H222" s="309"/>
      <c r="I222" s="309"/>
      <c r="J222" s="309"/>
    </row>
    <row r="223" spans="5:10" ht="15.75" customHeight="1">
      <c r="E223" s="308"/>
      <c r="H223" s="309"/>
      <c r="I223" s="309"/>
      <c r="J223" s="309"/>
    </row>
    <row r="224" spans="5:10" ht="15.75" customHeight="1">
      <c r="E224" s="308"/>
      <c r="H224" s="309"/>
      <c r="I224" s="309"/>
      <c r="J224" s="309"/>
    </row>
    <row r="225" spans="5:10" ht="15.75" customHeight="1">
      <c r="E225" s="308"/>
      <c r="H225" s="309"/>
      <c r="I225" s="309"/>
      <c r="J225" s="309"/>
    </row>
    <row r="226" spans="5:10" ht="15.75" customHeight="1">
      <c r="E226" s="308"/>
      <c r="H226" s="309"/>
      <c r="I226" s="309"/>
      <c r="J226" s="309"/>
    </row>
    <row r="227" spans="5:10" ht="15.75" customHeight="1">
      <c r="E227" s="308"/>
      <c r="H227" s="309"/>
      <c r="I227" s="309"/>
      <c r="J227" s="309"/>
    </row>
    <row r="228" spans="5:10" ht="15.75" customHeight="1">
      <c r="E228" s="308"/>
      <c r="H228" s="309"/>
      <c r="I228" s="309"/>
      <c r="J228" s="309"/>
    </row>
    <row r="229" spans="5:10" ht="15.75" customHeight="1">
      <c r="E229" s="308"/>
      <c r="H229" s="309"/>
      <c r="I229" s="309"/>
      <c r="J229" s="309"/>
    </row>
    <row r="230" spans="5:10" ht="15.75" customHeight="1">
      <c r="E230" s="308"/>
      <c r="H230" s="309"/>
      <c r="I230" s="309"/>
      <c r="J230" s="309"/>
    </row>
    <row r="231" spans="5:10" ht="15.75" customHeight="1">
      <c r="E231" s="308"/>
      <c r="H231" s="309"/>
      <c r="I231" s="309"/>
      <c r="J231" s="309"/>
    </row>
    <row r="232" spans="5:10" ht="15.75" customHeight="1">
      <c r="E232" s="308"/>
      <c r="H232" s="309"/>
      <c r="I232" s="309"/>
      <c r="J232" s="309"/>
    </row>
    <row r="233" spans="5:10" ht="15.75" customHeight="1">
      <c r="E233" s="308"/>
      <c r="H233" s="309"/>
      <c r="I233" s="309"/>
      <c r="J233" s="309"/>
    </row>
    <row r="234" spans="5:10" ht="15.75" customHeight="1">
      <c r="E234" s="308"/>
      <c r="H234" s="309"/>
      <c r="I234" s="309"/>
      <c r="J234" s="309"/>
    </row>
    <row r="235" spans="5:10" ht="15.75" customHeight="1">
      <c r="E235" s="308"/>
      <c r="H235" s="309"/>
      <c r="I235" s="309"/>
      <c r="J235" s="309"/>
    </row>
    <row r="236" spans="5:10" ht="15.75" customHeight="1">
      <c r="E236" s="308"/>
      <c r="H236" s="309"/>
      <c r="I236" s="309"/>
      <c r="J236" s="309"/>
    </row>
    <row r="237" spans="5:10" ht="15.75" customHeight="1">
      <c r="E237" s="308"/>
      <c r="H237" s="309"/>
      <c r="I237" s="309"/>
      <c r="J237" s="309"/>
    </row>
    <row r="238" spans="5:10" ht="15.75" customHeight="1">
      <c r="E238" s="308"/>
      <c r="H238" s="309"/>
      <c r="I238" s="309"/>
      <c r="J238" s="309"/>
    </row>
    <row r="239" spans="5:10" ht="15.75" customHeight="1">
      <c r="E239" s="308"/>
      <c r="H239" s="309"/>
      <c r="I239" s="309"/>
      <c r="J239" s="309"/>
    </row>
    <row r="240" spans="5:10" ht="15.75" customHeight="1">
      <c r="E240" s="308"/>
      <c r="H240" s="309"/>
      <c r="I240" s="309"/>
      <c r="J240" s="309"/>
    </row>
    <row r="241" spans="5:10" ht="15.75" customHeight="1">
      <c r="E241" s="308"/>
      <c r="H241" s="309"/>
      <c r="I241" s="309"/>
      <c r="J241" s="309"/>
    </row>
    <row r="242" spans="5:10" ht="15.75" customHeight="1">
      <c r="E242" s="308"/>
      <c r="H242" s="309"/>
      <c r="I242" s="309"/>
      <c r="J242" s="309"/>
    </row>
    <row r="243" spans="5:10" ht="15.75" customHeight="1">
      <c r="E243" s="308"/>
      <c r="H243" s="309"/>
      <c r="I243" s="309"/>
      <c r="J243" s="309"/>
    </row>
    <row r="244" spans="5:10" ht="15.75" customHeight="1">
      <c r="E244" s="308"/>
      <c r="H244" s="309"/>
      <c r="I244" s="309"/>
      <c r="J244" s="309"/>
    </row>
    <row r="245" spans="5:10" ht="15.75" customHeight="1">
      <c r="E245" s="308"/>
      <c r="H245" s="309"/>
      <c r="I245" s="309"/>
      <c r="J245" s="309"/>
    </row>
    <row r="246" spans="5:10" ht="15.75" customHeight="1">
      <c r="E246" s="308"/>
      <c r="H246" s="309"/>
      <c r="I246" s="309"/>
      <c r="J246" s="309"/>
    </row>
    <row r="247" spans="5:10" ht="15.75" customHeight="1">
      <c r="E247" s="308"/>
      <c r="H247" s="309"/>
      <c r="I247" s="309"/>
      <c r="J247" s="309"/>
    </row>
    <row r="248" spans="5:10" ht="15.75" customHeight="1">
      <c r="E248" s="308"/>
      <c r="H248" s="309"/>
      <c r="I248" s="309"/>
      <c r="J248" s="309"/>
    </row>
    <row r="249" spans="5:10" ht="15.75" customHeight="1">
      <c r="E249" s="308"/>
      <c r="H249" s="309"/>
      <c r="I249" s="309"/>
      <c r="J249" s="309"/>
    </row>
    <row r="250" spans="5:10" ht="15.75" customHeight="1">
      <c r="E250" s="308"/>
      <c r="H250" s="309"/>
      <c r="I250" s="309"/>
      <c r="J250" s="309"/>
    </row>
    <row r="251" spans="5:10" ht="15.75" customHeight="1">
      <c r="E251" s="308"/>
      <c r="H251" s="309"/>
      <c r="I251" s="309"/>
      <c r="J251" s="309"/>
    </row>
    <row r="252" spans="5:10" ht="15.75" customHeight="1">
      <c r="E252" s="308"/>
      <c r="H252" s="309"/>
      <c r="I252" s="309"/>
      <c r="J252" s="309"/>
    </row>
    <row r="253" spans="5:10" ht="15.75" customHeight="1">
      <c r="E253" s="308"/>
      <c r="H253" s="309"/>
      <c r="I253" s="309"/>
      <c r="J253" s="309"/>
    </row>
    <row r="254" spans="5:10" ht="15.75" customHeight="1">
      <c r="E254" s="308"/>
      <c r="H254" s="309"/>
      <c r="I254" s="309"/>
      <c r="J254" s="309"/>
    </row>
    <row r="255" spans="5:10" ht="15.75" customHeight="1">
      <c r="E255" s="308"/>
      <c r="H255" s="309"/>
      <c r="I255" s="309"/>
      <c r="J255" s="309"/>
    </row>
    <row r="256" spans="5:10" ht="15.75" customHeight="1">
      <c r="E256" s="308"/>
      <c r="H256" s="309"/>
      <c r="I256" s="309"/>
      <c r="J256" s="309"/>
    </row>
    <row r="257" spans="5:10" ht="15.75" customHeight="1">
      <c r="E257" s="308"/>
      <c r="H257" s="309"/>
      <c r="I257" s="309"/>
      <c r="J257" s="309"/>
    </row>
    <row r="258" spans="5:10" ht="15.75" customHeight="1">
      <c r="E258" s="308"/>
      <c r="H258" s="309"/>
      <c r="I258" s="309"/>
      <c r="J258" s="309"/>
    </row>
    <row r="259" spans="5:10" ht="15.75" customHeight="1">
      <c r="E259" s="308"/>
      <c r="H259" s="309"/>
      <c r="I259" s="309"/>
      <c r="J259" s="309"/>
    </row>
    <row r="260" spans="5:10" ht="15.75" customHeight="1">
      <c r="E260" s="308"/>
      <c r="H260" s="309"/>
      <c r="I260" s="309"/>
      <c r="J260" s="309"/>
    </row>
    <row r="261" spans="5:10" ht="15.75" customHeight="1">
      <c r="E261" s="308"/>
      <c r="H261" s="309"/>
      <c r="I261" s="309"/>
      <c r="J261" s="309"/>
    </row>
    <row r="262" spans="5:10" ht="15.75" customHeight="1">
      <c r="E262" s="308"/>
      <c r="H262" s="309"/>
      <c r="I262" s="309"/>
      <c r="J262" s="309"/>
    </row>
    <row r="263" spans="5:10" ht="15.75" customHeight="1">
      <c r="E263" s="308"/>
      <c r="H263" s="309"/>
      <c r="I263" s="309"/>
      <c r="J263" s="309"/>
    </row>
    <row r="264" spans="5:10" ht="15.75" customHeight="1">
      <c r="E264" s="308"/>
      <c r="H264" s="309"/>
      <c r="I264" s="309"/>
      <c r="J264" s="309"/>
    </row>
    <row r="265" spans="5:10" ht="15.75" customHeight="1">
      <c r="E265" s="308"/>
      <c r="H265" s="309"/>
      <c r="I265" s="309"/>
      <c r="J265" s="309"/>
    </row>
    <row r="266" spans="5:10" ht="15.75" customHeight="1">
      <c r="E266" s="308"/>
      <c r="H266" s="309"/>
      <c r="I266" s="309"/>
      <c r="J266" s="309"/>
    </row>
    <row r="267" spans="5:10" ht="15.75" customHeight="1">
      <c r="E267" s="308"/>
      <c r="H267" s="309"/>
      <c r="I267" s="309"/>
      <c r="J267" s="309"/>
    </row>
    <row r="268" spans="5:10" ht="15.75" customHeight="1">
      <c r="E268" s="308"/>
      <c r="H268" s="309"/>
      <c r="I268" s="309"/>
      <c r="J268" s="309"/>
    </row>
    <row r="269" spans="5:10" ht="15.75" customHeight="1">
      <c r="E269" s="308"/>
      <c r="H269" s="309"/>
      <c r="I269" s="309"/>
      <c r="J269" s="309"/>
    </row>
    <row r="270" spans="5:10" ht="15.75" customHeight="1">
      <c r="E270" s="308"/>
      <c r="H270" s="309"/>
      <c r="I270" s="309"/>
      <c r="J270" s="309"/>
    </row>
    <row r="271" spans="5:10" ht="15.75" customHeight="1">
      <c r="E271" s="308"/>
      <c r="H271" s="309"/>
      <c r="I271" s="309"/>
      <c r="J271" s="309"/>
    </row>
    <row r="272" spans="5:10" ht="15.75" customHeight="1">
      <c r="E272" s="308"/>
      <c r="H272" s="309"/>
      <c r="I272" s="309"/>
      <c r="J272" s="309"/>
    </row>
    <row r="273" spans="5:10" ht="15.75" customHeight="1">
      <c r="E273" s="308"/>
      <c r="H273" s="309"/>
      <c r="I273" s="309"/>
      <c r="J273" s="309"/>
    </row>
    <row r="274" spans="5:10" ht="15.75" customHeight="1">
      <c r="E274" s="308"/>
      <c r="H274" s="309"/>
      <c r="I274" s="309"/>
      <c r="J274" s="309"/>
    </row>
    <row r="275" spans="5:10" ht="15.75" customHeight="1">
      <c r="E275" s="308"/>
      <c r="H275" s="309"/>
      <c r="I275" s="309"/>
      <c r="J275" s="309"/>
    </row>
    <row r="276" spans="5:10" ht="15.75" customHeight="1">
      <c r="E276" s="308"/>
      <c r="H276" s="309"/>
      <c r="I276" s="309"/>
      <c r="J276" s="309"/>
    </row>
    <row r="277" spans="5:10" ht="15.75" customHeight="1">
      <c r="E277" s="308"/>
      <c r="H277" s="309"/>
      <c r="I277" s="309"/>
      <c r="J277" s="309"/>
    </row>
    <row r="278" spans="5:10" ht="15.75" customHeight="1">
      <c r="E278" s="308"/>
      <c r="H278" s="309"/>
      <c r="I278" s="309"/>
      <c r="J278" s="309"/>
    </row>
    <row r="279" spans="5:10" ht="15.75" customHeight="1">
      <c r="E279" s="308"/>
      <c r="H279" s="309"/>
      <c r="I279" s="309"/>
      <c r="J279" s="309"/>
    </row>
    <row r="280" spans="5:10" ht="15.75" customHeight="1">
      <c r="E280" s="308"/>
      <c r="H280" s="309"/>
      <c r="I280" s="309"/>
      <c r="J280" s="309"/>
    </row>
    <row r="281" spans="5:10" ht="15.75" customHeight="1">
      <c r="E281" s="308"/>
      <c r="H281" s="309"/>
      <c r="I281" s="309"/>
      <c r="J281" s="309"/>
    </row>
    <row r="282" spans="5:10" ht="15.75" customHeight="1">
      <c r="E282" s="308"/>
      <c r="H282" s="309"/>
      <c r="I282" s="309"/>
      <c r="J282" s="309"/>
    </row>
    <row r="283" spans="5:10" ht="15.75" customHeight="1"/>
    <row r="284" spans="5:10" ht="15.75" customHeight="1"/>
    <row r="285" spans="5:10" ht="15.75" customHeight="1"/>
    <row r="286" spans="5:10" ht="15.75" customHeight="1"/>
    <row r="287" spans="5:10" ht="15.75" customHeight="1"/>
    <row r="288" spans="5:1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J83" xr:uid="{00000000-0009-0000-0000-00000D000000}"/>
  <mergeCells count="3">
    <mergeCell ref="A1:J1"/>
    <mergeCell ref="A2:E2"/>
    <mergeCell ref="A3:G3"/>
  </mergeCells>
  <pageMargins left="0.7" right="0.7" top="0.75" bottom="0.75" header="0" footer="0"/>
  <pageSetup paperSize="9" scale="74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000"/>
  <sheetViews>
    <sheetView workbookViewId="0"/>
  </sheetViews>
  <sheetFormatPr defaultColWidth="14.42578125" defaultRowHeight="15" customHeight="1"/>
  <cols>
    <col min="1" max="4" width="15" customWidth="1"/>
    <col min="5" max="5" width="36.42578125" customWidth="1"/>
    <col min="6" max="9" width="15" customWidth="1"/>
    <col min="10" max="10" width="19" customWidth="1"/>
    <col min="11" max="11" width="255.7109375" customWidth="1"/>
    <col min="12" max="12" width="14" customWidth="1"/>
    <col min="13" max="22" width="8.7109375" customWidth="1"/>
  </cols>
  <sheetData>
    <row r="1" spans="1:22" ht="21" customHeight="1">
      <c r="A1" s="220"/>
      <c r="B1" s="220"/>
      <c r="C1" s="220"/>
      <c r="D1" s="220"/>
      <c r="E1" s="220"/>
      <c r="F1" s="220"/>
      <c r="G1" s="221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21" customHeight="1">
      <c r="A2" s="220"/>
      <c r="B2" s="220"/>
      <c r="C2" s="220"/>
      <c r="D2" s="220"/>
      <c r="E2" s="220"/>
      <c r="F2" s="220"/>
      <c r="G2" s="221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2" ht="21" customHeight="1">
      <c r="A3" s="222" t="s">
        <v>2802</v>
      </c>
      <c r="B3" s="222" t="s">
        <v>2803</v>
      </c>
      <c r="C3" s="222" t="s">
        <v>66</v>
      </c>
      <c r="D3" s="222" t="s">
        <v>2801</v>
      </c>
      <c r="E3" s="222" t="s">
        <v>1</v>
      </c>
      <c r="F3" s="222" t="s">
        <v>2804</v>
      </c>
      <c r="G3" s="222" t="s">
        <v>2</v>
      </c>
      <c r="H3" s="223" t="s">
        <v>2805</v>
      </c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1:22" ht="21" customHeight="1">
      <c r="A4" s="222">
        <v>9</v>
      </c>
      <c r="B4" s="222" t="s">
        <v>4</v>
      </c>
      <c r="C4" s="222" t="s">
        <v>2806</v>
      </c>
      <c r="D4" s="222" t="s">
        <v>2807</v>
      </c>
      <c r="E4" s="222">
        <v>4</v>
      </c>
      <c r="F4" s="222" t="s">
        <v>8</v>
      </c>
      <c r="G4" s="222" t="s">
        <v>70</v>
      </c>
      <c r="H4" s="223">
        <v>92000</v>
      </c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5" spans="1:22" ht="21" customHeight="1">
      <c r="A5" s="224"/>
      <c r="B5" s="224"/>
      <c r="C5" s="224"/>
      <c r="D5" s="224"/>
      <c r="E5" s="224"/>
      <c r="F5" s="222" t="s">
        <v>2808</v>
      </c>
      <c r="G5" s="225"/>
      <c r="H5" s="223">
        <v>92000</v>
      </c>
      <c r="M5" s="220"/>
      <c r="N5" s="220"/>
      <c r="O5" s="220"/>
      <c r="P5" s="220"/>
      <c r="Q5" s="220"/>
      <c r="R5" s="220"/>
      <c r="S5" s="220"/>
      <c r="T5" s="220"/>
      <c r="U5" s="220"/>
      <c r="V5" s="220"/>
    </row>
    <row r="6" spans="1:22" ht="21" customHeight="1">
      <c r="A6" s="224"/>
      <c r="B6" s="224"/>
      <c r="C6" s="224"/>
      <c r="D6" s="224"/>
      <c r="E6" s="222" t="s">
        <v>2809</v>
      </c>
      <c r="F6" s="225"/>
      <c r="G6" s="225"/>
      <c r="H6" s="223">
        <v>92000</v>
      </c>
      <c r="M6" s="220"/>
      <c r="N6" s="220"/>
      <c r="O6" s="220"/>
      <c r="P6" s="220"/>
      <c r="Q6" s="220"/>
      <c r="R6" s="220"/>
      <c r="S6" s="220"/>
      <c r="T6" s="220"/>
      <c r="U6" s="220"/>
      <c r="V6" s="220"/>
    </row>
    <row r="7" spans="1:22" ht="21" customHeight="1">
      <c r="A7" s="224"/>
      <c r="B7" s="224"/>
      <c r="C7" s="224"/>
      <c r="D7" s="222" t="s">
        <v>2812</v>
      </c>
      <c r="E7" s="225"/>
      <c r="F7" s="225"/>
      <c r="G7" s="225"/>
      <c r="H7" s="223">
        <v>92000</v>
      </c>
      <c r="M7" s="220"/>
      <c r="N7" s="220"/>
      <c r="O7" s="220"/>
      <c r="P7" s="220"/>
      <c r="Q7" s="220"/>
      <c r="R7" s="220"/>
      <c r="S7" s="220"/>
      <c r="T7" s="220"/>
      <c r="U7" s="220"/>
      <c r="V7" s="220"/>
    </row>
    <row r="8" spans="1:22" ht="21" customHeight="1">
      <c r="A8" s="224"/>
      <c r="B8" s="224"/>
      <c r="C8" s="222" t="s">
        <v>2813</v>
      </c>
      <c r="D8" s="225"/>
      <c r="E8" s="225"/>
      <c r="F8" s="225"/>
      <c r="G8" s="225"/>
      <c r="H8" s="223">
        <v>92000</v>
      </c>
      <c r="M8" s="220"/>
      <c r="N8" s="220"/>
      <c r="O8" s="220"/>
      <c r="P8" s="220"/>
      <c r="Q8" s="220"/>
      <c r="R8" s="220"/>
      <c r="S8" s="220"/>
      <c r="T8" s="220"/>
      <c r="U8" s="220"/>
      <c r="V8" s="220"/>
    </row>
    <row r="9" spans="1:22" ht="21" customHeight="1">
      <c r="A9" s="224"/>
      <c r="B9" s="224"/>
      <c r="C9" s="222" t="s">
        <v>2814</v>
      </c>
      <c r="D9" s="222" t="s">
        <v>2815</v>
      </c>
      <c r="E9" s="222">
        <v>1</v>
      </c>
      <c r="F9" s="222" t="s">
        <v>8</v>
      </c>
      <c r="G9" s="222" t="s">
        <v>70</v>
      </c>
      <c r="H9" s="223">
        <v>23000</v>
      </c>
      <c r="M9" s="220"/>
      <c r="N9" s="220"/>
      <c r="O9" s="220"/>
      <c r="P9" s="220"/>
      <c r="Q9" s="220"/>
      <c r="R9" s="220"/>
      <c r="S9" s="220"/>
      <c r="T9" s="220"/>
      <c r="U9" s="220"/>
      <c r="V9" s="220"/>
    </row>
    <row r="10" spans="1:22" ht="21" customHeight="1">
      <c r="A10" s="224"/>
      <c r="B10" s="224"/>
      <c r="C10" s="224"/>
      <c r="D10" s="224"/>
      <c r="E10" s="224"/>
      <c r="F10" s="222" t="s">
        <v>2808</v>
      </c>
      <c r="G10" s="225"/>
      <c r="H10" s="223">
        <v>23000</v>
      </c>
      <c r="M10" s="220"/>
      <c r="N10" s="220"/>
      <c r="O10" s="220"/>
      <c r="P10" s="220"/>
      <c r="Q10" s="220"/>
      <c r="R10" s="220"/>
      <c r="S10" s="220"/>
      <c r="T10" s="220"/>
      <c r="U10" s="220"/>
      <c r="V10" s="220"/>
    </row>
    <row r="11" spans="1:22" ht="21" customHeight="1">
      <c r="A11" s="224"/>
      <c r="B11" s="224"/>
      <c r="C11" s="224"/>
      <c r="D11" s="224"/>
      <c r="E11" s="222" t="s">
        <v>2816</v>
      </c>
      <c r="F11" s="225"/>
      <c r="G11" s="225"/>
      <c r="H11" s="223">
        <v>23000</v>
      </c>
      <c r="M11" s="220"/>
      <c r="N11" s="220"/>
      <c r="O11" s="220"/>
      <c r="P11" s="220"/>
      <c r="Q11" s="220"/>
      <c r="R11" s="220"/>
      <c r="S11" s="220"/>
      <c r="T11" s="220"/>
      <c r="U11" s="220"/>
      <c r="V11" s="220"/>
    </row>
    <row r="12" spans="1:22" ht="21" customHeight="1">
      <c r="A12" s="224"/>
      <c r="B12" s="224"/>
      <c r="C12" s="224"/>
      <c r="D12" s="222" t="s">
        <v>2817</v>
      </c>
      <c r="E12" s="225"/>
      <c r="F12" s="225"/>
      <c r="G12" s="225"/>
      <c r="H12" s="223">
        <v>23000</v>
      </c>
      <c r="M12" s="220"/>
      <c r="N12" s="220"/>
      <c r="O12" s="220"/>
      <c r="P12" s="220"/>
      <c r="Q12" s="220"/>
      <c r="R12" s="220"/>
      <c r="S12" s="220"/>
      <c r="T12" s="220"/>
      <c r="U12" s="220"/>
      <c r="V12" s="220"/>
    </row>
    <row r="13" spans="1:22" ht="21" customHeight="1">
      <c r="A13" s="224"/>
      <c r="B13" s="224"/>
      <c r="C13" s="222" t="s">
        <v>2818</v>
      </c>
      <c r="D13" s="225"/>
      <c r="E13" s="225"/>
      <c r="F13" s="225"/>
      <c r="G13" s="225"/>
      <c r="H13" s="223">
        <v>23000</v>
      </c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spans="1:22" ht="21" customHeight="1">
      <c r="A14" s="224"/>
      <c r="B14" s="224"/>
      <c r="C14" s="222" t="s">
        <v>2819</v>
      </c>
      <c r="D14" s="222" t="s">
        <v>2820</v>
      </c>
      <c r="E14" s="222">
        <v>1</v>
      </c>
      <c r="F14" s="222" t="s">
        <v>8</v>
      </c>
      <c r="G14" s="222" t="s">
        <v>70</v>
      </c>
      <c r="H14" s="223">
        <v>23000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spans="1:22" ht="21" customHeight="1">
      <c r="A15" s="224"/>
      <c r="B15" s="224"/>
      <c r="C15" s="224"/>
      <c r="D15" s="224"/>
      <c r="E15" s="224"/>
      <c r="F15" s="222" t="s">
        <v>2808</v>
      </c>
      <c r="G15" s="225"/>
      <c r="H15" s="223">
        <v>23000</v>
      </c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spans="1:22" ht="21" customHeight="1">
      <c r="A16" s="224"/>
      <c r="B16" s="224"/>
      <c r="C16" s="224"/>
      <c r="D16" s="224"/>
      <c r="E16" s="222" t="s">
        <v>2816</v>
      </c>
      <c r="F16" s="225"/>
      <c r="G16" s="225"/>
      <c r="H16" s="223">
        <v>23000</v>
      </c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ht="21" customHeight="1">
      <c r="A17" s="224"/>
      <c r="B17" s="224"/>
      <c r="C17" s="224"/>
      <c r="D17" s="222" t="s">
        <v>2821</v>
      </c>
      <c r="E17" s="225"/>
      <c r="F17" s="225"/>
      <c r="G17" s="225"/>
      <c r="H17" s="223">
        <v>23000</v>
      </c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22" ht="21" customHeight="1">
      <c r="A18" s="224"/>
      <c r="B18" s="224"/>
      <c r="C18" s="222" t="s">
        <v>2822</v>
      </c>
      <c r="D18" s="225"/>
      <c r="E18" s="225"/>
      <c r="F18" s="225"/>
      <c r="G18" s="225"/>
      <c r="H18" s="223">
        <v>23000</v>
      </c>
      <c r="M18" s="220"/>
      <c r="N18" s="220"/>
      <c r="O18" s="220"/>
      <c r="P18" s="220"/>
      <c r="Q18" s="220"/>
      <c r="R18" s="220"/>
      <c r="S18" s="220"/>
      <c r="T18" s="220"/>
      <c r="U18" s="220"/>
      <c r="V18" s="220"/>
    </row>
    <row r="19" spans="1:22" ht="21" customHeight="1">
      <c r="A19" s="224"/>
      <c r="B19" s="224"/>
      <c r="C19" s="222" t="s">
        <v>2823</v>
      </c>
      <c r="D19" s="222" t="s">
        <v>2824</v>
      </c>
      <c r="E19" s="222">
        <v>1</v>
      </c>
      <c r="F19" s="222" t="s">
        <v>8</v>
      </c>
      <c r="G19" s="222" t="s">
        <v>70</v>
      </c>
      <c r="H19" s="223">
        <v>23000</v>
      </c>
      <c r="M19" s="220"/>
      <c r="N19" s="220"/>
      <c r="O19" s="220"/>
      <c r="P19" s="220"/>
      <c r="Q19" s="220"/>
      <c r="R19" s="220"/>
      <c r="S19" s="220"/>
      <c r="T19" s="220"/>
      <c r="U19" s="220"/>
      <c r="V19" s="220"/>
    </row>
    <row r="20" spans="1:22" ht="21" customHeight="1">
      <c r="A20" s="224"/>
      <c r="B20" s="224"/>
      <c r="C20" s="224"/>
      <c r="D20" s="224"/>
      <c r="E20" s="224"/>
      <c r="F20" s="222" t="s">
        <v>2808</v>
      </c>
      <c r="G20" s="225"/>
      <c r="H20" s="223">
        <v>23000</v>
      </c>
      <c r="M20" s="220"/>
      <c r="N20" s="220"/>
      <c r="O20" s="220"/>
      <c r="P20" s="220"/>
      <c r="Q20" s="220"/>
      <c r="R20" s="220"/>
      <c r="S20" s="220"/>
      <c r="T20" s="220"/>
      <c r="U20" s="220"/>
      <c r="V20" s="220"/>
    </row>
    <row r="21" spans="1:22" ht="21" customHeight="1">
      <c r="A21" s="224"/>
      <c r="B21" s="224"/>
      <c r="C21" s="224"/>
      <c r="D21" s="224"/>
      <c r="E21" s="222" t="s">
        <v>2816</v>
      </c>
      <c r="F21" s="225"/>
      <c r="G21" s="225"/>
      <c r="H21" s="223">
        <v>23000</v>
      </c>
      <c r="M21" s="220"/>
      <c r="N21" s="220"/>
      <c r="O21" s="220"/>
      <c r="P21" s="220"/>
      <c r="Q21" s="220"/>
      <c r="R21" s="220"/>
      <c r="S21" s="220"/>
      <c r="T21" s="220"/>
      <c r="U21" s="220"/>
      <c r="V21" s="220"/>
    </row>
    <row r="22" spans="1:22" ht="21" customHeight="1">
      <c r="A22" s="224"/>
      <c r="B22" s="224"/>
      <c r="C22" s="224"/>
      <c r="D22" s="222" t="s">
        <v>2825</v>
      </c>
      <c r="E22" s="225"/>
      <c r="F22" s="225"/>
      <c r="G22" s="225"/>
      <c r="H22" s="223">
        <v>23000</v>
      </c>
      <c r="M22" s="220"/>
      <c r="N22" s="220"/>
      <c r="O22" s="220"/>
      <c r="P22" s="220"/>
      <c r="Q22" s="220"/>
      <c r="R22" s="220"/>
      <c r="S22" s="220"/>
      <c r="T22" s="220"/>
      <c r="U22" s="220"/>
      <c r="V22" s="220"/>
    </row>
    <row r="23" spans="1:22" ht="21" customHeight="1">
      <c r="A23" s="224"/>
      <c r="B23" s="224"/>
      <c r="C23" s="222" t="s">
        <v>2826</v>
      </c>
      <c r="D23" s="225"/>
      <c r="E23" s="225"/>
      <c r="F23" s="225"/>
      <c r="G23" s="225"/>
      <c r="H23" s="223">
        <v>23000</v>
      </c>
      <c r="M23" s="220"/>
      <c r="N23" s="220"/>
      <c r="O23" s="220"/>
      <c r="P23" s="220"/>
      <c r="Q23" s="220"/>
      <c r="R23" s="220"/>
      <c r="S23" s="220"/>
      <c r="T23" s="220"/>
      <c r="U23" s="220"/>
      <c r="V23" s="220"/>
    </row>
    <row r="24" spans="1:22" ht="21" customHeight="1">
      <c r="A24" s="224"/>
      <c r="B24" s="224"/>
      <c r="C24" s="222" t="s">
        <v>2827</v>
      </c>
      <c r="D24" s="222" t="s">
        <v>2828</v>
      </c>
      <c r="E24" s="222">
        <v>1</v>
      </c>
      <c r="F24" s="222" t="s">
        <v>8</v>
      </c>
      <c r="G24" s="222" t="s">
        <v>70</v>
      </c>
      <c r="H24" s="223">
        <v>23000</v>
      </c>
      <c r="M24" s="220"/>
      <c r="N24" s="220"/>
      <c r="O24" s="220"/>
      <c r="P24" s="220"/>
      <c r="Q24" s="220"/>
      <c r="R24" s="220"/>
      <c r="S24" s="220"/>
      <c r="T24" s="220"/>
      <c r="U24" s="220"/>
      <c r="V24" s="220"/>
    </row>
    <row r="25" spans="1:22" ht="21" customHeight="1">
      <c r="A25" s="224"/>
      <c r="B25" s="224"/>
      <c r="C25" s="224"/>
      <c r="D25" s="224"/>
      <c r="E25" s="224"/>
      <c r="F25" s="222" t="s">
        <v>2808</v>
      </c>
      <c r="G25" s="225"/>
      <c r="H25" s="223">
        <v>23000</v>
      </c>
      <c r="M25" s="220"/>
      <c r="N25" s="220"/>
      <c r="O25" s="220"/>
      <c r="P25" s="220"/>
      <c r="Q25" s="220"/>
      <c r="R25" s="220"/>
      <c r="S25" s="220"/>
      <c r="T25" s="220"/>
      <c r="U25" s="220"/>
      <c r="V25" s="220"/>
    </row>
    <row r="26" spans="1:22" ht="21" customHeight="1">
      <c r="A26" s="224"/>
      <c r="B26" s="224"/>
      <c r="C26" s="224"/>
      <c r="D26" s="224"/>
      <c r="E26" s="222" t="s">
        <v>2816</v>
      </c>
      <c r="F26" s="225"/>
      <c r="G26" s="225"/>
      <c r="H26" s="223">
        <v>23000</v>
      </c>
      <c r="M26" s="220"/>
      <c r="N26" s="220"/>
      <c r="O26" s="220"/>
      <c r="P26" s="220"/>
      <c r="Q26" s="220"/>
      <c r="R26" s="220"/>
      <c r="S26" s="220"/>
      <c r="T26" s="220"/>
      <c r="U26" s="220"/>
      <c r="V26" s="220"/>
    </row>
    <row r="27" spans="1:22" ht="21" customHeight="1">
      <c r="A27" s="224"/>
      <c r="B27" s="224"/>
      <c r="C27" s="224"/>
      <c r="D27" s="222" t="s">
        <v>2829</v>
      </c>
      <c r="E27" s="225"/>
      <c r="F27" s="225"/>
      <c r="G27" s="225"/>
      <c r="H27" s="223">
        <v>23000</v>
      </c>
      <c r="M27" s="220"/>
      <c r="N27" s="220"/>
      <c r="O27" s="220"/>
      <c r="P27" s="220"/>
      <c r="Q27" s="220"/>
      <c r="R27" s="220"/>
      <c r="S27" s="220"/>
      <c r="T27" s="220"/>
      <c r="U27" s="220"/>
      <c r="V27" s="220"/>
    </row>
    <row r="28" spans="1:22" ht="21" customHeight="1">
      <c r="A28" s="224"/>
      <c r="B28" s="224"/>
      <c r="C28" s="222" t="s">
        <v>2830</v>
      </c>
      <c r="D28" s="225"/>
      <c r="E28" s="225"/>
      <c r="F28" s="225"/>
      <c r="G28" s="225"/>
      <c r="H28" s="223">
        <v>23000</v>
      </c>
      <c r="M28" s="220"/>
      <c r="N28" s="220"/>
      <c r="O28" s="220"/>
      <c r="P28" s="220"/>
      <c r="Q28" s="220"/>
      <c r="R28" s="220"/>
      <c r="S28" s="220"/>
      <c r="T28" s="220"/>
      <c r="U28" s="220"/>
      <c r="V28" s="220"/>
    </row>
    <row r="29" spans="1:22" ht="21" customHeight="1">
      <c r="A29" s="224"/>
      <c r="B29" s="224"/>
      <c r="C29" s="222" t="s">
        <v>2831</v>
      </c>
      <c r="D29" s="222" t="s">
        <v>2832</v>
      </c>
      <c r="E29" s="222">
        <v>1</v>
      </c>
      <c r="F29" s="222" t="s">
        <v>8</v>
      </c>
      <c r="G29" s="222" t="s">
        <v>70</v>
      </c>
      <c r="H29" s="223">
        <v>23000</v>
      </c>
      <c r="M29" s="220"/>
      <c r="N29" s="220"/>
      <c r="O29" s="220"/>
      <c r="P29" s="220"/>
      <c r="Q29" s="220"/>
      <c r="R29" s="220"/>
      <c r="S29" s="220"/>
      <c r="T29" s="220"/>
      <c r="U29" s="220"/>
      <c r="V29" s="220"/>
    </row>
    <row r="30" spans="1:22" ht="21" customHeight="1">
      <c r="A30" s="224"/>
      <c r="B30" s="224"/>
      <c r="C30" s="224"/>
      <c r="D30" s="224"/>
      <c r="E30" s="224"/>
      <c r="F30" s="222" t="s">
        <v>2808</v>
      </c>
      <c r="G30" s="225"/>
      <c r="H30" s="223">
        <v>23000</v>
      </c>
      <c r="M30" s="220"/>
      <c r="N30" s="220"/>
      <c r="O30" s="220"/>
      <c r="P30" s="220"/>
      <c r="Q30" s="220"/>
      <c r="R30" s="220"/>
      <c r="S30" s="220"/>
      <c r="T30" s="220"/>
      <c r="U30" s="220"/>
      <c r="V30" s="220"/>
    </row>
    <row r="31" spans="1:22" ht="21" customHeight="1">
      <c r="A31" s="224"/>
      <c r="B31" s="224"/>
      <c r="C31" s="224"/>
      <c r="D31" s="224"/>
      <c r="E31" s="222" t="s">
        <v>2816</v>
      </c>
      <c r="F31" s="225"/>
      <c r="G31" s="225"/>
      <c r="H31" s="223">
        <v>23000</v>
      </c>
      <c r="M31" s="220"/>
      <c r="N31" s="220"/>
      <c r="O31" s="220"/>
      <c r="P31" s="220"/>
      <c r="Q31" s="220"/>
      <c r="R31" s="220"/>
      <c r="S31" s="220"/>
      <c r="T31" s="220"/>
      <c r="U31" s="220"/>
      <c r="V31" s="220"/>
    </row>
    <row r="32" spans="1:22" ht="21" customHeight="1">
      <c r="A32" s="224"/>
      <c r="B32" s="224"/>
      <c r="C32" s="224"/>
      <c r="D32" s="222" t="s">
        <v>2833</v>
      </c>
      <c r="E32" s="225"/>
      <c r="F32" s="225"/>
      <c r="G32" s="225"/>
      <c r="H32" s="223">
        <v>23000</v>
      </c>
      <c r="M32" s="220"/>
      <c r="N32" s="220"/>
      <c r="O32" s="220"/>
      <c r="P32" s="220"/>
      <c r="Q32" s="220"/>
      <c r="R32" s="220"/>
      <c r="S32" s="220"/>
      <c r="T32" s="220"/>
      <c r="U32" s="220"/>
      <c r="V32" s="220"/>
    </row>
    <row r="33" spans="1:22" ht="21" customHeight="1">
      <c r="A33" s="224"/>
      <c r="B33" s="224"/>
      <c r="C33" s="222" t="s">
        <v>2834</v>
      </c>
      <c r="D33" s="225"/>
      <c r="E33" s="225"/>
      <c r="F33" s="225"/>
      <c r="G33" s="225"/>
      <c r="H33" s="223">
        <v>23000</v>
      </c>
      <c r="M33" s="220"/>
      <c r="N33" s="220"/>
      <c r="O33" s="220"/>
      <c r="P33" s="220"/>
      <c r="Q33" s="220"/>
      <c r="R33" s="220"/>
      <c r="S33" s="220"/>
      <c r="T33" s="220"/>
      <c r="U33" s="220"/>
      <c r="V33" s="220"/>
    </row>
    <row r="34" spans="1:22" ht="21" customHeight="1">
      <c r="A34" s="224"/>
      <c r="B34" s="224"/>
      <c r="C34" s="222" t="s">
        <v>2835</v>
      </c>
      <c r="D34" s="222" t="s">
        <v>2836</v>
      </c>
      <c r="E34" s="222">
        <v>1</v>
      </c>
      <c r="F34" s="222" t="s">
        <v>8</v>
      </c>
      <c r="G34" s="222" t="s">
        <v>70</v>
      </c>
      <c r="H34" s="223">
        <v>23000</v>
      </c>
      <c r="M34" s="220"/>
      <c r="N34" s="220"/>
      <c r="O34" s="220"/>
      <c r="P34" s="220"/>
      <c r="Q34" s="220"/>
      <c r="R34" s="220"/>
      <c r="S34" s="220"/>
      <c r="T34" s="220"/>
      <c r="U34" s="220"/>
      <c r="V34" s="220"/>
    </row>
    <row r="35" spans="1:22" ht="21" customHeight="1">
      <c r="A35" s="224"/>
      <c r="B35" s="224"/>
      <c r="C35" s="224"/>
      <c r="D35" s="224"/>
      <c r="E35" s="224"/>
      <c r="F35" s="222" t="s">
        <v>2808</v>
      </c>
      <c r="G35" s="225"/>
      <c r="H35" s="223">
        <v>23000</v>
      </c>
      <c r="M35" s="220"/>
      <c r="N35" s="220"/>
      <c r="O35" s="220"/>
      <c r="P35" s="220"/>
      <c r="Q35" s="220"/>
      <c r="R35" s="220"/>
      <c r="S35" s="220"/>
      <c r="T35" s="220"/>
      <c r="U35" s="220"/>
      <c r="V35" s="220"/>
    </row>
    <row r="36" spans="1:22" ht="21" customHeight="1">
      <c r="A36" s="224"/>
      <c r="B36" s="224"/>
      <c r="C36" s="224"/>
      <c r="D36" s="224"/>
      <c r="E36" s="222" t="s">
        <v>2816</v>
      </c>
      <c r="F36" s="225"/>
      <c r="G36" s="225"/>
      <c r="H36" s="223">
        <v>23000</v>
      </c>
      <c r="M36" s="220"/>
      <c r="N36" s="220"/>
      <c r="O36" s="220"/>
      <c r="P36" s="220"/>
      <c r="Q36" s="220"/>
      <c r="R36" s="220"/>
      <c r="S36" s="220"/>
      <c r="T36" s="220"/>
      <c r="U36" s="220"/>
      <c r="V36" s="220"/>
    </row>
    <row r="37" spans="1:22" ht="21" customHeight="1">
      <c r="A37" s="224"/>
      <c r="B37" s="224"/>
      <c r="C37" s="224"/>
      <c r="D37" s="222" t="s">
        <v>2837</v>
      </c>
      <c r="E37" s="225"/>
      <c r="F37" s="225"/>
      <c r="G37" s="225"/>
      <c r="H37" s="223">
        <v>23000</v>
      </c>
      <c r="M37" s="220"/>
      <c r="N37" s="220"/>
      <c r="O37" s="220"/>
      <c r="P37" s="220"/>
      <c r="Q37" s="220"/>
      <c r="R37" s="220"/>
      <c r="S37" s="220"/>
      <c r="T37" s="220"/>
      <c r="U37" s="220"/>
      <c r="V37" s="220"/>
    </row>
    <row r="38" spans="1:22" ht="21" customHeight="1">
      <c r="A38" s="224"/>
      <c r="B38" s="224"/>
      <c r="C38" s="222" t="s">
        <v>2838</v>
      </c>
      <c r="D38" s="225"/>
      <c r="E38" s="225"/>
      <c r="F38" s="225"/>
      <c r="G38" s="225"/>
      <c r="H38" s="223">
        <v>23000</v>
      </c>
      <c r="M38" s="220"/>
      <c r="N38" s="220"/>
      <c r="O38" s="220"/>
      <c r="P38" s="220"/>
      <c r="Q38" s="220"/>
      <c r="R38" s="220"/>
      <c r="S38" s="220"/>
      <c r="T38" s="220"/>
      <c r="U38" s="220"/>
      <c r="V38" s="220"/>
    </row>
    <row r="39" spans="1:22" ht="21" customHeight="1">
      <c r="A39" s="224"/>
      <c r="B39" s="224"/>
      <c r="C39" s="222" t="s">
        <v>2839</v>
      </c>
      <c r="D39" s="222" t="s">
        <v>2840</v>
      </c>
      <c r="E39" s="222">
        <v>71</v>
      </c>
      <c r="F39" s="222" t="s">
        <v>8</v>
      </c>
      <c r="G39" s="222" t="s">
        <v>70</v>
      </c>
      <c r="H39" s="223">
        <v>2130000</v>
      </c>
      <c r="M39" s="220"/>
      <c r="N39" s="220"/>
      <c r="O39" s="220"/>
      <c r="P39" s="220"/>
      <c r="Q39" s="220"/>
      <c r="R39" s="220"/>
      <c r="S39" s="220"/>
      <c r="T39" s="220"/>
      <c r="U39" s="220"/>
      <c r="V39" s="220"/>
    </row>
    <row r="40" spans="1:22" ht="21" customHeight="1">
      <c r="A40" s="224"/>
      <c r="B40" s="224"/>
      <c r="C40" s="224"/>
      <c r="D40" s="224"/>
      <c r="E40" s="224"/>
      <c r="F40" s="222" t="s">
        <v>2808</v>
      </c>
      <c r="G40" s="225"/>
      <c r="H40" s="223">
        <v>2130000</v>
      </c>
      <c r="M40" s="220"/>
      <c r="N40" s="220"/>
      <c r="O40" s="220"/>
      <c r="P40" s="220"/>
      <c r="Q40" s="220"/>
      <c r="R40" s="220"/>
      <c r="S40" s="220"/>
      <c r="T40" s="220"/>
      <c r="U40" s="220"/>
      <c r="V40" s="220"/>
    </row>
    <row r="41" spans="1:22" ht="21" customHeight="1">
      <c r="A41" s="224"/>
      <c r="B41" s="224"/>
      <c r="C41" s="224"/>
      <c r="D41" s="224"/>
      <c r="E41" s="222" t="s">
        <v>2841</v>
      </c>
      <c r="F41" s="225"/>
      <c r="G41" s="225"/>
      <c r="H41" s="223">
        <v>2130000</v>
      </c>
      <c r="M41" s="220"/>
      <c r="N41" s="220"/>
      <c r="O41" s="220"/>
      <c r="P41" s="220"/>
      <c r="Q41" s="220"/>
      <c r="R41" s="220"/>
      <c r="S41" s="220"/>
      <c r="T41" s="220"/>
      <c r="U41" s="220"/>
      <c r="V41" s="220"/>
    </row>
    <row r="42" spans="1:22" ht="21" customHeight="1">
      <c r="A42" s="224"/>
      <c r="B42" s="224"/>
      <c r="C42" s="224"/>
      <c r="D42" s="222" t="s">
        <v>2842</v>
      </c>
      <c r="E42" s="225"/>
      <c r="F42" s="225"/>
      <c r="G42" s="225"/>
      <c r="H42" s="223">
        <v>2130000</v>
      </c>
      <c r="M42" s="220"/>
      <c r="N42" s="220"/>
      <c r="O42" s="220"/>
      <c r="P42" s="220"/>
      <c r="Q42" s="220"/>
      <c r="R42" s="220"/>
      <c r="S42" s="220"/>
      <c r="T42" s="220"/>
      <c r="U42" s="220"/>
      <c r="V42" s="220"/>
    </row>
    <row r="43" spans="1:22" ht="21" customHeight="1">
      <c r="A43" s="224"/>
      <c r="B43" s="224"/>
      <c r="C43" s="222" t="s">
        <v>2843</v>
      </c>
      <c r="D43" s="225"/>
      <c r="E43" s="225"/>
      <c r="F43" s="225"/>
      <c r="G43" s="225"/>
      <c r="H43" s="223">
        <v>2130000</v>
      </c>
      <c r="M43" s="220"/>
      <c r="N43" s="220"/>
      <c r="O43" s="220"/>
      <c r="P43" s="220"/>
      <c r="Q43" s="220"/>
      <c r="R43" s="220"/>
      <c r="S43" s="220"/>
      <c r="T43" s="220"/>
      <c r="U43" s="220"/>
      <c r="V43" s="220"/>
    </row>
    <row r="44" spans="1:22" ht="21" customHeight="1">
      <c r="A44" s="224"/>
      <c r="B44" s="224"/>
      <c r="C44" s="222" t="s">
        <v>2844</v>
      </c>
      <c r="D44" s="222" t="s">
        <v>2845</v>
      </c>
      <c r="E44" s="222">
        <v>32</v>
      </c>
      <c r="F44" s="222" t="s">
        <v>8</v>
      </c>
      <c r="G44" s="222" t="s">
        <v>70</v>
      </c>
      <c r="H44" s="223">
        <v>704000</v>
      </c>
      <c r="M44" s="220"/>
      <c r="N44" s="220"/>
      <c r="O44" s="220"/>
      <c r="P44" s="220"/>
      <c r="Q44" s="220"/>
      <c r="R44" s="220"/>
      <c r="S44" s="220"/>
      <c r="T44" s="220"/>
      <c r="U44" s="220"/>
      <c r="V44" s="220"/>
    </row>
    <row r="45" spans="1:22" ht="21" customHeight="1">
      <c r="A45" s="224"/>
      <c r="B45" s="224"/>
      <c r="C45" s="224"/>
      <c r="D45" s="224"/>
      <c r="E45" s="224"/>
      <c r="F45" s="222" t="s">
        <v>2808</v>
      </c>
      <c r="G45" s="225"/>
      <c r="H45" s="223">
        <v>704000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</row>
    <row r="46" spans="1:22" ht="21" customHeight="1">
      <c r="A46" s="224"/>
      <c r="B46" s="224"/>
      <c r="C46" s="224"/>
      <c r="D46" s="224"/>
      <c r="E46" s="222" t="s">
        <v>2846</v>
      </c>
      <c r="F46" s="225"/>
      <c r="G46" s="225"/>
      <c r="H46" s="223">
        <v>704000</v>
      </c>
      <c r="M46" s="220"/>
      <c r="N46" s="220"/>
      <c r="O46" s="220"/>
      <c r="P46" s="220"/>
      <c r="Q46" s="220"/>
      <c r="R46" s="220"/>
      <c r="S46" s="220"/>
      <c r="T46" s="220"/>
      <c r="U46" s="220"/>
      <c r="V46" s="220"/>
    </row>
    <row r="47" spans="1:22" ht="21" customHeight="1">
      <c r="A47" s="224"/>
      <c r="B47" s="224"/>
      <c r="C47" s="224"/>
      <c r="D47" s="222" t="s">
        <v>2847</v>
      </c>
      <c r="E47" s="225"/>
      <c r="F47" s="225"/>
      <c r="G47" s="225"/>
      <c r="H47" s="223">
        <v>704000</v>
      </c>
      <c r="M47" s="220"/>
      <c r="N47" s="220"/>
      <c r="O47" s="220"/>
      <c r="P47" s="220"/>
      <c r="Q47" s="220"/>
      <c r="R47" s="220"/>
      <c r="S47" s="220"/>
      <c r="T47" s="220"/>
      <c r="U47" s="220"/>
      <c r="V47" s="220"/>
    </row>
    <row r="48" spans="1:22" ht="21" customHeight="1">
      <c r="A48" s="224"/>
      <c r="B48" s="224"/>
      <c r="C48" s="222" t="s">
        <v>2848</v>
      </c>
      <c r="D48" s="225"/>
      <c r="E48" s="225"/>
      <c r="F48" s="225"/>
      <c r="G48" s="225"/>
      <c r="H48" s="223">
        <v>704000</v>
      </c>
      <c r="M48" s="220"/>
      <c r="N48" s="220"/>
      <c r="O48" s="220"/>
      <c r="P48" s="220"/>
      <c r="Q48" s="220"/>
      <c r="R48" s="220"/>
      <c r="S48" s="220"/>
      <c r="T48" s="220"/>
      <c r="U48" s="220"/>
      <c r="V48" s="220"/>
    </row>
    <row r="49" spans="1:22" ht="21" customHeight="1">
      <c r="A49" s="224"/>
      <c r="B49" s="224"/>
      <c r="C49" s="222" t="s">
        <v>2849</v>
      </c>
      <c r="D49" s="222" t="s">
        <v>2850</v>
      </c>
      <c r="E49" s="222">
        <v>1</v>
      </c>
      <c r="F49" s="222" t="s">
        <v>8</v>
      </c>
      <c r="G49" s="222" t="s">
        <v>70</v>
      </c>
      <c r="H49" s="223">
        <v>22000</v>
      </c>
      <c r="M49" s="220"/>
      <c r="N49" s="220"/>
      <c r="O49" s="220"/>
      <c r="P49" s="220"/>
      <c r="Q49" s="220"/>
      <c r="R49" s="220"/>
      <c r="S49" s="220"/>
      <c r="T49" s="220"/>
      <c r="U49" s="220"/>
      <c r="V49" s="220"/>
    </row>
    <row r="50" spans="1:22" ht="21" customHeight="1">
      <c r="A50" s="224"/>
      <c r="B50" s="224"/>
      <c r="C50" s="224"/>
      <c r="D50" s="224"/>
      <c r="E50" s="224"/>
      <c r="F50" s="222" t="s">
        <v>2808</v>
      </c>
      <c r="G50" s="225"/>
      <c r="H50" s="223">
        <v>22000</v>
      </c>
      <c r="M50" s="220"/>
      <c r="N50" s="220"/>
      <c r="O50" s="220"/>
      <c r="P50" s="220"/>
      <c r="Q50" s="220"/>
      <c r="R50" s="220"/>
      <c r="S50" s="220"/>
      <c r="T50" s="220"/>
      <c r="U50" s="220"/>
      <c r="V50" s="220"/>
    </row>
    <row r="51" spans="1:22" ht="21" customHeight="1">
      <c r="A51" s="224"/>
      <c r="B51" s="224"/>
      <c r="C51" s="224"/>
      <c r="D51" s="224"/>
      <c r="E51" s="222" t="s">
        <v>2816</v>
      </c>
      <c r="F51" s="225"/>
      <c r="G51" s="225"/>
      <c r="H51" s="223">
        <v>22000</v>
      </c>
      <c r="M51" s="220"/>
      <c r="N51" s="220"/>
      <c r="O51" s="220"/>
      <c r="P51" s="220"/>
      <c r="Q51" s="220"/>
      <c r="R51" s="220"/>
      <c r="S51" s="220"/>
      <c r="T51" s="220"/>
      <c r="U51" s="220"/>
      <c r="V51" s="220"/>
    </row>
    <row r="52" spans="1:22" ht="21" customHeight="1">
      <c r="A52" s="224"/>
      <c r="B52" s="224"/>
      <c r="C52" s="224"/>
      <c r="D52" s="222" t="s">
        <v>2851</v>
      </c>
      <c r="E52" s="225"/>
      <c r="F52" s="225"/>
      <c r="G52" s="225"/>
      <c r="H52" s="223">
        <v>22000</v>
      </c>
      <c r="M52" s="220"/>
      <c r="N52" s="220"/>
      <c r="O52" s="220"/>
      <c r="P52" s="220"/>
      <c r="Q52" s="220"/>
      <c r="R52" s="220"/>
      <c r="S52" s="220"/>
      <c r="T52" s="220"/>
      <c r="U52" s="220"/>
      <c r="V52" s="220"/>
    </row>
    <row r="53" spans="1:22" ht="21" customHeight="1">
      <c r="A53" s="224"/>
      <c r="B53" s="224"/>
      <c r="C53" s="222" t="s">
        <v>2852</v>
      </c>
      <c r="D53" s="225"/>
      <c r="E53" s="225"/>
      <c r="F53" s="225"/>
      <c r="G53" s="225"/>
      <c r="H53" s="223">
        <v>22000</v>
      </c>
      <c r="M53" s="220"/>
      <c r="N53" s="220"/>
      <c r="O53" s="220"/>
      <c r="P53" s="220"/>
      <c r="Q53" s="220"/>
      <c r="R53" s="220"/>
      <c r="S53" s="220"/>
      <c r="T53" s="220"/>
      <c r="U53" s="220"/>
      <c r="V53" s="220"/>
    </row>
    <row r="54" spans="1:22" ht="21" customHeight="1">
      <c r="A54" s="224"/>
      <c r="B54" s="224"/>
      <c r="C54" s="222" t="s">
        <v>2853</v>
      </c>
      <c r="D54" s="222" t="s">
        <v>2854</v>
      </c>
      <c r="E54" s="222">
        <v>1</v>
      </c>
      <c r="F54" s="222" t="s">
        <v>8</v>
      </c>
      <c r="G54" s="222" t="s">
        <v>70</v>
      </c>
      <c r="H54" s="223">
        <v>22000</v>
      </c>
      <c r="M54" s="220"/>
      <c r="N54" s="220"/>
      <c r="O54" s="220"/>
      <c r="P54" s="220"/>
      <c r="Q54" s="220"/>
      <c r="R54" s="220"/>
      <c r="S54" s="220"/>
      <c r="T54" s="220"/>
      <c r="U54" s="220"/>
      <c r="V54" s="220"/>
    </row>
    <row r="55" spans="1:22" ht="21" customHeight="1">
      <c r="A55" s="224"/>
      <c r="B55" s="224"/>
      <c r="C55" s="224"/>
      <c r="D55" s="224"/>
      <c r="E55" s="224"/>
      <c r="F55" s="222" t="s">
        <v>2808</v>
      </c>
      <c r="G55" s="225"/>
      <c r="H55" s="223">
        <v>22000</v>
      </c>
      <c r="M55" s="220"/>
      <c r="N55" s="220"/>
      <c r="O55" s="220"/>
      <c r="P55" s="220"/>
      <c r="Q55" s="220"/>
      <c r="R55" s="220"/>
      <c r="S55" s="220"/>
      <c r="T55" s="220"/>
      <c r="U55" s="220"/>
      <c r="V55" s="220"/>
    </row>
    <row r="56" spans="1:22" ht="21" customHeight="1">
      <c r="A56" s="224"/>
      <c r="B56" s="224"/>
      <c r="C56" s="224"/>
      <c r="D56" s="224"/>
      <c r="E56" s="222" t="s">
        <v>2816</v>
      </c>
      <c r="F56" s="225"/>
      <c r="G56" s="225"/>
      <c r="H56" s="223">
        <v>22000</v>
      </c>
      <c r="M56" s="220"/>
      <c r="N56" s="220"/>
      <c r="O56" s="220"/>
      <c r="P56" s="220"/>
      <c r="Q56" s="220"/>
      <c r="R56" s="220"/>
      <c r="S56" s="220"/>
      <c r="T56" s="220"/>
      <c r="U56" s="220"/>
      <c r="V56" s="220"/>
    </row>
    <row r="57" spans="1:22" ht="21" customHeight="1">
      <c r="A57" s="224"/>
      <c r="B57" s="224"/>
      <c r="C57" s="224"/>
      <c r="D57" s="222" t="s">
        <v>2855</v>
      </c>
      <c r="E57" s="225"/>
      <c r="F57" s="225"/>
      <c r="G57" s="225"/>
      <c r="H57" s="223">
        <v>22000</v>
      </c>
      <c r="M57" s="220"/>
      <c r="N57" s="220"/>
      <c r="O57" s="220"/>
      <c r="P57" s="220"/>
      <c r="Q57" s="220"/>
      <c r="R57" s="220"/>
      <c r="S57" s="220"/>
      <c r="T57" s="220"/>
      <c r="U57" s="220"/>
      <c r="V57" s="220"/>
    </row>
    <row r="58" spans="1:22" ht="21" customHeight="1">
      <c r="A58" s="224"/>
      <c r="B58" s="224"/>
      <c r="C58" s="222" t="s">
        <v>2856</v>
      </c>
      <c r="D58" s="225"/>
      <c r="E58" s="225"/>
      <c r="F58" s="225"/>
      <c r="G58" s="225"/>
      <c r="H58" s="223">
        <v>22000</v>
      </c>
      <c r="M58" s="220"/>
      <c r="N58" s="220"/>
      <c r="O58" s="220"/>
      <c r="P58" s="220"/>
      <c r="Q58" s="220"/>
      <c r="R58" s="220"/>
      <c r="S58" s="220"/>
      <c r="T58" s="220"/>
      <c r="U58" s="220"/>
      <c r="V58" s="220"/>
    </row>
    <row r="59" spans="1:22" ht="21" customHeight="1">
      <c r="A59" s="224"/>
      <c r="B59" s="224"/>
      <c r="C59" s="222" t="s">
        <v>2857</v>
      </c>
      <c r="D59" s="222" t="s">
        <v>2858</v>
      </c>
      <c r="E59" s="222">
        <v>1</v>
      </c>
      <c r="F59" s="222" t="s">
        <v>8</v>
      </c>
      <c r="G59" s="222" t="s">
        <v>70</v>
      </c>
      <c r="H59" s="223">
        <v>22000</v>
      </c>
      <c r="M59" s="220"/>
      <c r="N59" s="220"/>
      <c r="O59" s="220"/>
      <c r="P59" s="220"/>
      <c r="Q59" s="220"/>
      <c r="R59" s="220"/>
      <c r="S59" s="220"/>
      <c r="T59" s="220"/>
      <c r="U59" s="220"/>
      <c r="V59" s="220"/>
    </row>
    <row r="60" spans="1:22" ht="21" customHeight="1">
      <c r="A60" s="224"/>
      <c r="B60" s="224"/>
      <c r="C60" s="224"/>
      <c r="D60" s="224"/>
      <c r="E60" s="224"/>
      <c r="F60" s="222" t="s">
        <v>2808</v>
      </c>
      <c r="G60" s="225"/>
      <c r="H60" s="223">
        <v>22000</v>
      </c>
      <c r="M60" s="220"/>
      <c r="N60" s="220"/>
      <c r="O60" s="220"/>
      <c r="P60" s="220"/>
      <c r="Q60" s="220"/>
      <c r="R60" s="220"/>
      <c r="S60" s="220"/>
      <c r="T60" s="220"/>
      <c r="U60" s="220"/>
      <c r="V60" s="220"/>
    </row>
    <row r="61" spans="1:22" ht="21" customHeight="1">
      <c r="A61" s="224"/>
      <c r="B61" s="224"/>
      <c r="C61" s="224"/>
      <c r="D61" s="224"/>
      <c r="E61" s="222" t="s">
        <v>2816</v>
      </c>
      <c r="F61" s="225"/>
      <c r="G61" s="225"/>
      <c r="H61" s="223">
        <v>22000</v>
      </c>
      <c r="M61" s="220"/>
      <c r="N61" s="220"/>
      <c r="O61" s="220"/>
      <c r="P61" s="220"/>
      <c r="Q61" s="220"/>
      <c r="R61" s="220"/>
      <c r="S61" s="220"/>
      <c r="T61" s="220"/>
      <c r="U61" s="220"/>
      <c r="V61" s="220"/>
    </row>
    <row r="62" spans="1:22" ht="21" customHeight="1">
      <c r="A62" s="224"/>
      <c r="B62" s="224"/>
      <c r="C62" s="224"/>
      <c r="D62" s="222" t="s">
        <v>2859</v>
      </c>
      <c r="E62" s="225"/>
      <c r="F62" s="225"/>
      <c r="G62" s="225"/>
      <c r="H62" s="223">
        <v>22000</v>
      </c>
      <c r="M62" s="220"/>
      <c r="N62" s="220"/>
      <c r="O62" s="220"/>
      <c r="P62" s="220"/>
      <c r="Q62" s="220"/>
      <c r="R62" s="220"/>
      <c r="S62" s="220"/>
      <c r="T62" s="220"/>
      <c r="U62" s="220"/>
      <c r="V62" s="220"/>
    </row>
    <row r="63" spans="1:22" ht="21" customHeight="1">
      <c r="A63" s="224"/>
      <c r="B63" s="224"/>
      <c r="C63" s="222" t="s">
        <v>2860</v>
      </c>
      <c r="D63" s="225"/>
      <c r="E63" s="225"/>
      <c r="F63" s="225"/>
      <c r="G63" s="225"/>
      <c r="H63" s="223">
        <v>22000</v>
      </c>
      <c r="M63" s="220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22" ht="21" customHeight="1">
      <c r="A64" s="224"/>
      <c r="B64" s="224"/>
      <c r="C64" s="222" t="s">
        <v>2861</v>
      </c>
      <c r="D64" s="222" t="s">
        <v>2862</v>
      </c>
      <c r="E64" s="222">
        <v>1</v>
      </c>
      <c r="F64" s="222" t="s">
        <v>8</v>
      </c>
      <c r="G64" s="222" t="s">
        <v>70</v>
      </c>
      <c r="H64" s="223">
        <v>22000</v>
      </c>
      <c r="M64" s="220"/>
      <c r="N64" s="220"/>
      <c r="O64" s="220"/>
      <c r="P64" s="220"/>
      <c r="Q64" s="220"/>
      <c r="R64" s="220"/>
      <c r="S64" s="220"/>
      <c r="T64" s="220"/>
      <c r="U64" s="220"/>
      <c r="V64" s="220"/>
    </row>
    <row r="65" spans="1:22" ht="21" customHeight="1">
      <c r="A65" s="224"/>
      <c r="B65" s="224"/>
      <c r="C65" s="224"/>
      <c r="D65" s="224"/>
      <c r="E65" s="224"/>
      <c r="F65" s="222" t="s">
        <v>2808</v>
      </c>
      <c r="G65" s="225"/>
      <c r="H65" s="223">
        <v>22000</v>
      </c>
      <c r="M65" s="220"/>
      <c r="N65" s="220"/>
      <c r="O65" s="220"/>
      <c r="P65" s="220"/>
      <c r="Q65" s="220"/>
      <c r="R65" s="220"/>
      <c r="S65" s="220"/>
      <c r="T65" s="220"/>
      <c r="U65" s="220"/>
      <c r="V65" s="220"/>
    </row>
    <row r="66" spans="1:22" ht="21" customHeight="1">
      <c r="A66" s="224"/>
      <c r="B66" s="224"/>
      <c r="C66" s="224"/>
      <c r="D66" s="224"/>
      <c r="E66" s="222" t="s">
        <v>2816</v>
      </c>
      <c r="F66" s="225"/>
      <c r="G66" s="225"/>
      <c r="H66" s="223">
        <v>22000</v>
      </c>
      <c r="M66" s="220"/>
      <c r="N66" s="220"/>
      <c r="O66" s="220"/>
      <c r="P66" s="220"/>
      <c r="Q66" s="220"/>
      <c r="R66" s="220"/>
      <c r="S66" s="220"/>
      <c r="T66" s="220"/>
      <c r="U66" s="220"/>
      <c r="V66" s="220"/>
    </row>
    <row r="67" spans="1:22" ht="21" customHeight="1">
      <c r="A67" s="224"/>
      <c r="B67" s="224"/>
      <c r="C67" s="224"/>
      <c r="D67" s="222" t="s">
        <v>2863</v>
      </c>
      <c r="E67" s="225"/>
      <c r="F67" s="225"/>
      <c r="G67" s="225"/>
      <c r="H67" s="223">
        <v>22000</v>
      </c>
      <c r="M67" s="220"/>
      <c r="N67" s="220"/>
      <c r="O67" s="220"/>
      <c r="P67" s="220"/>
      <c r="Q67" s="220"/>
      <c r="R67" s="220"/>
      <c r="S67" s="220"/>
      <c r="T67" s="220"/>
      <c r="U67" s="220"/>
      <c r="V67" s="220"/>
    </row>
    <row r="68" spans="1:22" ht="21" customHeight="1">
      <c r="A68" s="224"/>
      <c r="B68" s="224"/>
      <c r="C68" s="222" t="s">
        <v>2864</v>
      </c>
      <c r="D68" s="225"/>
      <c r="E68" s="225"/>
      <c r="F68" s="225"/>
      <c r="G68" s="225"/>
      <c r="H68" s="223">
        <v>22000</v>
      </c>
      <c r="M68" s="220"/>
      <c r="N68" s="220"/>
      <c r="O68" s="220"/>
      <c r="P68" s="220"/>
      <c r="Q68" s="220"/>
      <c r="R68" s="220"/>
      <c r="S68" s="220"/>
      <c r="T68" s="220"/>
      <c r="U68" s="220"/>
      <c r="V68" s="220"/>
    </row>
    <row r="69" spans="1:22" ht="21" customHeight="1">
      <c r="A69" s="224"/>
      <c r="B69" s="224"/>
      <c r="C69" s="222" t="s">
        <v>2865</v>
      </c>
      <c r="D69" s="222" t="s">
        <v>2866</v>
      </c>
      <c r="E69" s="222">
        <v>1</v>
      </c>
      <c r="F69" s="222" t="s">
        <v>8</v>
      </c>
      <c r="G69" s="222" t="s">
        <v>70</v>
      </c>
      <c r="H69" s="223">
        <v>22000</v>
      </c>
      <c r="M69" s="220"/>
      <c r="N69" s="220"/>
      <c r="O69" s="220"/>
      <c r="P69" s="220"/>
      <c r="Q69" s="220"/>
      <c r="R69" s="220"/>
      <c r="S69" s="220"/>
      <c r="T69" s="220"/>
      <c r="U69" s="220"/>
      <c r="V69" s="220"/>
    </row>
    <row r="70" spans="1:22" ht="21" customHeight="1">
      <c r="A70" s="224"/>
      <c r="B70" s="224"/>
      <c r="C70" s="224"/>
      <c r="D70" s="224"/>
      <c r="E70" s="224"/>
      <c r="F70" s="222" t="s">
        <v>2808</v>
      </c>
      <c r="G70" s="225"/>
      <c r="H70" s="223">
        <v>22000</v>
      </c>
      <c r="M70" s="220"/>
      <c r="N70" s="220"/>
      <c r="O70" s="220"/>
      <c r="P70" s="220"/>
      <c r="Q70" s="220"/>
      <c r="R70" s="220"/>
      <c r="S70" s="220"/>
      <c r="T70" s="220"/>
      <c r="U70" s="220"/>
      <c r="V70" s="220"/>
    </row>
    <row r="71" spans="1:22" ht="21" customHeight="1">
      <c r="A71" s="224"/>
      <c r="B71" s="224"/>
      <c r="C71" s="224"/>
      <c r="D71" s="224"/>
      <c r="E71" s="222" t="s">
        <v>2816</v>
      </c>
      <c r="F71" s="225"/>
      <c r="G71" s="225"/>
      <c r="H71" s="223">
        <v>22000</v>
      </c>
      <c r="M71" s="220"/>
      <c r="N71" s="220"/>
      <c r="O71" s="220"/>
      <c r="P71" s="220"/>
      <c r="Q71" s="220"/>
      <c r="R71" s="220"/>
      <c r="S71" s="220"/>
      <c r="T71" s="220"/>
      <c r="U71" s="220"/>
      <c r="V71" s="220"/>
    </row>
    <row r="72" spans="1:22" ht="21" customHeight="1">
      <c r="A72" s="224"/>
      <c r="B72" s="224"/>
      <c r="C72" s="224"/>
      <c r="D72" s="222" t="s">
        <v>2867</v>
      </c>
      <c r="E72" s="225"/>
      <c r="F72" s="225"/>
      <c r="G72" s="225"/>
      <c r="H72" s="223">
        <v>22000</v>
      </c>
      <c r="M72" s="220"/>
      <c r="N72" s="220"/>
      <c r="O72" s="220"/>
      <c r="P72" s="220"/>
      <c r="Q72" s="220"/>
      <c r="R72" s="220"/>
      <c r="S72" s="220"/>
      <c r="T72" s="220"/>
      <c r="U72" s="220"/>
      <c r="V72" s="220"/>
    </row>
    <row r="73" spans="1:22" ht="21" customHeight="1">
      <c r="A73" s="224"/>
      <c r="B73" s="224"/>
      <c r="C73" s="222" t="s">
        <v>2868</v>
      </c>
      <c r="D73" s="225"/>
      <c r="E73" s="225"/>
      <c r="F73" s="225"/>
      <c r="G73" s="225"/>
      <c r="H73" s="223">
        <v>22000</v>
      </c>
      <c r="M73" s="220"/>
      <c r="N73" s="220"/>
      <c r="O73" s="220"/>
      <c r="P73" s="220"/>
      <c r="Q73" s="220"/>
      <c r="R73" s="220"/>
      <c r="S73" s="220"/>
      <c r="T73" s="220"/>
      <c r="U73" s="220"/>
      <c r="V73" s="220"/>
    </row>
    <row r="74" spans="1:22" ht="21" customHeight="1">
      <c r="A74" s="224"/>
      <c r="B74" s="224"/>
      <c r="C74" s="222" t="s">
        <v>2869</v>
      </c>
      <c r="D74" s="222" t="s">
        <v>2870</v>
      </c>
      <c r="E74" s="222">
        <v>1</v>
      </c>
      <c r="F74" s="222" t="s">
        <v>8</v>
      </c>
      <c r="G74" s="222" t="s">
        <v>70</v>
      </c>
      <c r="H74" s="223">
        <v>22000</v>
      </c>
      <c r="M74" s="220"/>
      <c r="N74" s="220"/>
      <c r="O74" s="220"/>
      <c r="P74" s="220"/>
      <c r="Q74" s="220"/>
      <c r="R74" s="220"/>
      <c r="S74" s="220"/>
      <c r="T74" s="220"/>
      <c r="U74" s="220"/>
      <c r="V74" s="220"/>
    </row>
    <row r="75" spans="1:22" ht="21" customHeight="1">
      <c r="A75" s="224"/>
      <c r="B75" s="224"/>
      <c r="C75" s="224"/>
      <c r="D75" s="224"/>
      <c r="E75" s="224"/>
      <c r="F75" s="222" t="s">
        <v>2808</v>
      </c>
      <c r="G75" s="225"/>
      <c r="H75" s="223">
        <v>22000</v>
      </c>
      <c r="M75" s="220"/>
      <c r="N75" s="220"/>
      <c r="O75" s="220"/>
      <c r="P75" s="220"/>
      <c r="Q75" s="220"/>
      <c r="R75" s="220"/>
      <c r="S75" s="220"/>
      <c r="T75" s="220"/>
      <c r="U75" s="220"/>
      <c r="V75" s="220"/>
    </row>
    <row r="76" spans="1:22" ht="21" customHeight="1">
      <c r="A76" s="224"/>
      <c r="B76" s="224"/>
      <c r="C76" s="224"/>
      <c r="D76" s="224"/>
      <c r="E76" s="222" t="s">
        <v>2816</v>
      </c>
      <c r="F76" s="225"/>
      <c r="G76" s="225"/>
      <c r="H76" s="223">
        <v>22000</v>
      </c>
      <c r="M76" s="220"/>
      <c r="N76" s="220"/>
      <c r="O76" s="220"/>
      <c r="P76" s="220"/>
      <c r="Q76" s="220"/>
      <c r="R76" s="220"/>
      <c r="S76" s="220"/>
      <c r="T76" s="220"/>
      <c r="U76" s="220"/>
      <c r="V76" s="220"/>
    </row>
    <row r="77" spans="1:22" ht="21" customHeight="1">
      <c r="A77" s="224"/>
      <c r="B77" s="224"/>
      <c r="C77" s="224"/>
      <c r="D77" s="222" t="s">
        <v>2871</v>
      </c>
      <c r="E77" s="225"/>
      <c r="F77" s="225"/>
      <c r="G77" s="225"/>
      <c r="H77" s="223">
        <v>22000</v>
      </c>
      <c r="M77" s="220"/>
      <c r="N77" s="220"/>
      <c r="O77" s="220"/>
      <c r="P77" s="220"/>
      <c r="Q77" s="220"/>
      <c r="R77" s="220"/>
      <c r="S77" s="220"/>
      <c r="T77" s="220"/>
      <c r="U77" s="220"/>
      <c r="V77" s="220"/>
    </row>
    <row r="78" spans="1:22" ht="21" customHeight="1">
      <c r="A78" s="224"/>
      <c r="B78" s="224"/>
      <c r="C78" s="222" t="s">
        <v>2872</v>
      </c>
      <c r="D78" s="225"/>
      <c r="E78" s="225"/>
      <c r="F78" s="225"/>
      <c r="G78" s="225"/>
      <c r="H78" s="223">
        <v>22000</v>
      </c>
      <c r="M78" s="220"/>
      <c r="N78" s="220"/>
      <c r="O78" s="220"/>
      <c r="P78" s="220"/>
      <c r="Q78" s="220"/>
      <c r="R78" s="220"/>
      <c r="S78" s="220"/>
      <c r="T78" s="220"/>
      <c r="U78" s="220"/>
      <c r="V78" s="220"/>
    </row>
    <row r="79" spans="1:22" ht="21" customHeight="1">
      <c r="A79" s="224"/>
      <c r="B79" s="224"/>
      <c r="C79" s="222" t="s">
        <v>2873</v>
      </c>
      <c r="D79" s="222" t="s">
        <v>2874</v>
      </c>
      <c r="E79" s="222">
        <v>1</v>
      </c>
      <c r="F79" s="222" t="s">
        <v>8</v>
      </c>
      <c r="G79" s="222" t="s">
        <v>70</v>
      </c>
      <c r="H79" s="223">
        <v>22000</v>
      </c>
      <c r="M79" s="220"/>
      <c r="N79" s="220"/>
      <c r="O79" s="220"/>
      <c r="P79" s="220"/>
      <c r="Q79" s="220"/>
      <c r="R79" s="220"/>
      <c r="S79" s="220"/>
      <c r="T79" s="220"/>
      <c r="U79" s="220"/>
      <c r="V79" s="220"/>
    </row>
    <row r="80" spans="1:22" ht="21" customHeight="1">
      <c r="A80" s="224"/>
      <c r="B80" s="224"/>
      <c r="C80" s="224"/>
      <c r="D80" s="224"/>
      <c r="E80" s="224"/>
      <c r="F80" s="222" t="s">
        <v>2808</v>
      </c>
      <c r="G80" s="225"/>
      <c r="H80" s="223">
        <v>22000</v>
      </c>
      <c r="M80" s="220"/>
      <c r="N80" s="220"/>
      <c r="O80" s="220"/>
      <c r="P80" s="220"/>
      <c r="Q80" s="220"/>
      <c r="R80" s="220"/>
      <c r="S80" s="220"/>
      <c r="T80" s="220"/>
      <c r="U80" s="220"/>
      <c r="V80" s="220"/>
    </row>
    <row r="81" spans="1:22" ht="21" customHeight="1">
      <c r="A81" s="224"/>
      <c r="B81" s="224"/>
      <c r="C81" s="224"/>
      <c r="D81" s="224"/>
      <c r="E81" s="222" t="s">
        <v>2816</v>
      </c>
      <c r="F81" s="225"/>
      <c r="G81" s="225"/>
      <c r="H81" s="223">
        <v>22000</v>
      </c>
      <c r="M81" s="220"/>
      <c r="N81" s="220"/>
      <c r="O81" s="220"/>
      <c r="P81" s="220"/>
      <c r="Q81" s="220"/>
      <c r="R81" s="220"/>
      <c r="S81" s="220"/>
      <c r="T81" s="220"/>
      <c r="U81" s="220"/>
      <c r="V81" s="220"/>
    </row>
    <row r="82" spans="1:22" ht="21" customHeight="1">
      <c r="A82" s="224"/>
      <c r="B82" s="224"/>
      <c r="C82" s="224"/>
      <c r="D82" s="222" t="s">
        <v>2875</v>
      </c>
      <c r="E82" s="225"/>
      <c r="F82" s="225"/>
      <c r="G82" s="225"/>
      <c r="H82" s="223">
        <v>22000</v>
      </c>
      <c r="M82" s="220"/>
      <c r="N82" s="220"/>
      <c r="O82" s="220"/>
      <c r="P82" s="220"/>
      <c r="Q82" s="220"/>
      <c r="R82" s="220"/>
      <c r="S82" s="220"/>
      <c r="T82" s="220"/>
      <c r="U82" s="220"/>
      <c r="V82" s="220"/>
    </row>
    <row r="83" spans="1:22" ht="21" customHeight="1">
      <c r="A83" s="224"/>
      <c r="B83" s="224"/>
      <c r="C83" s="222" t="s">
        <v>2876</v>
      </c>
      <c r="D83" s="225"/>
      <c r="E83" s="225"/>
      <c r="F83" s="225"/>
      <c r="G83" s="225"/>
      <c r="H83" s="223">
        <v>22000</v>
      </c>
      <c r="M83" s="220"/>
      <c r="N83" s="220"/>
      <c r="O83" s="220"/>
      <c r="P83" s="220"/>
      <c r="Q83" s="220"/>
      <c r="R83" s="220"/>
      <c r="S83" s="220"/>
      <c r="T83" s="220"/>
      <c r="U83" s="220"/>
      <c r="V83" s="220"/>
    </row>
    <row r="84" spans="1:22" ht="21" customHeight="1">
      <c r="A84" s="224"/>
      <c r="B84" s="224"/>
      <c r="C84" s="222" t="s">
        <v>2877</v>
      </c>
      <c r="D84" s="222" t="s">
        <v>2878</v>
      </c>
      <c r="E84" s="222">
        <v>1</v>
      </c>
      <c r="F84" s="222" t="s">
        <v>8</v>
      </c>
      <c r="G84" s="222" t="s">
        <v>70</v>
      </c>
      <c r="H84" s="223">
        <v>22000</v>
      </c>
      <c r="M84" s="220"/>
      <c r="N84" s="220"/>
      <c r="O84" s="220"/>
      <c r="P84" s="220"/>
      <c r="Q84" s="220"/>
      <c r="R84" s="220"/>
      <c r="S84" s="220"/>
      <c r="T84" s="220"/>
      <c r="U84" s="220"/>
      <c r="V84" s="220"/>
    </row>
    <row r="85" spans="1:22" ht="21" customHeight="1">
      <c r="A85" s="224"/>
      <c r="B85" s="224"/>
      <c r="C85" s="224"/>
      <c r="D85" s="224"/>
      <c r="E85" s="224"/>
      <c r="F85" s="222" t="s">
        <v>2808</v>
      </c>
      <c r="G85" s="225"/>
      <c r="H85" s="223">
        <v>22000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</row>
    <row r="86" spans="1:22" ht="21" customHeight="1">
      <c r="A86" s="224"/>
      <c r="B86" s="224"/>
      <c r="C86" s="224"/>
      <c r="D86" s="224"/>
      <c r="E86" s="222" t="s">
        <v>2816</v>
      </c>
      <c r="F86" s="225"/>
      <c r="G86" s="225"/>
      <c r="H86" s="223">
        <v>22000</v>
      </c>
      <c r="M86" s="220"/>
      <c r="N86" s="220"/>
      <c r="O86" s="220"/>
      <c r="P86" s="220"/>
      <c r="Q86" s="220"/>
      <c r="R86" s="220"/>
      <c r="S86" s="220"/>
      <c r="T86" s="220"/>
      <c r="U86" s="220"/>
      <c r="V86" s="220"/>
    </row>
    <row r="87" spans="1:22" ht="21" customHeight="1">
      <c r="A87" s="224"/>
      <c r="B87" s="224"/>
      <c r="C87" s="224"/>
      <c r="D87" s="222" t="s">
        <v>2879</v>
      </c>
      <c r="E87" s="225"/>
      <c r="F87" s="225"/>
      <c r="G87" s="225"/>
      <c r="H87" s="223">
        <v>22000</v>
      </c>
      <c r="M87" s="220"/>
      <c r="N87" s="220"/>
      <c r="O87" s="220"/>
      <c r="P87" s="220"/>
      <c r="Q87" s="220"/>
      <c r="R87" s="220"/>
      <c r="S87" s="220"/>
      <c r="T87" s="220"/>
      <c r="U87" s="220"/>
      <c r="V87" s="220"/>
    </row>
    <row r="88" spans="1:22" ht="21" customHeight="1">
      <c r="A88" s="224"/>
      <c r="B88" s="224"/>
      <c r="C88" s="222" t="s">
        <v>2880</v>
      </c>
      <c r="D88" s="225"/>
      <c r="E88" s="225"/>
      <c r="F88" s="225"/>
      <c r="G88" s="225"/>
      <c r="H88" s="223">
        <v>22000</v>
      </c>
      <c r="M88" s="220"/>
      <c r="N88" s="220"/>
      <c r="O88" s="220"/>
      <c r="P88" s="220"/>
      <c r="Q88" s="220"/>
      <c r="R88" s="220"/>
      <c r="S88" s="220"/>
      <c r="T88" s="220"/>
      <c r="U88" s="220"/>
      <c r="V88" s="220"/>
    </row>
    <row r="89" spans="1:22" ht="21" customHeight="1">
      <c r="A89" s="224"/>
      <c r="B89" s="224"/>
      <c r="C89" s="222" t="s">
        <v>2881</v>
      </c>
      <c r="D89" s="222" t="s">
        <v>2882</v>
      </c>
      <c r="E89" s="222">
        <v>1</v>
      </c>
      <c r="F89" s="222" t="s">
        <v>8</v>
      </c>
      <c r="G89" s="222" t="s">
        <v>70</v>
      </c>
      <c r="H89" s="223">
        <v>22000</v>
      </c>
      <c r="M89" s="220"/>
      <c r="N89" s="220"/>
      <c r="O89" s="220"/>
      <c r="P89" s="220"/>
      <c r="Q89" s="220"/>
      <c r="R89" s="220"/>
      <c r="S89" s="220"/>
      <c r="T89" s="220"/>
      <c r="U89" s="220"/>
      <c r="V89" s="220"/>
    </row>
    <row r="90" spans="1:22" ht="21" customHeight="1">
      <c r="A90" s="224"/>
      <c r="B90" s="224"/>
      <c r="C90" s="224"/>
      <c r="D90" s="224"/>
      <c r="E90" s="224"/>
      <c r="F90" s="222" t="s">
        <v>2808</v>
      </c>
      <c r="G90" s="225"/>
      <c r="H90" s="223">
        <v>22000</v>
      </c>
      <c r="M90" s="220"/>
      <c r="N90" s="220"/>
      <c r="O90" s="220"/>
      <c r="P90" s="220"/>
      <c r="Q90" s="220"/>
      <c r="R90" s="220"/>
      <c r="S90" s="220"/>
      <c r="T90" s="220"/>
      <c r="U90" s="220"/>
      <c r="V90" s="220"/>
    </row>
    <row r="91" spans="1:22" ht="21" customHeight="1">
      <c r="A91" s="224"/>
      <c r="B91" s="224"/>
      <c r="C91" s="224"/>
      <c r="D91" s="224"/>
      <c r="E91" s="222" t="s">
        <v>2816</v>
      </c>
      <c r="F91" s="225"/>
      <c r="G91" s="225"/>
      <c r="H91" s="223">
        <v>22000</v>
      </c>
      <c r="M91" s="220"/>
      <c r="N91" s="220"/>
      <c r="O91" s="220"/>
      <c r="P91" s="220"/>
      <c r="Q91" s="220"/>
      <c r="R91" s="220"/>
      <c r="S91" s="220"/>
      <c r="T91" s="220"/>
      <c r="U91" s="220"/>
      <c r="V91" s="220"/>
    </row>
    <row r="92" spans="1:22" ht="21" customHeight="1">
      <c r="A92" s="224"/>
      <c r="B92" s="224"/>
      <c r="C92" s="224"/>
      <c r="D92" s="222" t="s">
        <v>2883</v>
      </c>
      <c r="E92" s="225"/>
      <c r="F92" s="225"/>
      <c r="G92" s="225"/>
      <c r="H92" s="223">
        <v>22000</v>
      </c>
      <c r="M92" s="220"/>
      <c r="N92" s="220"/>
      <c r="O92" s="220"/>
      <c r="P92" s="220"/>
      <c r="Q92" s="220"/>
      <c r="R92" s="220"/>
      <c r="S92" s="220"/>
      <c r="T92" s="220"/>
      <c r="U92" s="220"/>
      <c r="V92" s="220"/>
    </row>
    <row r="93" spans="1:22" ht="21" customHeight="1">
      <c r="A93" s="224"/>
      <c r="B93" s="224"/>
      <c r="C93" s="222" t="s">
        <v>2884</v>
      </c>
      <c r="D93" s="225"/>
      <c r="E93" s="225"/>
      <c r="F93" s="225"/>
      <c r="G93" s="225"/>
      <c r="H93" s="223">
        <v>22000</v>
      </c>
      <c r="M93" s="220"/>
      <c r="N93" s="220"/>
      <c r="O93" s="220"/>
      <c r="P93" s="220"/>
      <c r="Q93" s="220"/>
      <c r="R93" s="220"/>
      <c r="S93" s="220"/>
      <c r="T93" s="220"/>
      <c r="U93" s="220"/>
      <c r="V93" s="220"/>
    </row>
    <row r="94" spans="1:22" ht="21" customHeight="1">
      <c r="A94" s="224"/>
      <c r="B94" s="224"/>
      <c r="C94" s="222" t="s">
        <v>2885</v>
      </c>
      <c r="D94" s="222" t="s">
        <v>2886</v>
      </c>
      <c r="E94" s="222">
        <v>1</v>
      </c>
      <c r="F94" s="222" t="s">
        <v>8</v>
      </c>
      <c r="G94" s="222" t="s">
        <v>70</v>
      </c>
      <c r="H94" s="223">
        <v>22000</v>
      </c>
      <c r="M94" s="220"/>
      <c r="N94" s="220"/>
      <c r="O94" s="220"/>
      <c r="P94" s="220"/>
      <c r="Q94" s="220"/>
      <c r="R94" s="220"/>
      <c r="S94" s="220"/>
      <c r="T94" s="220"/>
      <c r="U94" s="220"/>
      <c r="V94" s="220"/>
    </row>
    <row r="95" spans="1:22" ht="21" customHeight="1">
      <c r="A95" s="224"/>
      <c r="B95" s="224"/>
      <c r="C95" s="224"/>
      <c r="D95" s="224"/>
      <c r="E95" s="224"/>
      <c r="F95" s="222" t="s">
        <v>2808</v>
      </c>
      <c r="G95" s="225"/>
      <c r="H95" s="223">
        <v>22000</v>
      </c>
      <c r="M95" s="220"/>
      <c r="N95" s="220"/>
      <c r="O95" s="220"/>
      <c r="P95" s="220"/>
      <c r="Q95" s="220"/>
      <c r="R95" s="220"/>
      <c r="S95" s="220"/>
      <c r="T95" s="220"/>
      <c r="U95" s="220"/>
      <c r="V95" s="220"/>
    </row>
    <row r="96" spans="1:22" ht="21" customHeight="1">
      <c r="A96" s="224"/>
      <c r="B96" s="224"/>
      <c r="C96" s="224"/>
      <c r="D96" s="224"/>
      <c r="E96" s="222" t="s">
        <v>2816</v>
      </c>
      <c r="F96" s="225"/>
      <c r="G96" s="225"/>
      <c r="H96" s="223">
        <v>22000</v>
      </c>
      <c r="M96" s="220"/>
      <c r="N96" s="220"/>
      <c r="O96" s="220"/>
      <c r="P96" s="220"/>
      <c r="Q96" s="220"/>
      <c r="R96" s="220"/>
      <c r="S96" s="220"/>
      <c r="T96" s="220"/>
      <c r="U96" s="220"/>
      <c r="V96" s="220"/>
    </row>
    <row r="97" spans="1:22" ht="21" customHeight="1">
      <c r="A97" s="224"/>
      <c r="B97" s="224"/>
      <c r="C97" s="224"/>
      <c r="D97" s="222" t="s">
        <v>2887</v>
      </c>
      <c r="E97" s="225"/>
      <c r="F97" s="225"/>
      <c r="G97" s="225"/>
      <c r="H97" s="223">
        <v>22000</v>
      </c>
      <c r="M97" s="220"/>
      <c r="N97" s="220"/>
      <c r="O97" s="220"/>
      <c r="P97" s="220"/>
      <c r="Q97" s="220"/>
      <c r="R97" s="220"/>
      <c r="S97" s="220"/>
      <c r="T97" s="220"/>
      <c r="U97" s="220"/>
      <c r="V97" s="220"/>
    </row>
    <row r="98" spans="1:22" ht="21" customHeight="1">
      <c r="A98" s="224"/>
      <c r="B98" s="224"/>
      <c r="C98" s="222" t="s">
        <v>2888</v>
      </c>
      <c r="D98" s="225"/>
      <c r="E98" s="225"/>
      <c r="F98" s="225"/>
      <c r="G98" s="225"/>
      <c r="H98" s="223">
        <v>22000</v>
      </c>
      <c r="M98" s="220"/>
      <c r="N98" s="220"/>
      <c r="O98" s="220"/>
      <c r="P98" s="220"/>
      <c r="Q98" s="220"/>
      <c r="R98" s="220"/>
      <c r="S98" s="220"/>
      <c r="T98" s="220"/>
      <c r="U98" s="220"/>
      <c r="V98" s="220"/>
    </row>
    <row r="99" spans="1:22" ht="21" customHeight="1">
      <c r="A99" s="224"/>
      <c r="B99" s="224"/>
      <c r="C99" s="222" t="s">
        <v>2889</v>
      </c>
      <c r="D99" s="222" t="s">
        <v>2890</v>
      </c>
      <c r="E99" s="222">
        <v>1</v>
      </c>
      <c r="F99" s="222" t="s">
        <v>8</v>
      </c>
      <c r="G99" s="222" t="s">
        <v>70</v>
      </c>
      <c r="H99" s="223">
        <v>22000</v>
      </c>
      <c r="M99" s="220"/>
      <c r="N99" s="220"/>
      <c r="O99" s="220"/>
      <c r="P99" s="220"/>
      <c r="Q99" s="220"/>
      <c r="R99" s="220"/>
      <c r="S99" s="220"/>
      <c r="T99" s="220"/>
      <c r="U99" s="220"/>
      <c r="V99" s="220"/>
    </row>
    <row r="100" spans="1:22" ht="21" customHeight="1">
      <c r="A100" s="224"/>
      <c r="B100" s="224"/>
      <c r="C100" s="224"/>
      <c r="D100" s="224"/>
      <c r="E100" s="224"/>
      <c r="F100" s="222" t="s">
        <v>2808</v>
      </c>
      <c r="G100" s="225"/>
      <c r="H100" s="223">
        <v>22000</v>
      </c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</row>
    <row r="101" spans="1:22" ht="21" customHeight="1">
      <c r="A101" s="224"/>
      <c r="B101" s="224"/>
      <c r="C101" s="224"/>
      <c r="D101" s="224"/>
      <c r="E101" s="222" t="s">
        <v>2816</v>
      </c>
      <c r="F101" s="225"/>
      <c r="G101" s="225"/>
      <c r="H101" s="223">
        <v>22000</v>
      </c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</row>
    <row r="102" spans="1:22" ht="21" customHeight="1">
      <c r="A102" s="224"/>
      <c r="B102" s="224"/>
      <c r="C102" s="224"/>
      <c r="D102" s="222" t="s">
        <v>2891</v>
      </c>
      <c r="E102" s="225"/>
      <c r="F102" s="225"/>
      <c r="G102" s="225"/>
      <c r="H102" s="223">
        <v>22000</v>
      </c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</row>
    <row r="103" spans="1:22" ht="21" customHeight="1">
      <c r="A103" s="224"/>
      <c r="B103" s="224"/>
      <c r="C103" s="222" t="s">
        <v>2892</v>
      </c>
      <c r="D103" s="225"/>
      <c r="E103" s="225"/>
      <c r="F103" s="225"/>
      <c r="G103" s="225"/>
      <c r="H103" s="223">
        <v>22000</v>
      </c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</row>
    <row r="104" spans="1:22" ht="21" customHeight="1">
      <c r="A104" s="224"/>
      <c r="B104" s="224"/>
      <c r="C104" s="222" t="s">
        <v>2893</v>
      </c>
      <c r="D104" s="222" t="s">
        <v>2894</v>
      </c>
      <c r="E104" s="222">
        <v>1</v>
      </c>
      <c r="F104" s="222" t="s">
        <v>8</v>
      </c>
      <c r="G104" s="222" t="s">
        <v>70</v>
      </c>
      <c r="H104" s="223">
        <v>22000</v>
      </c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</row>
    <row r="105" spans="1:22" ht="21" customHeight="1">
      <c r="A105" s="224"/>
      <c r="B105" s="224"/>
      <c r="C105" s="224"/>
      <c r="D105" s="224"/>
      <c r="E105" s="224"/>
      <c r="F105" s="222" t="s">
        <v>2808</v>
      </c>
      <c r="G105" s="225"/>
      <c r="H105" s="223">
        <v>22000</v>
      </c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</row>
    <row r="106" spans="1:22" ht="21" customHeight="1">
      <c r="A106" s="224"/>
      <c r="B106" s="224"/>
      <c r="C106" s="224"/>
      <c r="D106" s="224"/>
      <c r="E106" s="222" t="s">
        <v>2816</v>
      </c>
      <c r="F106" s="225"/>
      <c r="G106" s="225"/>
      <c r="H106" s="223">
        <v>22000</v>
      </c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</row>
    <row r="107" spans="1:22" ht="21" customHeight="1">
      <c r="A107" s="224"/>
      <c r="B107" s="224"/>
      <c r="C107" s="224"/>
      <c r="D107" s="222" t="s">
        <v>2895</v>
      </c>
      <c r="E107" s="225"/>
      <c r="F107" s="225"/>
      <c r="G107" s="225"/>
      <c r="H107" s="223">
        <v>22000</v>
      </c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</row>
    <row r="108" spans="1:22" ht="21" customHeight="1">
      <c r="A108" s="224"/>
      <c r="B108" s="224"/>
      <c r="C108" s="222" t="s">
        <v>2896</v>
      </c>
      <c r="D108" s="225"/>
      <c r="E108" s="225"/>
      <c r="F108" s="225"/>
      <c r="G108" s="225"/>
      <c r="H108" s="223">
        <v>22000</v>
      </c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</row>
    <row r="109" spans="1:22" ht="21" customHeight="1">
      <c r="A109" s="224"/>
      <c r="B109" s="224"/>
      <c r="C109" s="222" t="s">
        <v>2897</v>
      </c>
      <c r="D109" s="222" t="s">
        <v>2898</v>
      </c>
      <c r="E109" s="222">
        <v>1</v>
      </c>
      <c r="F109" s="222" t="s">
        <v>8</v>
      </c>
      <c r="G109" s="222" t="s">
        <v>70</v>
      </c>
      <c r="H109" s="223">
        <v>22000</v>
      </c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</row>
    <row r="110" spans="1:22" ht="21" customHeight="1">
      <c r="A110" s="224"/>
      <c r="B110" s="224"/>
      <c r="C110" s="224"/>
      <c r="D110" s="224"/>
      <c r="E110" s="224"/>
      <c r="F110" s="222" t="s">
        <v>2808</v>
      </c>
      <c r="G110" s="225"/>
      <c r="H110" s="223">
        <v>22000</v>
      </c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</row>
    <row r="111" spans="1:22" ht="21" customHeight="1">
      <c r="A111" s="224"/>
      <c r="B111" s="224"/>
      <c r="C111" s="224"/>
      <c r="D111" s="224"/>
      <c r="E111" s="222" t="s">
        <v>2816</v>
      </c>
      <c r="F111" s="225"/>
      <c r="G111" s="225"/>
      <c r="H111" s="223">
        <v>22000</v>
      </c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</row>
    <row r="112" spans="1:22" ht="21" customHeight="1">
      <c r="A112" s="224"/>
      <c r="B112" s="224"/>
      <c r="C112" s="224"/>
      <c r="D112" s="222" t="s">
        <v>2899</v>
      </c>
      <c r="E112" s="225"/>
      <c r="F112" s="225"/>
      <c r="G112" s="225"/>
      <c r="H112" s="223">
        <v>22000</v>
      </c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</row>
    <row r="113" spans="1:22" ht="21" customHeight="1">
      <c r="A113" s="224"/>
      <c r="B113" s="224"/>
      <c r="C113" s="222" t="s">
        <v>2900</v>
      </c>
      <c r="D113" s="225"/>
      <c r="E113" s="225"/>
      <c r="F113" s="225"/>
      <c r="G113" s="225"/>
      <c r="H113" s="223">
        <v>22000</v>
      </c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</row>
    <row r="114" spans="1:22" ht="21" customHeight="1">
      <c r="A114" s="224"/>
      <c r="B114" s="224"/>
      <c r="C114" s="222" t="s">
        <v>2901</v>
      </c>
      <c r="D114" s="222" t="s">
        <v>2902</v>
      </c>
      <c r="E114" s="222">
        <v>1</v>
      </c>
      <c r="F114" s="222" t="s">
        <v>8</v>
      </c>
      <c r="G114" s="222" t="s">
        <v>70</v>
      </c>
      <c r="H114" s="223">
        <v>22000</v>
      </c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</row>
    <row r="115" spans="1:22" ht="21" customHeight="1">
      <c r="A115" s="224"/>
      <c r="B115" s="224"/>
      <c r="C115" s="224"/>
      <c r="D115" s="224"/>
      <c r="E115" s="224"/>
      <c r="F115" s="222" t="s">
        <v>2808</v>
      </c>
      <c r="G115" s="225"/>
      <c r="H115" s="223">
        <v>22000</v>
      </c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</row>
    <row r="116" spans="1:22" ht="21" customHeight="1">
      <c r="A116" s="224"/>
      <c r="B116" s="224"/>
      <c r="C116" s="224"/>
      <c r="D116" s="224"/>
      <c r="E116" s="222" t="s">
        <v>2816</v>
      </c>
      <c r="F116" s="225"/>
      <c r="G116" s="225"/>
      <c r="H116" s="223">
        <v>22000</v>
      </c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</row>
    <row r="117" spans="1:22" ht="21" customHeight="1">
      <c r="A117" s="224"/>
      <c r="B117" s="224"/>
      <c r="C117" s="224"/>
      <c r="D117" s="222" t="s">
        <v>2903</v>
      </c>
      <c r="E117" s="225"/>
      <c r="F117" s="225"/>
      <c r="G117" s="225"/>
      <c r="H117" s="223">
        <v>22000</v>
      </c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</row>
    <row r="118" spans="1:22" ht="21" customHeight="1">
      <c r="A118" s="224"/>
      <c r="B118" s="224"/>
      <c r="C118" s="222" t="s">
        <v>2904</v>
      </c>
      <c r="D118" s="225"/>
      <c r="E118" s="225"/>
      <c r="F118" s="225"/>
      <c r="G118" s="225"/>
      <c r="H118" s="223">
        <v>22000</v>
      </c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</row>
    <row r="119" spans="1:22" ht="21" customHeight="1">
      <c r="A119" s="224"/>
      <c r="B119" s="224"/>
      <c r="C119" s="222" t="s">
        <v>2905</v>
      </c>
      <c r="D119" s="222" t="s">
        <v>2906</v>
      </c>
      <c r="E119" s="222">
        <v>1</v>
      </c>
      <c r="F119" s="222" t="s">
        <v>8</v>
      </c>
      <c r="G119" s="222" t="s">
        <v>70</v>
      </c>
      <c r="H119" s="223">
        <v>22000</v>
      </c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</row>
    <row r="120" spans="1:22" ht="21" customHeight="1">
      <c r="A120" s="224"/>
      <c r="B120" s="224"/>
      <c r="C120" s="224"/>
      <c r="D120" s="224"/>
      <c r="E120" s="224"/>
      <c r="F120" s="222" t="s">
        <v>2808</v>
      </c>
      <c r="G120" s="225"/>
      <c r="H120" s="223">
        <v>22000</v>
      </c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</row>
    <row r="121" spans="1:22" ht="21" customHeight="1">
      <c r="A121" s="224"/>
      <c r="B121" s="224"/>
      <c r="C121" s="224"/>
      <c r="D121" s="224"/>
      <c r="E121" s="222" t="s">
        <v>2816</v>
      </c>
      <c r="F121" s="225"/>
      <c r="G121" s="225"/>
      <c r="H121" s="223">
        <v>22000</v>
      </c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</row>
    <row r="122" spans="1:22" ht="21" customHeight="1">
      <c r="A122" s="224"/>
      <c r="B122" s="224"/>
      <c r="C122" s="224"/>
      <c r="D122" s="222" t="s">
        <v>2907</v>
      </c>
      <c r="E122" s="225"/>
      <c r="F122" s="225"/>
      <c r="G122" s="225"/>
      <c r="H122" s="223">
        <v>22000</v>
      </c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</row>
    <row r="123" spans="1:22" ht="21" customHeight="1">
      <c r="A123" s="224"/>
      <c r="B123" s="224"/>
      <c r="C123" s="222" t="s">
        <v>2908</v>
      </c>
      <c r="D123" s="225"/>
      <c r="E123" s="225"/>
      <c r="F123" s="225"/>
      <c r="G123" s="225"/>
      <c r="H123" s="223">
        <v>22000</v>
      </c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</row>
    <row r="124" spans="1:22" ht="21" customHeight="1">
      <c r="A124" s="224"/>
      <c r="B124" s="224"/>
      <c r="C124" s="222" t="s">
        <v>2909</v>
      </c>
      <c r="D124" s="222" t="s">
        <v>2910</v>
      </c>
      <c r="E124" s="222">
        <v>1</v>
      </c>
      <c r="F124" s="222" t="s">
        <v>8</v>
      </c>
      <c r="G124" s="222" t="s">
        <v>70</v>
      </c>
      <c r="H124" s="223">
        <v>22000</v>
      </c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</row>
    <row r="125" spans="1:22" ht="21" customHeight="1">
      <c r="A125" s="224"/>
      <c r="B125" s="224"/>
      <c r="C125" s="224"/>
      <c r="D125" s="224"/>
      <c r="E125" s="224"/>
      <c r="F125" s="222" t="s">
        <v>2808</v>
      </c>
      <c r="G125" s="225"/>
      <c r="H125" s="223">
        <v>22000</v>
      </c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</row>
    <row r="126" spans="1:22" ht="21" customHeight="1">
      <c r="A126" s="224"/>
      <c r="B126" s="224"/>
      <c r="C126" s="224"/>
      <c r="D126" s="224"/>
      <c r="E126" s="222" t="s">
        <v>2816</v>
      </c>
      <c r="F126" s="225"/>
      <c r="G126" s="225"/>
      <c r="H126" s="223">
        <v>22000</v>
      </c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</row>
    <row r="127" spans="1:22" ht="21" customHeight="1">
      <c r="A127" s="224"/>
      <c r="B127" s="224"/>
      <c r="C127" s="224"/>
      <c r="D127" s="222" t="s">
        <v>2911</v>
      </c>
      <c r="E127" s="225"/>
      <c r="F127" s="225"/>
      <c r="G127" s="225"/>
      <c r="H127" s="223">
        <v>22000</v>
      </c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</row>
    <row r="128" spans="1:22" ht="21" customHeight="1">
      <c r="A128" s="224"/>
      <c r="B128" s="224"/>
      <c r="C128" s="222" t="s">
        <v>2912</v>
      </c>
      <c r="D128" s="225"/>
      <c r="E128" s="225"/>
      <c r="F128" s="225"/>
      <c r="G128" s="225"/>
      <c r="H128" s="223">
        <v>22000</v>
      </c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</row>
    <row r="129" spans="1:22" ht="21" customHeight="1">
      <c r="A129" s="224"/>
      <c r="B129" s="224"/>
      <c r="C129" s="222" t="s">
        <v>2913</v>
      </c>
      <c r="D129" s="222" t="s">
        <v>2914</v>
      </c>
      <c r="E129" s="222">
        <v>17</v>
      </c>
      <c r="F129" s="222" t="s">
        <v>8</v>
      </c>
      <c r="G129" s="222" t="s">
        <v>70</v>
      </c>
      <c r="H129" s="223">
        <v>170000</v>
      </c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</row>
    <row r="130" spans="1:22" ht="21" customHeight="1">
      <c r="A130" s="224"/>
      <c r="B130" s="224"/>
      <c r="C130" s="224"/>
      <c r="D130" s="224"/>
      <c r="E130" s="224"/>
      <c r="F130" s="222" t="s">
        <v>2808</v>
      </c>
      <c r="G130" s="225"/>
      <c r="H130" s="223">
        <v>170000</v>
      </c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</row>
    <row r="131" spans="1:22" ht="21" customHeight="1">
      <c r="A131" s="224"/>
      <c r="B131" s="224"/>
      <c r="C131" s="224"/>
      <c r="D131" s="224"/>
      <c r="E131" s="222" t="s">
        <v>2915</v>
      </c>
      <c r="F131" s="225"/>
      <c r="G131" s="225"/>
      <c r="H131" s="223">
        <v>170000</v>
      </c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</row>
    <row r="132" spans="1:22" ht="21" customHeight="1">
      <c r="A132" s="224"/>
      <c r="B132" s="224"/>
      <c r="C132" s="224"/>
      <c r="D132" s="222" t="s">
        <v>2916</v>
      </c>
      <c r="E132" s="225"/>
      <c r="F132" s="225"/>
      <c r="G132" s="225"/>
      <c r="H132" s="223">
        <v>170000</v>
      </c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</row>
    <row r="133" spans="1:22" ht="21" customHeight="1">
      <c r="A133" s="224"/>
      <c r="B133" s="224"/>
      <c r="C133" s="222" t="s">
        <v>2917</v>
      </c>
      <c r="D133" s="225"/>
      <c r="E133" s="225"/>
      <c r="F133" s="225"/>
      <c r="G133" s="225"/>
      <c r="H133" s="223">
        <v>170000</v>
      </c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</row>
    <row r="134" spans="1:22" ht="21" customHeight="1">
      <c r="A134" s="224"/>
      <c r="B134" s="224"/>
      <c r="C134" s="222" t="s">
        <v>2918</v>
      </c>
      <c r="D134" s="222" t="s">
        <v>2919</v>
      </c>
      <c r="E134" s="222">
        <v>1</v>
      </c>
      <c r="F134" s="222" t="s">
        <v>8</v>
      </c>
      <c r="G134" s="222" t="s">
        <v>70</v>
      </c>
      <c r="H134" s="223">
        <v>10000</v>
      </c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</row>
    <row r="135" spans="1:22" ht="21" customHeight="1">
      <c r="A135" s="224"/>
      <c r="B135" s="224"/>
      <c r="C135" s="224"/>
      <c r="D135" s="224"/>
      <c r="E135" s="224"/>
      <c r="F135" s="222" t="s">
        <v>2808</v>
      </c>
      <c r="G135" s="225"/>
      <c r="H135" s="223">
        <v>10000</v>
      </c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</row>
    <row r="136" spans="1:22" ht="21" customHeight="1">
      <c r="A136" s="224"/>
      <c r="B136" s="224"/>
      <c r="C136" s="224"/>
      <c r="D136" s="224"/>
      <c r="E136" s="222" t="s">
        <v>2816</v>
      </c>
      <c r="F136" s="225"/>
      <c r="G136" s="225"/>
      <c r="H136" s="223">
        <v>10000</v>
      </c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</row>
    <row r="137" spans="1:22" ht="21" customHeight="1">
      <c r="A137" s="224"/>
      <c r="B137" s="224"/>
      <c r="C137" s="224"/>
      <c r="D137" s="222" t="s">
        <v>2920</v>
      </c>
      <c r="E137" s="225"/>
      <c r="F137" s="225"/>
      <c r="G137" s="225"/>
      <c r="H137" s="223">
        <v>10000</v>
      </c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</row>
    <row r="138" spans="1:22" ht="21" customHeight="1">
      <c r="A138" s="224"/>
      <c r="B138" s="224"/>
      <c r="C138" s="222" t="s">
        <v>2921</v>
      </c>
      <c r="D138" s="225"/>
      <c r="E138" s="225"/>
      <c r="F138" s="225"/>
      <c r="G138" s="225"/>
      <c r="H138" s="223">
        <v>10000</v>
      </c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</row>
    <row r="139" spans="1:22" ht="21" customHeight="1">
      <c r="A139" s="224"/>
      <c r="B139" s="224"/>
      <c r="C139" s="222" t="s">
        <v>2922</v>
      </c>
      <c r="D139" s="222" t="s">
        <v>2923</v>
      </c>
      <c r="E139" s="222">
        <v>1</v>
      </c>
      <c r="F139" s="222" t="s">
        <v>8</v>
      </c>
      <c r="G139" s="222" t="s">
        <v>70</v>
      </c>
      <c r="H139" s="223">
        <v>10000</v>
      </c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</row>
    <row r="140" spans="1:22" ht="21" customHeight="1">
      <c r="A140" s="224"/>
      <c r="B140" s="224"/>
      <c r="C140" s="224"/>
      <c r="D140" s="224"/>
      <c r="E140" s="224"/>
      <c r="F140" s="222" t="s">
        <v>2808</v>
      </c>
      <c r="G140" s="225"/>
      <c r="H140" s="223">
        <v>10000</v>
      </c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</row>
    <row r="141" spans="1:22" ht="21" customHeight="1">
      <c r="A141" s="224"/>
      <c r="B141" s="224"/>
      <c r="C141" s="224"/>
      <c r="D141" s="224"/>
      <c r="E141" s="222" t="s">
        <v>2816</v>
      </c>
      <c r="F141" s="225"/>
      <c r="G141" s="225"/>
      <c r="H141" s="223">
        <v>10000</v>
      </c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</row>
    <row r="142" spans="1:22" ht="21" customHeight="1">
      <c r="A142" s="224"/>
      <c r="B142" s="224"/>
      <c r="C142" s="224"/>
      <c r="D142" s="222" t="s">
        <v>2924</v>
      </c>
      <c r="E142" s="225"/>
      <c r="F142" s="225"/>
      <c r="G142" s="225"/>
      <c r="H142" s="223">
        <v>10000</v>
      </c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</row>
    <row r="143" spans="1:22" ht="21" customHeight="1">
      <c r="A143" s="224"/>
      <c r="B143" s="224"/>
      <c r="C143" s="222" t="s">
        <v>2925</v>
      </c>
      <c r="D143" s="225"/>
      <c r="E143" s="225"/>
      <c r="F143" s="225"/>
      <c r="G143" s="225"/>
      <c r="H143" s="223">
        <v>10000</v>
      </c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</row>
    <row r="144" spans="1:22" ht="21" customHeight="1">
      <c r="A144" s="224"/>
      <c r="B144" s="224"/>
      <c r="C144" s="222" t="s">
        <v>9</v>
      </c>
      <c r="D144" s="222" t="s">
        <v>2926</v>
      </c>
      <c r="E144" s="222">
        <v>1</v>
      </c>
      <c r="F144" s="222" t="s">
        <v>8</v>
      </c>
      <c r="G144" s="222" t="s">
        <v>70</v>
      </c>
      <c r="H144" s="223">
        <v>10000</v>
      </c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</row>
    <row r="145" spans="1:22" ht="21" customHeight="1">
      <c r="A145" s="224"/>
      <c r="B145" s="224"/>
      <c r="C145" s="224"/>
      <c r="D145" s="224"/>
      <c r="E145" s="224"/>
      <c r="F145" s="222" t="s">
        <v>2808</v>
      </c>
      <c r="G145" s="225"/>
      <c r="H145" s="223">
        <v>10000</v>
      </c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</row>
    <row r="146" spans="1:22" ht="21" customHeight="1">
      <c r="A146" s="224"/>
      <c r="B146" s="224"/>
      <c r="C146" s="224"/>
      <c r="D146" s="224"/>
      <c r="E146" s="222" t="s">
        <v>2816</v>
      </c>
      <c r="F146" s="225"/>
      <c r="G146" s="225"/>
      <c r="H146" s="223">
        <v>10000</v>
      </c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</row>
    <row r="147" spans="1:22" ht="21" customHeight="1">
      <c r="A147" s="224"/>
      <c r="B147" s="224"/>
      <c r="C147" s="224"/>
      <c r="D147" s="222" t="s">
        <v>2927</v>
      </c>
      <c r="E147" s="225"/>
      <c r="F147" s="225"/>
      <c r="G147" s="225"/>
      <c r="H147" s="223">
        <v>10000</v>
      </c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</row>
    <row r="148" spans="1:22" ht="21" customHeight="1">
      <c r="A148" s="224"/>
      <c r="B148" s="224"/>
      <c r="C148" s="222" t="s">
        <v>2928</v>
      </c>
      <c r="D148" s="225"/>
      <c r="E148" s="225"/>
      <c r="F148" s="225"/>
      <c r="G148" s="225"/>
      <c r="H148" s="223">
        <v>10000</v>
      </c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</row>
    <row r="149" spans="1:22" ht="21" customHeight="1">
      <c r="A149" s="224"/>
      <c r="B149" s="224"/>
      <c r="C149" s="222" t="s">
        <v>2929</v>
      </c>
      <c r="D149" s="222" t="s">
        <v>2930</v>
      </c>
      <c r="E149" s="222">
        <v>1</v>
      </c>
      <c r="F149" s="222" t="s">
        <v>8</v>
      </c>
      <c r="G149" s="222" t="s">
        <v>70</v>
      </c>
      <c r="H149" s="223">
        <v>10000</v>
      </c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</row>
    <row r="150" spans="1:22" ht="21" customHeight="1">
      <c r="A150" s="224"/>
      <c r="B150" s="224"/>
      <c r="C150" s="224"/>
      <c r="D150" s="224"/>
      <c r="E150" s="224"/>
      <c r="F150" s="222" t="s">
        <v>2808</v>
      </c>
      <c r="G150" s="225"/>
      <c r="H150" s="223">
        <v>10000</v>
      </c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</row>
    <row r="151" spans="1:22" ht="21" customHeight="1">
      <c r="A151" s="224"/>
      <c r="B151" s="224"/>
      <c r="C151" s="224"/>
      <c r="D151" s="224"/>
      <c r="E151" s="222" t="s">
        <v>2816</v>
      </c>
      <c r="F151" s="225"/>
      <c r="G151" s="225"/>
      <c r="H151" s="223">
        <v>10000</v>
      </c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</row>
    <row r="152" spans="1:22" ht="21" customHeight="1">
      <c r="A152" s="224"/>
      <c r="B152" s="224"/>
      <c r="C152" s="224"/>
      <c r="D152" s="222" t="s">
        <v>2931</v>
      </c>
      <c r="E152" s="225"/>
      <c r="F152" s="225"/>
      <c r="G152" s="225"/>
      <c r="H152" s="223">
        <v>10000</v>
      </c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</row>
    <row r="153" spans="1:22" ht="21" customHeight="1">
      <c r="A153" s="224"/>
      <c r="B153" s="224"/>
      <c r="C153" s="222" t="s">
        <v>2932</v>
      </c>
      <c r="D153" s="225"/>
      <c r="E153" s="225"/>
      <c r="F153" s="225"/>
      <c r="G153" s="225"/>
      <c r="H153" s="223">
        <v>10000</v>
      </c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</row>
    <row r="154" spans="1:22" ht="21" customHeight="1">
      <c r="A154" s="224"/>
      <c r="B154" s="224"/>
      <c r="C154" s="222" t="s">
        <v>2933</v>
      </c>
      <c r="D154" s="222" t="s">
        <v>2934</v>
      </c>
      <c r="E154" s="222">
        <v>1</v>
      </c>
      <c r="F154" s="222" t="s">
        <v>8</v>
      </c>
      <c r="G154" s="222" t="s">
        <v>70</v>
      </c>
      <c r="H154" s="223">
        <v>10000</v>
      </c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</row>
    <row r="155" spans="1:22" ht="21" customHeight="1">
      <c r="A155" s="224"/>
      <c r="B155" s="224"/>
      <c r="C155" s="224"/>
      <c r="D155" s="224"/>
      <c r="E155" s="224"/>
      <c r="F155" s="222" t="s">
        <v>2808</v>
      </c>
      <c r="G155" s="225"/>
      <c r="H155" s="223">
        <v>10000</v>
      </c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</row>
    <row r="156" spans="1:22" ht="21" customHeight="1">
      <c r="A156" s="224"/>
      <c r="B156" s="224"/>
      <c r="C156" s="224"/>
      <c r="D156" s="224"/>
      <c r="E156" s="222" t="s">
        <v>2816</v>
      </c>
      <c r="F156" s="225"/>
      <c r="G156" s="225"/>
      <c r="H156" s="223">
        <v>10000</v>
      </c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</row>
    <row r="157" spans="1:22" ht="21" customHeight="1">
      <c r="A157" s="224"/>
      <c r="B157" s="224"/>
      <c r="C157" s="224"/>
      <c r="D157" s="222" t="s">
        <v>2935</v>
      </c>
      <c r="E157" s="225"/>
      <c r="F157" s="225"/>
      <c r="G157" s="225"/>
      <c r="H157" s="223">
        <v>10000</v>
      </c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</row>
    <row r="158" spans="1:22" ht="21" customHeight="1">
      <c r="A158" s="224"/>
      <c r="B158" s="224"/>
      <c r="C158" s="222" t="s">
        <v>2936</v>
      </c>
      <c r="D158" s="225"/>
      <c r="E158" s="225"/>
      <c r="F158" s="225"/>
      <c r="G158" s="225"/>
      <c r="H158" s="223">
        <v>10000</v>
      </c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</row>
    <row r="159" spans="1:22" ht="21" customHeight="1">
      <c r="A159" s="224"/>
      <c r="B159" s="224"/>
      <c r="C159" s="222" t="s">
        <v>10</v>
      </c>
      <c r="D159" s="222" t="s">
        <v>2937</v>
      </c>
      <c r="E159" s="222">
        <v>3</v>
      </c>
      <c r="F159" s="222" t="s">
        <v>8</v>
      </c>
      <c r="G159" s="222" t="s">
        <v>70</v>
      </c>
      <c r="H159" s="223">
        <v>30000</v>
      </c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</row>
    <row r="160" spans="1:22" ht="21" customHeight="1">
      <c r="A160" s="224"/>
      <c r="B160" s="224"/>
      <c r="C160" s="224"/>
      <c r="D160" s="224"/>
      <c r="E160" s="224"/>
      <c r="F160" s="222" t="s">
        <v>2808</v>
      </c>
      <c r="G160" s="225"/>
      <c r="H160" s="223">
        <v>30000</v>
      </c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</row>
    <row r="161" spans="1:22" ht="21" customHeight="1">
      <c r="A161" s="224"/>
      <c r="B161" s="224"/>
      <c r="C161" s="224"/>
      <c r="D161" s="224"/>
      <c r="E161" s="222" t="s">
        <v>2938</v>
      </c>
      <c r="F161" s="225"/>
      <c r="G161" s="225"/>
      <c r="H161" s="223">
        <v>30000</v>
      </c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</row>
    <row r="162" spans="1:22" ht="21" customHeight="1">
      <c r="A162" s="224"/>
      <c r="B162" s="224"/>
      <c r="C162" s="224"/>
      <c r="D162" s="222" t="s">
        <v>2939</v>
      </c>
      <c r="E162" s="225"/>
      <c r="F162" s="225"/>
      <c r="G162" s="225"/>
      <c r="H162" s="223">
        <v>30000</v>
      </c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</row>
    <row r="163" spans="1:22" ht="21" customHeight="1">
      <c r="A163" s="224"/>
      <c r="B163" s="224"/>
      <c r="C163" s="222" t="s">
        <v>2940</v>
      </c>
      <c r="D163" s="225"/>
      <c r="E163" s="225"/>
      <c r="F163" s="225"/>
      <c r="G163" s="225"/>
      <c r="H163" s="223">
        <v>30000</v>
      </c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</row>
    <row r="164" spans="1:22" ht="21" customHeight="1">
      <c r="A164" s="224"/>
      <c r="B164" s="224"/>
      <c r="C164" s="222" t="s">
        <v>2941</v>
      </c>
      <c r="D164" s="222" t="s">
        <v>2942</v>
      </c>
      <c r="E164" s="222">
        <v>10</v>
      </c>
      <c r="F164" s="222" t="s">
        <v>8</v>
      </c>
      <c r="G164" s="222" t="s">
        <v>70</v>
      </c>
      <c r="H164" s="223">
        <v>75000</v>
      </c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</row>
    <row r="165" spans="1:22" ht="21" customHeight="1">
      <c r="A165" s="224"/>
      <c r="B165" s="224"/>
      <c r="C165" s="224"/>
      <c r="D165" s="224"/>
      <c r="E165" s="224"/>
      <c r="F165" s="222" t="s">
        <v>2808</v>
      </c>
      <c r="G165" s="225"/>
      <c r="H165" s="223">
        <v>75000</v>
      </c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</row>
    <row r="166" spans="1:22" ht="21" customHeight="1">
      <c r="A166" s="224"/>
      <c r="B166" s="224"/>
      <c r="C166" s="224"/>
      <c r="D166" s="224"/>
      <c r="E166" s="222" t="s">
        <v>2943</v>
      </c>
      <c r="F166" s="225"/>
      <c r="G166" s="225"/>
      <c r="H166" s="223">
        <v>75000</v>
      </c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</row>
    <row r="167" spans="1:22" ht="21" customHeight="1">
      <c r="A167" s="224"/>
      <c r="B167" s="224"/>
      <c r="C167" s="224"/>
      <c r="D167" s="222" t="s">
        <v>2944</v>
      </c>
      <c r="E167" s="225"/>
      <c r="F167" s="225"/>
      <c r="G167" s="225"/>
      <c r="H167" s="223">
        <v>75000</v>
      </c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</row>
    <row r="168" spans="1:22" ht="21" customHeight="1">
      <c r="A168" s="224"/>
      <c r="B168" s="224"/>
      <c r="C168" s="222" t="s">
        <v>2945</v>
      </c>
      <c r="D168" s="225"/>
      <c r="E168" s="225"/>
      <c r="F168" s="225"/>
      <c r="G168" s="225"/>
      <c r="H168" s="223">
        <v>75000</v>
      </c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</row>
    <row r="169" spans="1:22" ht="21" customHeight="1">
      <c r="A169" s="224"/>
      <c r="B169" s="224"/>
      <c r="C169" s="222" t="s">
        <v>11</v>
      </c>
      <c r="D169" s="222" t="s">
        <v>2946</v>
      </c>
      <c r="E169" s="222">
        <v>1</v>
      </c>
      <c r="F169" s="222" t="s">
        <v>8</v>
      </c>
      <c r="G169" s="222" t="s">
        <v>70</v>
      </c>
      <c r="H169" s="223">
        <v>7500</v>
      </c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</row>
    <row r="170" spans="1:22" ht="21" customHeight="1">
      <c r="A170" s="224"/>
      <c r="B170" s="224"/>
      <c r="C170" s="224"/>
      <c r="D170" s="224"/>
      <c r="E170" s="224"/>
      <c r="F170" s="222" t="s">
        <v>2808</v>
      </c>
      <c r="G170" s="225"/>
      <c r="H170" s="223">
        <v>7500</v>
      </c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</row>
    <row r="171" spans="1:22" ht="21" customHeight="1">
      <c r="A171" s="224"/>
      <c r="B171" s="224"/>
      <c r="C171" s="224"/>
      <c r="D171" s="224"/>
      <c r="E171" s="222" t="s">
        <v>2816</v>
      </c>
      <c r="F171" s="225"/>
      <c r="G171" s="225"/>
      <c r="H171" s="223">
        <v>7500</v>
      </c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</row>
    <row r="172" spans="1:22" ht="21" customHeight="1">
      <c r="A172" s="224"/>
      <c r="B172" s="224"/>
      <c r="C172" s="224"/>
      <c r="D172" s="222" t="s">
        <v>2947</v>
      </c>
      <c r="E172" s="225"/>
      <c r="F172" s="225"/>
      <c r="G172" s="225"/>
      <c r="H172" s="223">
        <v>7500</v>
      </c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</row>
    <row r="173" spans="1:22" ht="21" customHeight="1">
      <c r="A173" s="224"/>
      <c r="B173" s="224"/>
      <c r="C173" s="222" t="s">
        <v>2948</v>
      </c>
      <c r="D173" s="225"/>
      <c r="E173" s="225"/>
      <c r="F173" s="225"/>
      <c r="G173" s="225"/>
      <c r="H173" s="223">
        <v>7500</v>
      </c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</row>
    <row r="174" spans="1:22" ht="21" customHeight="1">
      <c r="A174" s="224"/>
      <c r="B174" s="224"/>
      <c r="C174" s="222" t="s">
        <v>2949</v>
      </c>
      <c r="D174" s="222" t="s">
        <v>2950</v>
      </c>
      <c r="E174" s="222">
        <v>1</v>
      </c>
      <c r="F174" s="222" t="s">
        <v>8</v>
      </c>
      <c r="G174" s="222" t="s">
        <v>70</v>
      </c>
      <c r="H174" s="223">
        <v>7500</v>
      </c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</row>
    <row r="175" spans="1:22" ht="21" customHeight="1">
      <c r="A175" s="224"/>
      <c r="B175" s="224"/>
      <c r="C175" s="224"/>
      <c r="D175" s="224"/>
      <c r="E175" s="224"/>
      <c r="F175" s="222" t="s">
        <v>2808</v>
      </c>
      <c r="G175" s="225"/>
      <c r="H175" s="223">
        <v>7500</v>
      </c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</row>
    <row r="176" spans="1:22" ht="21" customHeight="1">
      <c r="A176" s="224"/>
      <c r="B176" s="224"/>
      <c r="C176" s="224"/>
      <c r="D176" s="224"/>
      <c r="E176" s="222" t="s">
        <v>2816</v>
      </c>
      <c r="F176" s="225"/>
      <c r="G176" s="225"/>
      <c r="H176" s="223">
        <v>7500</v>
      </c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</row>
    <row r="177" spans="1:22" ht="21" customHeight="1">
      <c r="A177" s="224"/>
      <c r="B177" s="224"/>
      <c r="C177" s="224"/>
      <c r="D177" s="222" t="s">
        <v>2951</v>
      </c>
      <c r="E177" s="225"/>
      <c r="F177" s="225"/>
      <c r="G177" s="225"/>
      <c r="H177" s="223">
        <v>7500</v>
      </c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</row>
    <row r="178" spans="1:22" ht="21" customHeight="1">
      <c r="A178" s="224"/>
      <c r="B178" s="224"/>
      <c r="C178" s="222" t="s">
        <v>2952</v>
      </c>
      <c r="D178" s="225"/>
      <c r="E178" s="225"/>
      <c r="F178" s="225"/>
      <c r="G178" s="225"/>
      <c r="H178" s="223">
        <v>7500</v>
      </c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</row>
    <row r="179" spans="1:22" ht="21" customHeight="1">
      <c r="A179" s="224"/>
      <c r="B179" s="224"/>
      <c r="C179" s="222" t="s">
        <v>2953</v>
      </c>
      <c r="D179" s="222" t="s">
        <v>2954</v>
      </c>
      <c r="E179" s="222">
        <v>1</v>
      </c>
      <c r="F179" s="222" t="s">
        <v>8</v>
      </c>
      <c r="G179" s="222" t="s">
        <v>70</v>
      </c>
      <c r="H179" s="223">
        <v>7500</v>
      </c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</row>
    <row r="180" spans="1:22" ht="21" customHeight="1">
      <c r="A180" s="224"/>
      <c r="B180" s="224"/>
      <c r="C180" s="224"/>
      <c r="D180" s="224"/>
      <c r="E180" s="224"/>
      <c r="F180" s="222" t="s">
        <v>2808</v>
      </c>
      <c r="G180" s="225"/>
      <c r="H180" s="223">
        <v>7500</v>
      </c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</row>
    <row r="181" spans="1:22" ht="21" customHeight="1">
      <c r="A181" s="224"/>
      <c r="B181" s="224"/>
      <c r="C181" s="224"/>
      <c r="D181" s="224"/>
      <c r="E181" s="222" t="s">
        <v>2816</v>
      </c>
      <c r="F181" s="225"/>
      <c r="G181" s="225"/>
      <c r="H181" s="223">
        <v>7500</v>
      </c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</row>
    <row r="182" spans="1:22" ht="21" customHeight="1">
      <c r="A182" s="224"/>
      <c r="B182" s="224"/>
      <c r="C182" s="224"/>
      <c r="D182" s="222" t="s">
        <v>2955</v>
      </c>
      <c r="E182" s="225"/>
      <c r="F182" s="225"/>
      <c r="G182" s="225"/>
      <c r="H182" s="223">
        <v>7500</v>
      </c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</row>
    <row r="183" spans="1:22" ht="21" customHeight="1">
      <c r="A183" s="224"/>
      <c r="B183" s="224"/>
      <c r="C183" s="222" t="s">
        <v>2956</v>
      </c>
      <c r="D183" s="225"/>
      <c r="E183" s="225"/>
      <c r="F183" s="225"/>
      <c r="G183" s="225"/>
      <c r="H183" s="223">
        <v>7500</v>
      </c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</row>
    <row r="184" spans="1:22" ht="21" customHeight="1">
      <c r="A184" s="224"/>
      <c r="B184" s="224"/>
      <c r="C184" s="222" t="s">
        <v>2957</v>
      </c>
      <c r="D184" s="222" t="s">
        <v>2958</v>
      </c>
      <c r="E184" s="222">
        <v>1</v>
      </c>
      <c r="F184" s="222" t="s">
        <v>8</v>
      </c>
      <c r="G184" s="222" t="s">
        <v>70</v>
      </c>
      <c r="H184" s="223">
        <v>7500</v>
      </c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</row>
    <row r="185" spans="1:22" ht="21" customHeight="1">
      <c r="A185" s="224"/>
      <c r="B185" s="224"/>
      <c r="C185" s="224"/>
      <c r="D185" s="224"/>
      <c r="E185" s="224"/>
      <c r="F185" s="222" t="s">
        <v>2808</v>
      </c>
      <c r="G185" s="225"/>
      <c r="H185" s="223">
        <v>7500</v>
      </c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</row>
    <row r="186" spans="1:22" ht="21" customHeight="1">
      <c r="A186" s="224"/>
      <c r="B186" s="224"/>
      <c r="C186" s="224"/>
      <c r="D186" s="224"/>
      <c r="E186" s="222" t="s">
        <v>2816</v>
      </c>
      <c r="F186" s="225"/>
      <c r="G186" s="225"/>
      <c r="H186" s="223">
        <v>7500</v>
      </c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</row>
    <row r="187" spans="1:22" ht="21" customHeight="1">
      <c r="A187" s="224"/>
      <c r="B187" s="224"/>
      <c r="C187" s="224"/>
      <c r="D187" s="222" t="s">
        <v>2959</v>
      </c>
      <c r="E187" s="225"/>
      <c r="F187" s="225"/>
      <c r="G187" s="225"/>
      <c r="H187" s="223">
        <v>7500</v>
      </c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</row>
    <row r="188" spans="1:22" ht="21" customHeight="1">
      <c r="A188" s="224"/>
      <c r="B188" s="224"/>
      <c r="C188" s="222" t="s">
        <v>2960</v>
      </c>
      <c r="D188" s="225"/>
      <c r="E188" s="225"/>
      <c r="F188" s="225"/>
      <c r="G188" s="225"/>
      <c r="H188" s="223">
        <v>7500</v>
      </c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</row>
    <row r="189" spans="1:22" ht="21" customHeight="1">
      <c r="A189" s="224"/>
      <c r="B189" s="224"/>
      <c r="C189" s="222" t="s">
        <v>2961</v>
      </c>
      <c r="D189" s="222" t="s">
        <v>2962</v>
      </c>
      <c r="E189" s="222">
        <v>1</v>
      </c>
      <c r="F189" s="222" t="s">
        <v>8</v>
      </c>
      <c r="G189" s="222" t="s">
        <v>70</v>
      </c>
      <c r="H189" s="223">
        <v>7500</v>
      </c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</row>
    <row r="190" spans="1:22" ht="21" customHeight="1">
      <c r="A190" s="224"/>
      <c r="B190" s="224"/>
      <c r="C190" s="224"/>
      <c r="D190" s="224"/>
      <c r="E190" s="224"/>
      <c r="F190" s="222" t="s">
        <v>2808</v>
      </c>
      <c r="G190" s="225"/>
      <c r="H190" s="223">
        <v>7500</v>
      </c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</row>
    <row r="191" spans="1:22" ht="21" customHeight="1">
      <c r="A191" s="224"/>
      <c r="B191" s="224"/>
      <c r="C191" s="224"/>
      <c r="D191" s="224"/>
      <c r="E191" s="222" t="s">
        <v>2816</v>
      </c>
      <c r="F191" s="225"/>
      <c r="G191" s="225"/>
      <c r="H191" s="223">
        <v>7500</v>
      </c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</row>
    <row r="192" spans="1:22" ht="21" customHeight="1">
      <c r="A192" s="224"/>
      <c r="B192" s="224"/>
      <c r="C192" s="224"/>
      <c r="D192" s="222" t="s">
        <v>2963</v>
      </c>
      <c r="E192" s="225"/>
      <c r="F192" s="225"/>
      <c r="G192" s="225"/>
      <c r="H192" s="223">
        <v>7500</v>
      </c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</row>
    <row r="193" spans="1:22" ht="21" customHeight="1">
      <c r="A193" s="224"/>
      <c r="B193" s="224"/>
      <c r="C193" s="222" t="s">
        <v>2964</v>
      </c>
      <c r="D193" s="225"/>
      <c r="E193" s="225"/>
      <c r="F193" s="225"/>
      <c r="G193" s="225"/>
      <c r="H193" s="223">
        <v>7500</v>
      </c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</row>
    <row r="194" spans="1:22" ht="21" customHeight="1">
      <c r="A194" s="224"/>
      <c r="B194" s="224"/>
      <c r="C194" s="222" t="s">
        <v>2965</v>
      </c>
      <c r="D194" s="222" t="s">
        <v>2966</v>
      </c>
      <c r="E194" s="222">
        <v>1</v>
      </c>
      <c r="F194" s="222" t="s">
        <v>8</v>
      </c>
      <c r="G194" s="222" t="s">
        <v>70</v>
      </c>
      <c r="H194" s="223">
        <v>7500</v>
      </c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</row>
    <row r="195" spans="1:22" ht="21" customHeight="1">
      <c r="A195" s="224"/>
      <c r="B195" s="224"/>
      <c r="C195" s="224"/>
      <c r="D195" s="224"/>
      <c r="E195" s="224"/>
      <c r="F195" s="222" t="s">
        <v>2808</v>
      </c>
      <c r="G195" s="225"/>
      <c r="H195" s="223">
        <v>7500</v>
      </c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</row>
    <row r="196" spans="1:22" ht="21" customHeight="1">
      <c r="A196" s="224"/>
      <c r="B196" s="224"/>
      <c r="C196" s="224"/>
      <c r="D196" s="224"/>
      <c r="E196" s="222" t="s">
        <v>2816</v>
      </c>
      <c r="F196" s="225"/>
      <c r="G196" s="225"/>
      <c r="H196" s="223">
        <v>7500</v>
      </c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</row>
    <row r="197" spans="1:22" ht="21" customHeight="1">
      <c r="A197" s="224"/>
      <c r="B197" s="224"/>
      <c r="C197" s="224"/>
      <c r="D197" s="222" t="s">
        <v>2967</v>
      </c>
      <c r="E197" s="225"/>
      <c r="F197" s="225"/>
      <c r="G197" s="225"/>
      <c r="H197" s="223">
        <v>7500</v>
      </c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</row>
    <row r="198" spans="1:22" ht="21" customHeight="1">
      <c r="A198" s="224"/>
      <c r="B198" s="224"/>
      <c r="C198" s="222" t="s">
        <v>2968</v>
      </c>
      <c r="D198" s="225"/>
      <c r="E198" s="225"/>
      <c r="F198" s="225"/>
      <c r="G198" s="225"/>
      <c r="H198" s="223">
        <v>7500</v>
      </c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</row>
    <row r="199" spans="1:22" ht="21" customHeight="1">
      <c r="A199" s="224"/>
      <c r="B199" s="224"/>
      <c r="C199" s="222" t="s">
        <v>2969</v>
      </c>
      <c r="D199" s="222" t="s">
        <v>2970</v>
      </c>
      <c r="E199" s="222">
        <v>1</v>
      </c>
      <c r="F199" s="222" t="s">
        <v>8</v>
      </c>
      <c r="G199" s="222" t="s">
        <v>70</v>
      </c>
      <c r="H199" s="223">
        <v>7500</v>
      </c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</row>
    <row r="200" spans="1:22" ht="21" customHeight="1">
      <c r="A200" s="224"/>
      <c r="B200" s="224"/>
      <c r="C200" s="224"/>
      <c r="D200" s="224"/>
      <c r="E200" s="224"/>
      <c r="F200" s="222" t="s">
        <v>2808</v>
      </c>
      <c r="G200" s="225"/>
      <c r="H200" s="223">
        <v>7500</v>
      </c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</row>
    <row r="201" spans="1:22" ht="21" customHeight="1">
      <c r="A201" s="224"/>
      <c r="B201" s="224"/>
      <c r="C201" s="224"/>
      <c r="D201" s="224"/>
      <c r="E201" s="222" t="s">
        <v>2816</v>
      </c>
      <c r="F201" s="225"/>
      <c r="G201" s="225"/>
      <c r="H201" s="223">
        <v>7500</v>
      </c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</row>
    <row r="202" spans="1:22" ht="21" customHeight="1">
      <c r="A202" s="224"/>
      <c r="B202" s="224"/>
      <c r="C202" s="224"/>
      <c r="D202" s="222" t="s">
        <v>2971</v>
      </c>
      <c r="E202" s="225"/>
      <c r="F202" s="225"/>
      <c r="G202" s="225"/>
      <c r="H202" s="223">
        <v>7500</v>
      </c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</row>
    <row r="203" spans="1:22" ht="21" customHeight="1">
      <c r="A203" s="224"/>
      <c r="B203" s="224"/>
      <c r="C203" s="222" t="s">
        <v>2972</v>
      </c>
      <c r="D203" s="225"/>
      <c r="E203" s="225"/>
      <c r="F203" s="225"/>
      <c r="G203" s="225"/>
      <c r="H203" s="223">
        <v>7500</v>
      </c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</row>
    <row r="204" spans="1:22" ht="21" customHeight="1">
      <c r="A204" s="224"/>
      <c r="B204" s="224"/>
      <c r="C204" s="222" t="s">
        <v>2973</v>
      </c>
      <c r="D204" s="222" t="s">
        <v>2974</v>
      </c>
      <c r="E204" s="222">
        <v>1</v>
      </c>
      <c r="F204" s="222" t="s">
        <v>8</v>
      </c>
      <c r="G204" s="222" t="s">
        <v>70</v>
      </c>
      <c r="H204" s="223">
        <v>7500</v>
      </c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</row>
    <row r="205" spans="1:22" ht="21" customHeight="1">
      <c r="A205" s="224"/>
      <c r="B205" s="224"/>
      <c r="C205" s="224"/>
      <c r="D205" s="224"/>
      <c r="E205" s="224"/>
      <c r="F205" s="222" t="s">
        <v>2808</v>
      </c>
      <c r="G205" s="225"/>
      <c r="H205" s="223">
        <v>7500</v>
      </c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</row>
    <row r="206" spans="1:22" ht="21" customHeight="1">
      <c r="A206" s="224"/>
      <c r="B206" s="224"/>
      <c r="C206" s="224"/>
      <c r="D206" s="224"/>
      <c r="E206" s="222" t="s">
        <v>2816</v>
      </c>
      <c r="F206" s="225"/>
      <c r="G206" s="225"/>
      <c r="H206" s="223">
        <v>7500</v>
      </c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</row>
    <row r="207" spans="1:22" ht="21" customHeight="1">
      <c r="A207" s="224"/>
      <c r="B207" s="224"/>
      <c r="C207" s="224"/>
      <c r="D207" s="222" t="s">
        <v>2975</v>
      </c>
      <c r="E207" s="225"/>
      <c r="F207" s="225"/>
      <c r="G207" s="225"/>
      <c r="H207" s="223">
        <v>7500</v>
      </c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</row>
    <row r="208" spans="1:22" ht="21" customHeight="1">
      <c r="A208" s="224"/>
      <c r="B208" s="224"/>
      <c r="C208" s="222" t="s">
        <v>2976</v>
      </c>
      <c r="D208" s="225"/>
      <c r="E208" s="225"/>
      <c r="F208" s="225"/>
      <c r="G208" s="225"/>
      <c r="H208" s="223">
        <v>7500</v>
      </c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</row>
    <row r="209" spans="1:22" ht="21" customHeight="1">
      <c r="A209" s="224"/>
      <c r="B209" s="224"/>
      <c r="C209" s="222" t="s">
        <v>2977</v>
      </c>
      <c r="D209" s="222" t="s">
        <v>2978</v>
      </c>
      <c r="E209" s="222">
        <v>1</v>
      </c>
      <c r="F209" s="222" t="s">
        <v>8</v>
      </c>
      <c r="G209" s="222" t="s">
        <v>70</v>
      </c>
      <c r="H209" s="223">
        <v>7500</v>
      </c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</row>
    <row r="210" spans="1:22" ht="21" customHeight="1">
      <c r="A210" s="224"/>
      <c r="B210" s="224"/>
      <c r="C210" s="224"/>
      <c r="D210" s="224"/>
      <c r="E210" s="224"/>
      <c r="F210" s="222" t="s">
        <v>2808</v>
      </c>
      <c r="G210" s="225"/>
      <c r="H210" s="223">
        <v>7500</v>
      </c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</row>
    <row r="211" spans="1:22" ht="21" customHeight="1">
      <c r="A211" s="224"/>
      <c r="B211" s="224"/>
      <c r="C211" s="224"/>
      <c r="D211" s="224"/>
      <c r="E211" s="222" t="s">
        <v>2816</v>
      </c>
      <c r="F211" s="225"/>
      <c r="G211" s="225"/>
      <c r="H211" s="223">
        <v>7500</v>
      </c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</row>
    <row r="212" spans="1:22" ht="21" customHeight="1">
      <c r="A212" s="224"/>
      <c r="B212" s="224"/>
      <c r="C212" s="224"/>
      <c r="D212" s="222" t="s">
        <v>2979</v>
      </c>
      <c r="E212" s="225"/>
      <c r="F212" s="225"/>
      <c r="G212" s="225"/>
      <c r="H212" s="223">
        <v>7500</v>
      </c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</row>
    <row r="213" spans="1:22" ht="21" customHeight="1">
      <c r="A213" s="224"/>
      <c r="B213" s="224"/>
      <c r="C213" s="222" t="s">
        <v>2980</v>
      </c>
      <c r="D213" s="225"/>
      <c r="E213" s="225"/>
      <c r="F213" s="225"/>
      <c r="G213" s="225"/>
      <c r="H213" s="223">
        <v>7500</v>
      </c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</row>
    <row r="214" spans="1:22" ht="21" customHeight="1">
      <c r="A214" s="224"/>
      <c r="B214" s="224"/>
      <c r="C214" s="222" t="s">
        <v>2981</v>
      </c>
      <c r="D214" s="222" t="s">
        <v>2982</v>
      </c>
      <c r="E214" s="222">
        <v>1</v>
      </c>
      <c r="F214" s="222" t="s">
        <v>8</v>
      </c>
      <c r="G214" s="222" t="s">
        <v>70</v>
      </c>
      <c r="H214" s="223">
        <v>7500</v>
      </c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</row>
    <row r="215" spans="1:22" ht="21" customHeight="1">
      <c r="A215" s="224"/>
      <c r="B215" s="224"/>
      <c r="C215" s="224"/>
      <c r="D215" s="224"/>
      <c r="E215" s="224"/>
      <c r="F215" s="222" t="s">
        <v>2808</v>
      </c>
      <c r="G215" s="225"/>
      <c r="H215" s="223">
        <v>7500</v>
      </c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</row>
    <row r="216" spans="1:22" ht="21" customHeight="1">
      <c r="A216" s="224"/>
      <c r="B216" s="224"/>
      <c r="C216" s="224"/>
      <c r="D216" s="224"/>
      <c r="E216" s="222" t="s">
        <v>2816</v>
      </c>
      <c r="F216" s="225"/>
      <c r="G216" s="225"/>
      <c r="H216" s="223">
        <v>7500</v>
      </c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</row>
    <row r="217" spans="1:22" ht="21" customHeight="1">
      <c r="A217" s="224"/>
      <c r="B217" s="224"/>
      <c r="C217" s="224"/>
      <c r="D217" s="222" t="s">
        <v>2983</v>
      </c>
      <c r="E217" s="225"/>
      <c r="F217" s="225"/>
      <c r="G217" s="225"/>
      <c r="H217" s="223">
        <v>7500</v>
      </c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</row>
    <row r="218" spans="1:22" ht="21" customHeight="1">
      <c r="A218" s="224"/>
      <c r="B218" s="224"/>
      <c r="C218" s="222" t="s">
        <v>2984</v>
      </c>
      <c r="D218" s="225"/>
      <c r="E218" s="225"/>
      <c r="F218" s="225"/>
      <c r="G218" s="225"/>
      <c r="H218" s="223">
        <v>7500</v>
      </c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</row>
    <row r="219" spans="1:22" ht="21" customHeight="1">
      <c r="A219" s="224"/>
      <c r="B219" s="224"/>
      <c r="C219" s="222" t="s">
        <v>2985</v>
      </c>
      <c r="D219" s="222" t="s">
        <v>2986</v>
      </c>
      <c r="E219" s="222">
        <v>26</v>
      </c>
      <c r="F219" s="222" t="s">
        <v>8</v>
      </c>
      <c r="G219" s="222" t="s">
        <v>70</v>
      </c>
      <c r="H219" s="223">
        <v>676000</v>
      </c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</row>
    <row r="220" spans="1:22" ht="21" customHeight="1">
      <c r="A220" s="224"/>
      <c r="B220" s="224"/>
      <c r="C220" s="224"/>
      <c r="D220" s="224"/>
      <c r="E220" s="224"/>
      <c r="F220" s="222" t="s">
        <v>2808</v>
      </c>
      <c r="G220" s="225"/>
      <c r="H220" s="223">
        <v>676000</v>
      </c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</row>
    <row r="221" spans="1:22" ht="21" customHeight="1">
      <c r="A221" s="224"/>
      <c r="B221" s="224"/>
      <c r="C221" s="224"/>
      <c r="D221" s="224"/>
      <c r="E221" s="222" t="s">
        <v>2987</v>
      </c>
      <c r="F221" s="225"/>
      <c r="G221" s="225"/>
      <c r="H221" s="223">
        <v>676000</v>
      </c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</row>
    <row r="222" spans="1:22" ht="21" customHeight="1">
      <c r="A222" s="224"/>
      <c r="B222" s="224"/>
      <c r="C222" s="224"/>
      <c r="D222" s="222" t="s">
        <v>2988</v>
      </c>
      <c r="E222" s="225"/>
      <c r="F222" s="225"/>
      <c r="G222" s="225"/>
      <c r="H222" s="223">
        <v>676000</v>
      </c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</row>
    <row r="223" spans="1:22" ht="21" customHeight="1">
      <c r="A223" s="224"/>
      <c r="B223" s="224"/>
      <c r="C223" s="222" t="s">
        <v>2989</v>
      </c>
      <c r="D223" s="225"/>
      <c r="E223" s="225"/>
      <c r="F223" s="225"/>
      <c r="G223" s="225"/>
      <c r="H223" s="223">
        <v>676000</v>
      </c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</row>
    <row r="224" spans="1:22" ht="21" customHeight="1">
      <c r="A224" s="224"/>
      <c r="B224" s="224"/>
      <c r="C224" s="222" t="s">
        <v>2990</v>
      </c>
      <c r="D224" s="222" t="s">
        <v>2991</v>
      </c>
      <c r="E224" s="222">
        <v>26</v>
      </c>
      <c r="F224" s="222" t="s">
        <v>8</v>
      </c>
      <c r="G224" s="222" t="s">
        <v>70</v>
      </c>
      <c r="H224" s="223">
        <v>163800</v>
      </c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</row>
    <row r="225" spans="1:22" ht="21" customHeight="1">
      <c r="A225" s="224"/>
      <c r="B225" s="224"/>
      <c r="C225" s="224"/>
      <c r="D225" s="224"/>
      <c r="E225" s="224"/>
      <c r="F225" s="222" t="s">
        <v>2808</v>
      </c>
      <c r="G225" s="225"/>
      <c r="H225" s="223">
        <v>163800</v>
      </c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</row>
    <row r="226" spans="1:22" ht="21" customHeight="1">
      <c r="A226" s="224"/>
      <c r="B226" s="224"/>
      <c r="C226" s="224"/>
      <c r="D226" s="224"/>
      <c r="E226" s="222" t="s">
        <v>2987</v>
      </c>
      <c r="F226" s="225"/>
      <c r="G226" s="225"/>
      <c r="H226" s="223">
        <v>163800</v>
      </c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</row>
    <row r="227" spans="1:22" ht="21" customHeight="1">
      <c r="A227" s="224"/>
      <c r="B227" s="224"/>
      <c r="C227" s="224"/>
      <c r="D227" s="222" t="s">
        <v>2992</v>
      </c>
      <c r="E227" s="225"/>
      <c r="F227" s="225"/>
      <c r="G227" s="225"/>
      <c r="H227" s="223">
        <v>163800</v>
      </c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</row>
    <row r="228" spans="1:22" ht="21" customHeight="1">
      <c r="A228" s="224"/>
      <c r="B228" s="224"/>
      <c r="C228" s="222" t="s">
        <v>2993</v>
      </c>
      <c r="D228" s="225"/>
      <c r="E228" s="225"/>
      <c r="F228" s="225"/>
      <c r="G228" s="225"/>
      <c r="H228" s="223">
        <v>163800</v>
      </c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</row>
    <row r="229" spans="1:22" ht="21" customHeight="1">
      <c r="A229" s="224"/>
      <c r="B229" s="224"/>
      <c r="C229" s="222" t="s">
        <v>2994</v>
      </c>
      <c r="D229" s="222" t="s">
        <v>2995</v>
      </c>
      <c r="E229" s="222">
        <v>75</v>
      </c>
      <c r="F229" s="222" t="s">
        <v>8</v>
      </c>
      <c r="G229" s="222" t="s">
        <v>70</v>
      </c>
      <c r="H229" s="223">
        <v>187500</v>
      </c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</row>
    <row r="230" spans="1:22" ht="21" customHeight="1">
      <c r="A230" s="224"/>
      <c r="B230" s="224"/>
      <c r="C230" s="224"/>
      <c r="D230" s="224"/>
      <c r="E230" s="224"/>
      <c r="F230" s="222" t="s">
        <v>2808</v>
      </c>
      <c r="G230" s="225"/>
      <c r="H230" s="223">
        <v>187500</v>
      </c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</row>
    <row r="231" spans="1:22" ht="21" customHeight="1">
      <c r="A231" s="224"/>
      <c r="B231" s="224"/>
      <c r="C231" s="224"/>
      <c r="D231" s="224"/>
      <c r="E231" s="222" t="s">
        <v>2996</v>
      </c>
      <c r="F231" s="225"/>
      <c r="G231" s="225"/>
      <c r="H231" s="223">
        <v>187500</v>
      </c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</row>
    <row r="232" spans="1:22" ht="21" customHeight="1">
      <c r="A232" s="224"/>
      <c r="B232" s="224"/>
      <c r="C232" s="224"/>
      <c r="D232" s="222" t="s">
        <v>2997</v>
      </c>
      <c r="E232" s="225"/>
      <c r="F232" s="225"/>
      <c r="G232" s="225"/>
      <c r="H232" s="223">
        <v>187500</v>
      </c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</row>
    <row r="233" spans="1:22" ht="21" customHeight="1">
      <c r="A233" s="224"/>
      <c r="B233" s="224"/>
      <c r="C233" s="222" t="s">
        <v>2998</v>
      </c>
      <c r="D233" s="225"/>
      <c r="E233" s="225"/>
      <c r="F233" s="225"/>
      <c r="G233" s="225"/>
      <c r="H233" s="223">
        <v>187500</v>
      </c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</row>
    <row r="234" spans="1:22" ht="21" customHeight="1">
      <c r="A234" s="224"/>
      <c r="B234" s="224"/>
      <c r="C234" s="222" t="s">
        <v>12</v>
      </c>
      <c r="D234" s="222" t="s">
        <v>2999</v>
      </c>
      <c r="E234" s="222">
        <v>1</v>
      </c>
      <c r="F234" s="222" t="s">
        <v>8</v>
      </c>
      <c r="G234" s="222" t="s">
        <v>70</v>
      </c>
      <c r="H234" s="223">
        <v>2500</v>
      </c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</row>
    <row r="235" spans="1:22" ht="21" customHeight="1">
      <c r="A235" s="224"/>
      <c r="B235" s="224"/>
      <c r="C235" s="224"/>
      <c r="D235" s="224"/>
      <c r="E235" s="224"/>
      <c r="F235" s="222" t="s">
        <v>2808</v>
      </c>
      <c r="G235" s="225"/>
      <c r="H235" s="223">
        <v>2500</v>
      </c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</row>
    <row r="236" spans="1:22" ht="21" customHeight="1">
      <c r="A236" s="224"/>
      <c r="B236" s="224"/>
      <c r="C236" s="224"/>
      <c r="D236" s="224"/>
      <c r="E236" s="222" t="s">
        <v>2816</v>
      </c>
      <c r="F236" s="225"/>
      <c r="G236" s="225"/>
      <c r="H236" s="223">
        <v>2500</v>
      </c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</row>
    <row r="237" spans="1:22" ht="21" customHeight="1">
      <c r="A237" s="224"/>
      <c r="B237" s="224"/>
      <c r="C237" s="224"/>
      <c r="D237" s="222" t="s">
        <v>3000</v>
      </c>
      <c r="E237" s="225"/>
      <c r="F237" s="225"/>
      <c r="G237" s="225"/>
      <c r="H237" s="223">
        <v>2500</v>
      </c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</row>
    <row r="238" spans="1:22" ht="21" customHeight="1">
      <c r="A238" s="224"/>
      <c r="B238" s="224"/>
      <c r="C238" s="222" t="s">
        <v>3001</v>
      </c>
      <c r="D238" s="225"/>
      <c r="E238" s="225"/>
      <c r="F238" s="225"/>
      <c r="G238" s="225"/>
      <c r="H238" s="223">
        <v>2500</v>
      </c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</row>
    <row r="239" spans="1:22" ht="21" customHeight="1">
      <c r="A239" s="224"/>
      <c r="B239" s="224"/>
      <c r="C239" s="222" t="s">
        <v>13</v>
      </c>
      <c r="D239" s="222" t="s">
        <v>3002</v>
      </c>
      <c r="E239" s="222">
        <v>1</v>
      </c>
      <c r="F239" s="222" t="s">
        <v>8</v>
      </c>
      <c r="G239" s="222" t="s">
        <v>70</v>
      </c>
      <c r="H239" s="223">
        <v>2500</v>
      </c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</row>
    <row r="240" spans="1:22" ht="21" customHeight="1">
      <c r="A240" s="224"/>
      <c r="B240" s="224"/>
      <c r="C240" s="224"/>
      <c r="D240" s="224"/>
      <c r="E240" s="224"/>
      <c r="F240" s="222" t="s">
        <v>2808</v>
      </c>
      <c r="G240" s="225"/>
      <c r="H240" s="223">
        <v>2500</v>
      </c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</row>
    <row r="241" spans="1:22" ht="21" customHeight="1">
      <c r="A241" s="224"/>
      <c r="B241" s="224"/>
      <c r="C241" s="224"/>
      <c r="D241" s="224"/>
      <c r="E241" s="222" t="s">
        <v>2816</v>
      </c>
      <c r="F241" s="225"/>
      <c r="G241" s="225"/>
      <c r="H241" s="223">
        <v>2500</v>
      </c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</row>
    <row r="242" spans="1:22" ht="21" customHeight="1">
      <c r="A242" s="224"/>
      <c r="B242" s="224"/>
      <c r="C242" s="224"/>
      <c r="D242" s="222" t="s">
        <v>3003</v>
      </c>
      <c r="E242" s="225"/>
      <c r="F242" s="225"/>
      <c r="G242" s="225"/>
      <c r="H242" s="223">
        <v>2500</v>
      </c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</row>
    <row r="243" spans="1:22" ht="21" customHeight="1">
      <c r="A243" s="224"/>
      <c r="B243" s="224"/>
      <c r="C243" s="222" t="s">
        <v>3004</v>
      </c>
      <c r="D243" s="225"/>
      <c r="E243" s="225"/>
      <c r="F243" s="225"/>
      <c r="G243" s="225"/>
      <c r="H243" s="223">
        <v>2500</v>
      </c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</row>
    <row r="244" spans="1:22" ht="21" customHeight="1">
      <c r="A244" s="224"/>
      <c r="B244" s="224"/>
      <c r="C244" s="222" t="s">
        <v>3005</v>
      </c>
      <c r="D244" s="222" t="s">
        <v>3006</v>
      </c>
      <c r="E244" s="222">
        <v>1</v>
      </c>
      <c r="F244" s="222" t="s">
        <v>8</v>
      </c>
      <c r="G244" s="222" t="s">
        <v>70</v>
      </c>
      <c r="H244" s="223">
        <v>2500</v>
      </c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</row>
    <row r="245" spans="1:22" ht="21" customHeight="1">
      <c r="A245" s="224"/>
      <c r="B245" s="224"/>
      <c r="C245" s="224"/>
      <c r="D245" s="224"/>
      <c r="E245" s="224"/>
      <c r="F245" s="222" t="s">
        <v>2808</v>
      </c>
      <c r="G245" s="225"/>
      <c r="H245" s="223">
        <v>2500</v>
      </c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</row>
    <row r="246" spans="1:22" ht="21" customHeight="1">
      <c r="A246" s="224"/>
      <c r="B246" s="224"/>
      <c r="C246" s="224"/>
      <c r="D246" s="224"/>
      <c r="E246" s="222" t="s">
        <v>2816</v>
      </c>
      <c r="F246" s="225"/>
      <c r="G246" s="225"/>
      <c r="H246" s="223">
        <v>2500</v>
      </c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</row>
    <row r="247" spans="1:22" ht="21" customHeight="1">
      <c r="A247" s="224"/>
      <c r="B247" s="224"/>
      <c r="C247" s="224"/>
      <c r="D247" s="222" t="s">
        <v>3007</v>
      </c>
      <c r="E247" s="225"/>
      <c r="F247" s="225"/>
      <c r="G247" s="225"/>
      <c r="H247" s="223">
        <v>2500</v>
      </c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</row>
    <row r="248" spans="1:22" ht="21" customHeight="1">
      <c r="A248" s="224"/>
      <c r="B248" s="224"/>
      <c r="C248" s="222" t="s">
        <v>3008</v>
      </c>
      <c r="D248" s="225"/>
      <c r="E248" s="225"/>
      <c r="F248" s="225"/>
      <c r="G248" s="225"/>
      <c r="H248" s="223">
        <v>2500</v>
      </c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</row>
    <row r="249" spans="1:22" ht="21" customHeight="1">
      <c r="A249" s="224"/>
      <c r="B249" s="224"/>
      <c r="C249" s="222" t="s">
        <v>14</v>
      </c>
      <c r="D249" s="222" t="s">
        <v>3009</v>
      </c>
      <c r="E249" s="222">
        <v>1</v>
      </c>
      <c r="F249" s="222" t="s">
        <v>8</v>
      </c>
      <c r="G249" s="222" t="s">
        <v>70</v>
      </c>
      <c r="H249" s="223">
        <v>2500</v>
      </c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</row>
    <row r="250" spans="1:22" ht="21" customHeight="1">
      <c r="A250" s="224"/>
      <c r="B250" s="224"/>
      <c r="C250" s="224"/>
      <c r="D250" s="224"/>
      <c r="E250" s="224"/>
      <c r="F250" s="222" t="s">
        <v>2808</v>
      </c>
      <c r="G250" s="225"/>
      <c r="H250" s="223">
        <v>2500</v>
      </c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</row>
    <row r="251" spans="1:22" ht="21" customHeight="1">
      <c r="A251" s="224"/>
      <c r="B251" s="224"/>
      <c r="C251" s="224"/>
      <c r="D251" s="224"/>
      <c r="E251" s="222" t="s">
        <v>2816</v>
      </c>
      <c r="F251" s="225"/>
      <c r="G251" s="225"/>
      <c r="H251" s="223">
        <v>2500</v>
      </c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</row>
    <row r="252" spans="1:22" ht="21" customHeight="1">
      <c r="A252" s="224"/>
      <c r="B252" s="224"/>
      <c r="C252" s="224"/>
      <c r="D252" s="222" t="s">
        <v>3010</v>
      </c>
      <c r="E252" s="225"/>
      <c r="F252" s="225"/>
      <c r="G252" s="225"/>
      <c r="H252" s="223">
        <v>2500</v>
      </c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</row>
    <row r="253" spans="1:22" ht="21" customHeight="1">
      <c r="A253" s="224"/>
      <c r="B253" s="224"/>
      <c r="C253" s="222" t="s">
        <v>3011</v>
      </c>
      <c r="D253" s="225"/>
      <c r="E253" s="225"/>
      <c r="F253" s="225"/>
      <c r="G253" s="225"/>
      <c r="H253" s="223">
        <v>2500</v>
      </c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</row>
    <row r="254" spans="1:22" ht="21" customHeight="1">
      <c r="A254" s="224"/>
      <c r="B254" s="224"/>
      <c r="C254" s="222" t="s">
        <v>15</v>
      </c>
      <c r="D254" s="222" t="s">
        <v>3012</v>
      </c>
      <c r="E254" s="222">
        <v>1</v>
      </c>
      <c r="F254" s="222" t="s">
        <v>8</v>
      </c>
      <c r="G254" s="222" t="s">
        <v>70</v>
      </c>
      <c r="H254" s="223">
        <v>2500</v>
      </c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</row>
    <row r="255" spans="1:22" ht="21" customHeight="1">
      <c r="A255" s="224"/>
      <c r="B255" s="224"/>
      <c r="C255" s="224"/>
      <c r="D255" s="224"/>
      <c r="E255" s="224"/>
      <c r="F255" s="222" t="s">
        <v>2808</v>
      </c>
      <c r="G255" s="225"/>
      <c r="H255" s="223">
        <v>2500</v>
      </c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</row>
    <row r="256" spans="1:22" ht="21" customHeight="1">
      <c r="A256" s="224"/>
      <c r="B256" s="224"/>
      <c r="C256" s="224"/>
      <c r="D256" s="224"/>
      <c r="E256" s="222" t="s">
        <v>2816</v>
      </c>
      <c r="F256" s="225"/>
      <c r="G256" s="225"/>
      <c r="H256" s="223">
        <v>2500</v>
      </c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</row>
    <row r="257" spans="1:22" ht="21" customHeight="1">
      <c r="A257" s="224"/>
      <c r="B257" s="224"/>
      <c r="C257" s="224"/>
      <c r="D257" s="222" t="s">
        <v>3013</v>
      </c>
      <c r="E257" s="225"/>
      <c r="F257" s="225"/>
      <c r="G257" s="225"/>
      <c r="H257" s="223">
        <v>2500</v>
      </c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</row>
    <row r="258" spans="1:22" ht="21" customHeight="1">
      <c r="A258" s="224"/>
      <c r="B258" s="224"/>
      <c r="C258" s="222" t="s">
        <v>3014</v>
      </c>
      <c r="D258" s="225"/>
      <c r="E258" s="225"/>
      <c r="F258" s="225"/>
      <c r="G258" s="225"/>
      <c r="H258" s="223">
        <v>2500</v>
      </c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</row>
    <row r="259" spans="1:22" ht="21" customHeight="1">
      <c r="A259" s="224"/>
      <c r="B259" s="224"/>
      <c r="C259" s="222" t="s">
        <v>16</v>
      </c>
      <c r="D259" s="222" t="s">
        <v>3015</v>
      </c>
      <c r="E259" s="222">
        <v>1</v>
      </c>
      <c r="F259" s="222" t="s">
        <v>8</v>
      </c>
      <c r="G259" s="222" t="s">
        <v>70</v>
      </c>
      <c r="H259" s="223">
        <v>2500</v>
      </c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</row>
    <row r="260" spans="1:22" ht="21" customHeight="1">
      <c r="A260" s="224"/>
      <c r="B260" s="224"/>
      <c r="C260" s="224"/>
      <c r="D260" s="224"/>
      <c r="E260" s="224"/>
      <c r="F260" s="222" t="s">
        <v>2808</v>
      </c>
      <c r="G260" s="225"/>
      <c r="H260" s="223">
        <v>2500</v>
      </c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</row>
    <row r="261" spans="1:22" ht="21" customHeight="1">
      <c r="A261" s="224"/>
      <c r="B261" s="224"/>
      <c r="C261" s="224"/>
      <c r="D261" s="224"/>
      <c r="E261" s="222" t="s">
        <v>2816</v>
      </c>
      <c r="F261" s="225"/>
      <c r="G261" s="225"/>
      <c r="H261" s="223">
        <v>2500</v>
      </c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</row>
    <row r="262" spans="1:22" ht="21" customHeight="1">
      <c r="A262" s="224"/>
      <c r="B262" s="224"/>
      <c r="C262" s="224"/>
      <c r="D262" s="222" t="s">
        <v>3016</v>
      </c>
      <c r="E262" s="225"/>
      <c r="F262" s="225"/>
      <c r="G262" s="225"/>
      <c r="H262" s="223">
        <v>2500</v>
      </c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</row>
    <row r="263" spans="1:22" ht="21" customHeight="1">
      <c r="A263" s="224"/>
      <c r="B263" s="224"/>
      <c r="C263" s="222" t="s">
        <v>3017</v>
      </c>
      <c r="D263" s="225"/>
      <c r="E263" s="225"/>
      <c r="F263" s="225"/>
      <c r="G263" s="225"/>
      <c r="H263" s="223">
        <v>2500</v>
      </c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</row>
    <row r="264" spans="1:22" ht="21" customHeight="1">
      <c r="A264" s="224"/>
      <c r="B264" s="224"/>
      <c r="C264" s="222" t="s">
        <v>3018</v>
      </c>
      <c r="D264" s="222" t="s">
        <v>71</v>
      </c>
      <c r="E264" s="222">
        <v>1</v>
      </c>
      <c r="F264" s="222" t="s">
        <v>6</v>
      </c>
      <c r="G264" s="222" t="s">
        <v>70</v>
      </c>
      <c r="H264" s="223">
        <v>2835100</v>
      </c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</row>
    <row r="265" spans="1:22" ht="21" customHeight="1">
      <c r="A265" s="224"/>
      <c r="B265" s="224"/>
      <c r="C265" s="224"/>
      <c r="D265" s="224"/>
      <c r="E265" s="224"/>
      <c r="F265" s="222" t="s">
        <v>3019</v>
      </c>
      <c r="G265" s="225"/>
      <c r="H265" s="223">
        <v>2835100</v>
      </c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</row>
    <row r="266" spans="1:22" ht="21" customHeight="1">
      <c r="A266" s="224"/>
      <c r="B266" s="224"/>
      <c r="C266" s="224"/>
      <c r="D266" s="224"/>
      <c r="E266" s="222" t="s">
        <v>2816</v>
      </c>
      <c r="F266" s="225"/>
      <c r="G266" s="225"/>
      <c r="H266" s="223">
        <v>2835100</v>
      </c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</row>
    <row r="267" spans="1:22" ht="21" customHeight="1">
      <c r="A267" s="224"/>
      <c r="B267" s="224"/>
      <c r="C267" s="224"/>
      <c r="D267" s="222" t="s">
        <v>3020</v>
      </c>
      <c r="E267" s="225"/>
      <c r="F267" s="225"/>
      <c r="G267" s="225"/>
      <c r="H267" s="223">
        <v>2835100</v>
      </c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</row>
    <row r="268" spans="1:22" ht="21" customHeight="1">
      <c r="A268" s="224"/>
      <c r="B268" s="224"/>
      <c r="C268" s="222" t="s">
        <v>3021</v>
      </c>
      <c r="D268" s="225"/>
      <c r="E268" s="225"/>
      <c r="F268" s="225"/>
      <c r="G268" s="225"/>
      <c r="H268" s="223">
        <v>2835100</v>
      </c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</row>
    <row r="269" spans="1:22" ht="21" customHeight="1">
      <c r="A269" s="224"/>
      <c r="B269" s="224"/>
      <c r="C269" s="222" t="s">
        <v>3022</v>
      </c>
      <c r="D269" s="222" t="s">
        <v>3023</v>
      </c>
      <c r="E269" s="222">
        <v>1</v>
      </c>
      <c r="F269" s="222" t="s">
        <v>6</v>
      </c>
      <c r="G269" s="222" t="s">
        <v>70</v>
      </c>
      <c r="H269" s="223">
        <v>2240200</v>
      </c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</row>
    <row r="270" spans="1:22" ht="21" customHeight="1">
      <c r="A270" s="224"/>
      <c r="B270" s="224"/>
      <c r="C270" s="224"/>
      <c r="D270" s="224"/>
      <c r="E270" s="224"/>
      <c r="F270" s="222" t="s">
        <v>3019</v>
      </c>
      <c r="G270" s="225"/>
      <c r="H270" s="223">
        <v>2240200</v>
      </c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</row>
    <row r="271" spans="1:22" ht="21" customHeight="1">
      <c r="A271" s="224"/>
      <c r="B271" s="224"/>
      <c r="C271" s="224"/>
      <c r="D271" s="224"/>
      <c r="E271" s="222" t="s">
        <v>2816</v>
      </c>
      <c r="F271" s="225"/>
      <c r="G271" s="225"/>
      <c r="H271" s="223">
        <v>2240200</v>
      </c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</row>
    <row r="272" spans="1:22" ht="21" customHeight="1">
      <c r="A272" s="224"/>
      <c r="B272" s="224"/>
      <c r="C272" s="224"/>
      <c r="D272" s="222" t="s">
        <v>3024</v>
      </c>
      <c r="E272" s="225"/>
      <c r="F272" s="225"/>
      <c r="G272" s="225"/>
      <c r="H272" s="223">
        <v>2240200</v>
      </c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</row>
    <row r="273" spans="1:22" ht="21" customHeight="1">
      <c r="A273" s="224"/>
      <c r="B273" s="224"/>
      <c r="C273" s="222" t="s">
        <v>3025</v>
      </c>
      <c r="D273" s="225"/>
      <c r="E273" s="225"/>
      <c r="F273" s="225"/>
      <c r="G273" s="225"/>
      <c r="H273" s="223">
        <v>2240200</v>
      </c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</row>
    <row r="274" spans="1:22" ht="21" customHeight="1">
      <c r="A274" s="224"/>
      <c r="B274" s="224"/>
      <c r="C274" s="222" t="s">
        <v>3026</v>
      </c>
      <c r="D274" s="222" t="s">
        <v>3027</v>
      </c>
      <c r="E274" s="222">
        <v>107</v>
      </c>
      <c r="F274" s="222" t="s">
        <v>17</v>
      </c>
      <c r="G274" s="222" t="s">
        <v>70</v>
      </c>
      <c r="H274" s="223">
        <v>406600</v>
      </c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</row>
    <row r="275" spans="1:22" ht="21" customHeight="1">
      <c r="A275" s="224"/>
      <c r="B275" s="224"/>
      <c r="C275" s="224"/>
      <c r="D275" s="224"/>
      <c r="E275" s="224"/>
      <c r="F275" s="222" t="s">
        <v>3028</v>
      </c>
      <c r="G275" s="225"/>
      <c r="H275" s="223">
        <v>406600</v>
      </c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</row>
    <row r="276" spans="1:22" ht="21" customHeight="1">
      <c r="A276" s="224"/>
      <c r="B276" s="224"/>
      <c r="C276" s="224"/>
      <c r="D276" s="224"/>
      <c r="E276" s="222" t="s">
        <v>3029</v>
      </c>
      <c r="F276" s="225"/>
      <c r="G276" s="225"/>
      <c r="H276" s="223">
        <v>406600</v>
      </c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</row>
    <row r="277" spans="1:22" ht="21" customHeight="1">
      <c r="A277" s="224"/>
      <c r="B277" s="224"/>
      <c r="C277" s="224"/>
      <c r="D277" s="222" t="s">
        <v>3030</v>
      </c>
      <c r="E277" s="225"/>
      <c r="F277" s="225"/>
      <c r="G277" s="225"/>
      <c r="H277" s="223">
        <v>406600</v>
      </c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</row>
    <row r="278" spans="1:22" ht="21" customHeight="1">
      <c r="A278" s="224"/>
      <c r="B278" s="224"/>
      <c r="C278" s="222" t="s">
        <v>3031</v>
      </c>
      <c r="D278" s="225"/>
      <c r="E278" s="225"/>
      <c r="F278" s="225"/>
      <c r="G278" s="225"/>
      <c r="H278" s="223">
        <v>406600</v>
      </c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</row>
    <row r="279" spans="1:22" ht="21" customHeight="1">
      <c r="A279" s="224"/>
      <c r="B279" s="224"/>
      <c r="C279" s="222" t="s">
        <v>3032</v>
      </c>
      <c r="D279" s="222" t="s">
        <v>3033</v>
      </c>
      <c r="E279" s="222">
        <v>1</v>
      </c>
      <c r="F279" s="222" t="s">
        <v>17</v>
      </c>
      <c r="G279" s="222" t="s">
        <v>70</v>
      </c>
      <c r="H279" s="223">
        <v>3800</v>
      </c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</row>
    <row r="280" spans="1:22" ht="21" customHeight="1">
      <c r="A280" s="224"/>
      <c r="B280" s="224"/>
      <c r="C280" s="224"/>
      <c r="D280" s="224"/>
      <c r="E280" s="224"/>
      <c r="F280" s="222" t="s">
        <v>3028</v>
      </c>
      <c r="G280" s="225"/>
      <c r="H280" s="223">
        <v>3800</v>
      </c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</row>
    <row r="281" spans="1:22" ht="21" customHeight="1">
      <c r="A281" s="224"/>
      <c r="B281" s="224"/>
      <c r="C281" s="224"/>
      <c r="D281" s="224"/>
      <c r="E281" s="222" t="s">
        <v>2816</v>
      </c>
      <c r="F281" s="225"/>
      <c r="G281" s="225"/>
      <c r="H281" s="223">
        <v>3800</v>
      </c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</row>
    <row r="282" spans="1:22" ht="21" customHeight="1">
      <c r="A282" s="224"/>
      <c r="B282" s="224"/>
      <c r="C282" s="224"/>
      <c r="D282" s="222" t="s">
        <v>3034</v>
      </c>
      <c r="E282" s="225"/>
      <c r="F282" s="225"/>
      <c r="G282" s="225"/>
      <c r="H282" s="223">
        <v>3800</v>
      </c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</row>
    <row r="283" spans="1:22" ht="21" customHeight="1">
      <c r="A283" s="224"/>
      <c r="B283" s="224"/>
      <c r="C283" s="222" t="s">
        <v>3035</v>
      </c>
      <c r="D283" s="225"/>
      <c r="E283" s="225"/>
      <c r="F283" s="225"/>
      <c r="G283" s="225"/>
      <c r="H283" s="223">
        <v>3800</v>
      </c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</row>
    <row r="284" spans="1:22" ht="21" customHeight="1">
      <c r="A284" s="224"/>
      <c r="B284" s="224"/>
      <c r="C284" s="222" t="s">
        <v>18</v>
      </c>
      <c r="D284" s="222" t="s">
        <v>3036</v>
      </c>
      <c r="E284" s="222">
        <v>1</v>
      </c>
      <c r="F284" s="222" t="s">
        <v>17</v>
      </c>
      <c r="G284" s="222" t="s">
        <v>70</v>
      </c>
      <c r="H284" s="223">
        <v>3800</v>
      </c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</row>
    <row r="285" spans="1:22" ht="21" customHeight="1">
      <c r="A285" s="224"/>
      <c r="B285" s="224"/>
      <c r="C285" s="224"/>
      <c r="D285" s="224"/>
      <c r="E285" s="224"/>
      <c r="F285" s="222" t="s">
        <v>3028</v>
      </c>
      <c r="G285" s="225"/>
      <c r="H285" s="223">
        <v>3800</v>
      </c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</row>
    <row r="286" spans="1:22" ht="21" customHeight="1">
      <c r="A286" s="224"/>
      <c r="B286" s="224"/>
      <c r="C286" s="224"/>
      <c r="D286" s="224"/>
      <c r="E286" s="222" t="s">
        <v>2816</v>
      </c>
      <c r="F286" s="225"/>
      <c r="G286" s="225"/>
      <c r="H286" s="223">
        <v>3800</v>
      </c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</row>
    <row r="287" spans="1:22" ht="21" customHeight="1">
      <c r="A287" s="224"/>
      <c r="B287" s="224"/>
      <c r="C287" s="224"/>
      <c r="D287" s="222" t="s">
        <v>3037</v>
      </c>
      <c r="E287" s="225"/>
      <c r="F287" s="225"/>
      <c r="G287" s="225"/>
      <c r="H287" s="223">
        <v>3800</v>
      </c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</row>
    <row r="288" spans="1:22" ht="21" customHeight="1">
      <c r="A288" s="224"/>
      <c r="B288" s="224"/>
      <c r="C288" s="222" t="s">
        <v>3038</v>
      </c>
      <c r="D288" s="225"/>
      <c r="E288" s="225"/>
      <c r="F288" s="225"/>
      <c r="G288" s="225"/>
      <c r="H288" s="223">
        <v>3800</v>
      </c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</row>
    <row r="289" spans="1:22" ht="21" customHeight="1">
      <c r="A289" s="224"/>
      <c r="B289" s="224"/>
      <c r="C289" s="222" t="s">
        <v>19</v>
      </c>
      <c r="D289" s="222" t="s">
        <v>3039</v>
      </c>
      <c r="E289" s="222">
        <v>1</v>
      </c>
      <c r="F289" s="222" t="s">
        <v>17</v>
      </c>
      <c r="G289" s="222" t="s">
        <v>70</v>
      </c>
      <c r="H289" s="223">
        <v>3800</v>
      </c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</row>
    <row r="290" spans="1:22" ht="21" customHeight="1">
      <c r="A290" s="224"/>
      <c r="B290" s="224"/>
      <c r="C290" s="224"/>
      <c r="D290" s="224"/>
      <c r="E290" s="224"/>
      <c r="F290" s="222" t="s">
        <v>3028</v>
      </c>
      <c r="G290" s="225"/>
      <c r="H290" s="223">
        <v>3800</v>
      </c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</row>
    <row r="291" spans="1:22" ht="21" customHeight="1">
      <c r="A291" s="224"/>
      <c r="B291" s="224"/>
      <c r="C291" s="224"/>
      <c r="D291" s="224"/>
      <c r="E291" s="222" t="s">
        <v>2816</v>
      </c>
      <c r="F291" s="225"/>
      <c r="G291" s="225"/>
      <c r="H291" s="223">
        <v>3800</v>
      </c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</row>
    <row r="292" spans="1:22" ht="21" customHeight="1">
      <c r="A292" s="224"/>
      <c r="B292" s="224"/>
      <c r="C292" s="224"/>
      <c r="D292" s="222" t="s">
        <v>3040</v>
      </c>
      <c r="E292" s="225"/>
      <c r="F292" s="225"/>
      <c r="G292" s="225"/>
      <c r="H292" s="223">
        <v>3800</v>
      </c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</row>
    <row r="293" spans="1:22" ht="21" customHeight="1">
      <c r="A293" s="224"/>
      <c r="B293" s="224"/>
      <c r="C293" s="222" t="s">
        <v>3041</v>
      </c>
      <c r="D293" s="225"/>
      <c r="E293" s="225"/>
      <c r="F293" s="225"/>
      <c r="G293" s="225"/>
      <c r="H293" s="223">
        <v>3800</v>
      </c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</row>
    <row r="294" spans="1:22" ht="21" customHeight="1">
      <c r="A294" s="224"/>
      <c r="B294" s="224"/>
      <c r="C294" s="222" t="s">
        <v>3042</v>
      </c>
      <c r="D294" s="222" t="s">
        <v>3043</v>
      </c>
      <c r="E294" s="222">
        <v>1</v>
      </c>
      <c r="F294" s="222" t="s">
        <v>17</v>
      </c>
      <c r="G294" s="222" t="s">
        <v>70</v>
      </c>
      <c r="H294" s="223">
        <v>3800</v>
      </c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</row>
    <row r="295" spans="1:22" ht="21" customHeight="1">
      <c r="A295" s="224"/>
      <c r="B295" s="224"/>
      <c r="C295" s="224"/>
      <c r="D295" s="224"/>
      <c r="E295" s="224"/>
      <c r="F295" s="222" t="s">
        <v>3028</v>
      </c>
      <c r="G295" s="225"/>
      <c r="H295" s="223">
        <v>3800</v>
      </c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</row>
    <row r="296" spans="1:22" ht="21" customHeight="1">
      <c r="A296" s="224"/>
      <c r="B296" s="224"/>
      <c r="C296" s="224"/>
      <c r="D296" s="224"/>
      <c r="E296" s="222" t="s">
        <v>2816</v>
      </c>
      <c r="F296" s="225"/>
      <c r="G296" s="225"/>
      <c r="H296" s="223">
        <v>3800</v>
      </c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</row>
    <row r="297" spans="1:22" ht="21" customHeight="1">
      <c r="A297" s="224"/>
      <c r="B297" s="224"/>
      <c r="C297" s="224"/>
      <c r="D297" s="222" t="s">
        <v>3044</v>
      </c>
      <c r="E297" s="225"/>
      <c r="F297" s="225"/>
      <c r="G297" s="225"/>
      <c r="H297" s="223">
        <v>3800</v>
      </c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</row>
    <row r="298" spans="1:22" ht="21" customHeight="1">
      <c r="A298" s="224"/>
      <c r="B298" s="224"/>
      <c r="C298" s="222" t="s">
        <v>3045</v>
      </c>
      <c r="D298" s="225"/>
      <c r="E298" s="225"/>
      <c r="F298" s="225"/>
      <c r="G298" s="225"/>
      <c r="H298" s="223">
        <v>3800</v>
      </c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</row>
    <row r="299" spans="1:22" ht="21" customHeight="1">
      <c r="A299" s="224"/>
      <c r="B299" s="224"/>
      <c r="C299" s="222" t="s">
        <v>3046</v>
      </c>
      <c r="D299" s="222" t="s">
        <v>3047</v>
      </c>
      <c r="E299" s="222">
        <v>1</v>
      </c>
      <c r="F299" s="222" t="s">
        <v>17</v>
      </c>
      <c r="G299" s="222" t="s">
        <v>70</v>
      </c>
      <c r="H299" s="223">
        <v>3800</v>
      </c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</row>
    <row r="300" spans="1:22" ht="21" customHeight="1">
      <c r="A300" s="224"/>
      <c r="B300" s="224"/>
      <c r="C300" s="224"/>
      <c r="D300" s="224"/>
      <c r="E300" s="224"/>
      <c r="F300" s="222" t="s">
        <v>3028</v>
      </c>
      <c r="G300" s="225"/>
      <c r="H300" s="223">
        <v>3800</v>
      </c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</row>
    <row r="301" spans="1:22" ht="21" customHeight="1">
      <c r="A301" s="224"/>
      <c r="B301" s="224"/>
      <c r="C301" s="224"/>
      <c r="D301" s="224"/>
      <c r="E301" s="222" t="s">
        <v>2816</v>
      </c>
      <c r="F301" s="225"/>
      <c r="G301" s="225"/>
      <c r="H301" s="223">
        <v>3800</v>
      </c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</row>
    <row r="302" spans="1:22" ht="21" customHeight="1">
      <c r="A302" s="224"/>
      <c r="B302" s="224"/>
      <c r="C302" s="224"/>
      <c r="D302" s="222" t="s">
        <v>3048</v>
      </c>
      <c r="E302" s="225"/>
      <c r="F302" s="225"/>
      <c r="G302" s="225"/>
      <c r="H302" s="223">
        <v>3800</v>
      </c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</row>
    <row r="303" spans="1:22" ht="21" customHeight="1">
      <c r="A303" s="224"/>
      <c r="B303" s="224"/>
      <c r="C303" s="222" t="s">
        <v>3049</v>
      </c>
      <c r="D303" s="225"/>
      <c r="E303" s="225"/>
      <c r="F303" s="225"/>
      <c r="G303" s="225"/>
      <c r="H303" s="223">
        <v>3800</v>
      </c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</row>
    <row r="304" spans="1:22" ht="21" customHeight="1">
      <c r="A304" s="224"/>
      <c r="B304" s="224"/>
      <c r="C304" s="222" t="s">
        <v>3050</v>
      </c>
      <c r="D304" s="222" t="s">
        <v>3051</v>
      </c>
      <c r="E304" s="222">
        <v>1</v>
      </c>
      <c r="F304" s="222" t="s">
        <v>17</v>
      </c>
      <c r="G304" s="222" t="s">
        <v>70</v>
      </c>
      <c r="H304" s="223">
        <v>3800</v>
      </c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</row>
    <row r="305" spans="1:22" ht="21" customHeight="1">
      <c r="A305" s="224"/>
      <c r="B305" s="224"/>
      <c r="C305" s="224"/>
      <c r="D305" s="224"/>
      <c r="E305" s="224"/>
      <c r="F305" s="222" t="s">
        <v>3028</v>
      </c>
      <c r="G305" s="225"/>
      <c r="H305" s="223">
        <v>3800</v>
      </c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</row>
    <row r="306" spans="1:22" ht="21" customHeight="1">
      <c r="A306" s="224"/>
      <c r="B306" s="224"/>
      <c r="C306" s="224"/>
      <c r="D306" s="224"/>
      <c r="E306" s="222" t="s">
        <v>2816</v>
      </c>
      <c r="F306" s="225"/>
      <c r="G306" s="225"/>
      <c r="H306" s="223">
        <v>3800</v>
      </c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</row>
    <row r="307" spans="1:22" ht="21" customHeight="1">
      <c r="A307" s="224"/>
      <c r="B307" s="224"/>
      <c r="C307" s="224"/>
      <c r="D307" s="222" t="s">
        <v>3052</v>
      </c>
      <c r="E307" s="225"/>
      <c r="F307" s="225"/>
      <c r="G307" s="225"/>
      <c r="H307" s="223">
        <v>3800</v>
      </c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</row>
    <row r="308" spans="1:22" ht="21" customHeight="1">
      <c r="A308" s="224"/>
      <c r="B308" s="224"/>
      <c r="C308" s="222" t="s">
        <v>3053</v>
      </c>
      <c r="D308" s="225"/>
      <c r="E308" s="225"/>
      <c r="F308" s="225"/>
      <c r="G308" s="225"/>
      <c r="H308" s="223">
        <v>3800</v>
      </c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</row>
    <row r="309" spans="1:22" ht="21" customHeight="1">
      <c r="A309" s="224"/>
      <c r="B309" s="224"/>
      <c r="C309" s="222" t="s">
        <v>3054</v>
      </c>
      <c r="D309" s="222" t="s">
        <v>3055</v>
      </c>
      <c r="E309" s="222">
        <v>1</v>
      </c>
      <c r="F309" s="222" t="s">
        <v>17</v>
      </c>
      <c r="G309" s="222" t="s">
        <v>70</v>
      </c>
      <c r="H309" s="223">
        <v>3800</v>
      </c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</row>
    <row r="310" spans="1:22" ht="21" customHeight="1">
      <c r="A310" s="224"/>
      <c r="B310" s="224"/>
      <c r="C310" s="224"/>
      <c r="D310" s="224"/>
      <c r="E310" s="224"/>
      <c r="F310" s="222" t="s">
        <v>3028</v>
      </c>
      <c r="G310" s="225"/>
      <c r="H310" s="223">
        <v>3800</v>
      </c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</row>
    <row r="311" spans="1:22" ht="21" customHeight="1">
      <c r="A311" s="224"/>
      <c r="B311" s="224"/>
      <c r="C311" s="224"/>
      <c r="D311" s="224"/>
      <c r="E311" s="222" t="s">
        <v>2816</v>
      </c>
      <c r="F311" s="225"/>
      <c r="G311" s="225"/>
      <c r="H311" s="223">
        <v>3800</v>
      </c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</row>
    <row r="312" spans="1:22" ht="21" customHeight="1">
      <c r="A312" s="224"/>
      <c r="B312" s="224"/>
      <c r="C312" s="224"/>
      <c r="D312" s="222" t="s">
        <v>3056</v>
      </c>
      <c r="E312" s="225"/>
      <c r="F312" s="225"/>
      <c r="G312" s="225"/>
      <c r="H312" s="223">
        <v>3800</v>
      </c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</row>
    <row r="313" spans="1:22" ht="21" customHeight="1">
      <c r="A313" s="224"/>
      <c r="B313" s="224"/>
      <c r="C313" s="222" t="s">
        <v>3057</v>
      </c>
      <c r="D313" s="225"/>
      <c r="E313" s="225"/>
      <c r="F313" s="225"/>
      <c r="G313" s="225"/>
      <c r="H313" s="223">
        <v>3800</v>
      </c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</row>
    <row r="314" spans="1:22" ht="21" customHeight="1">
      <c r="A314" s="224"/>
      <c r="B314" s="224"/>
      <c r="C314" s="222" t="s">
        <v>3058</v>
      </c>
      <c r="D314" s="222" t="s">
        <v>3059</v>
      </c>
      <c r="E314" s="222">
        <v>1</v>
      </c>
      <c r="F314" s="222" t="s">
        <v>17</v>
      </c>
      <c r="G314" s="222" t="s">
        <v>70</v>
      </c>
      <c r="H314" s="223">
        <v>3800</v>
      </c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</row>
    <row r="315" spans="1:22" ht="21" customHeight="1">
      <c r="A315" s="224"/>
      <c r="B315" s="224"/>
      <c r="C315" s="224"/>
      <c r="D315" s="224"/>
      <c r="E315" s="224"/>
      <c r="F315" s="222" t="s">
        <v>3028</v>
      </c>
      <c r="G315" s="225"/>
      <c r="H315" s="223">
        <v>3800</v>
      </c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</row>
    <row r="316" spans="1:22" ht="21" customHeight="1">
      <c r="A316" s="224"/>
      <c r="B316" s="224"/>
      <c r="C316" s="224"/>
      <c r="D316" s="224"/>
      <c r="E316" s="222" t="s">
        <v>2816</v>
      </c>
      <c r="F316" s="225"/>
      <c r="G316" s="225"/>
      <c r="H316" s="223">
        <v>3800</v>
      </c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</row>
    <row r="317" spans="1:22" ht="21" customHeight="1">
      <c r="A317" s="224"/>
      <c r="B317" s="224"/>
      <c r="C317" s="224"/>
      <c r="D317" s="222" t="s">
        <v>3060</v>
      </c>
      <c r="E317" s="225"/>
      <c r="F317" s="225"/>
      <c r="G317" s="225"/>
      <c r="H317" s="223">
        <v>3800</v>
      </c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</row>
    <row r="318" spans="1:22" ht="21" customHeight="1">
      <c r="A318" s="224"/>
      <c r="B318" s="224"/>
      <c r="C318" s="222" t="s">
        <v>3061</v>
      </c>
      <c r="D318" s="225"/>
      <c r="E318" s="225"/>
      <c r="F318" s="225"/>
      <c r="G318" s="225"/>
      <c r="H318" s="223">
        <v>3800</v>
      </c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</row>
    <row r="319" spans="1:22" ht="21" customHeight="1">
      <c r="A319" s="224"/>
      <c r="B319" s="224"/>
      <c r="C319" s="222" t="s">
        <v>20</v>
      </c>
      <c r="D319" s="222" t="s">
        <v>3062</v>
      </c>
      <c r="E319" s="222">
        <v>1</v>
      </c>
      <c r="F319" s="222" t="s">
        <v>17</v>
      </c>
      <c r="G319" s="222" t="s">
        <v>70</v>
      </c>
      <c r="H319" s="223">
        <v>3800</v>
      </c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</row>
    <row r="320" spans="1:22" ht="21" customHeight="1">
      <c r="A320" s="224"/>
      <c r="B320" s="224"/>
      <c r="C320" s="224"/>
      <c r="D320" s="224"/>
      <c r="E320" s="224"/>
      <c r="F320" s="222" t="s">
        <v>3028</v>
      </c>
      <c r="G320" s="225"/>
      <c r="H320" s="223">
        <v>3800</v>
      </c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</row>
    <row r="321" spans="1:22" ht="21" customHeight="1">
      <c r="A321" s="224"/>
      <c r="B321" s="224"/>
      <c r="C321" s="224"/>
      <c r="D321" s="224"/>
      <c r="E321" s="222" t="s">
        <v>2816</v>
      </c>
      <c r="F321" s="225"/>
      <c r="G321" s="225"/>
      <c r="H321" s="223">
        <v>3800</v>
      </c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</row>
    <row r="322" spans="1:22" ht="21" customHeight="1">
      <c r="A322" s="224"/>
      <c r="B322" s="224"/>
      <c r="C322" s="224"/>
      <c r="D322" s="222" t="s">
        <v>3063</v>
      </c>
      <c r="E322" s="225"/>
      <c r="F322" s="225"/>
      <c r="G322" s="225"/>
      <c r="H322" s="223">
        <v>3800</v>
      </c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</row>
    <row r="323" spans="1:22" ht="21" customHeight="1">
      <c r="A323" s="224"/>
      <c r="B323" s="224"/>
      <c r="C323" s="222" t="s">
        <v>3064</v>
      </c>
      <c r="D323" s="225"/>
      <c r="E323" s="225"/>
      <c r="F323" s="225"/>
      <c r="G323" s="225"/>
      <c r="H323" s="223">
        <v>3800</v>
      </c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</row>
    <row r="324" spans="1:22" ht="21" customHeight="1">
      <c r="A324" s="224"/>
      <c r="B324" s="224"/>
      <c r="C324" s="222" t="s">
        <v>3065</v>
      </c>
      <c r="D324" s="222" t="s">
        <v>3066</v>
      </c>
      <c r="E324" s="222">
        <v>1</v>
      </c>
      <c r="F324" s="222" t="s">
        <v>17</v>
      </c>
      <c r="G324" s="222" t="s">
        <v>70</v>
      </c>
      <c r="H324" s="223">
        <v>3800</v>
      </c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</row>
    <row r="325" spans="1:22" ht="21" customHeight="1">
      <c r="A325" s="224"/>
      <c r="B325" s="224"/>
      <c r="C325" s="224"/>
      <c r="D325" s="224"/>
      <c r="E325" s="224"/>
      <c r="F325" s="222" t="s">
        <v>3028</v>
      </c>
      <c r="G325" s="225"/>
      <c r="H325" s="223">
        <v>3800</v>
      </c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</row>
    <row r="326" spans="1:22" ht="21" customHeight="1">
      <c r="A326" s="224"/>
      <c r="B326" s="224"/>
      <c r="C326" s="224"/>
      <c r="D326" s="224"/>
      <c r="E326" s="222" t="s">
        <v>2816</v>
      </c>
      <c r="F326" s="225"/>
      <c r="G326" s="225"/>
      <c r="H326" s="223">
        <v>3800</v>
      </c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</row>
    <row r="327" spans="1:22" ht="21" customHeight="1">
      <c r="A327" s="224"/>
      <c r="B327" s="224"/>
      <c r="C327" s="224"/>
      <c r="D327" s="222" t="s">
        <v>3067</v>
      </c>
      <c r="E327" s="225"/>
      <c r="F327" s="225"/>
      <c r="G327" s="225"/>
      <c r="H327" s="223">
        <v>3800</v>
      </c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</row>
    <row r="328" spans="1:22" ht="21" customHeight="1">
      <c r="A328" s="224"/>
      <c r="B328" s="224"/>
      <c r="C328" s="222" t="s">
        <v>3068</v>
      </c>
      <c r="D328" s="225"/>
      <c r="E328" s="225"/>
      <c r="F328" s="225"/>
      <c r="G328" s="225"/>
      <c r="H328" s="223">
        <v>3800</v>
      </c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</row>
    <row r="329" spans="1:22" ht="21" customHeight="1">
      <c r="A329" s="224"/>
      <c r="B329" s="224"/>
      <c r="C329" s="222" t="s">
        <v>3069</v>
      </c>
      <c r="D329" s="222" t="s">
        <v>3070</v>
      </c>
      <c r="E329" s="222">
        <v>1</v>
      </c>
      <c r="F329" s="222" t="s">
        <v>17</v>
      </c>
      <c r="G329" s="222" t="s">
        <v>70</v>
      </c>
      <c r="H329" s="223">
        <v>3800</v>
      </c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</row>
    <row r="330" spans="1:22" ht="21" customHeight="1">
      <c r="A330" s="224"/>
      <c r="B330" s="224"/>
      <c r="C330" s="224"/>
      <c r="D330" s="224"/>
      <c r="E330" s="224"/>
      <c r="F330" s="222" t="s">
        <v>3028</v>
      </c>
      <c r="G330" s="225"/>
      <c r="H330" s="223">
        <v>3800</v>
      </c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</row>
    <row r="331" spans="1:22" ht="21" customHeight="1">
      <c r="A331" s="224"/>
      <c r="B331" s="224"/>
      <c r="C331" s="224"/>
      <c r="D331" s="224"/>
      <c r="E331" s="222" t="s">
        <v>2816</v>
      </c>
      <c r="F331" s="225"/>
      <c r="G331" s="225"/>
      <c r="H331" s="223">
        <v>3800</v>
      </c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</row>
    <row r="332" spans="1:22" ht="21" customHeight="1">
      <c r="A332" s="224"/>
      <c r="B332" s="224"/>
      <c r="C332" s="224"/>
      <c r="D332" s="222" t="s">
        <v>3071</v>
      </c>
      <c r="E332" s="225"/>
      <c r="F332" s="225"/>
      <c r="G332" s="225"/>
      <c r="H332" s="223">
        <v>3800</v>
      </c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</row>
    <row r="333" spans="1:22" ht="21" customHeight="1">
      <c r="A333" s="224"/>
      <c r="B333" s="224"/>
      <c r="C333" s="222" t="s">
        <v>3072</v>
      </c>
      <c r="D333" s="225"/>
      <c r="E333" s="225"/>
      <c r="F333" s="225"/>
      <c r="G333" s="225"/>
      <c r="H333" s="223">
        <v>3800</v>
      </c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</row>
    <row r="334" spans="1:22" ht="21" customHeight="1">
      <c r="A334" s="224"/>
      <c r="B334" s="224"/>
      <c r="C334" s="222" t="s">
        <v>3073</v>
      </c>
      <c r="D334" s="222" t="s">
        <v>3074</v>
      </c>
      <c r="E334" s="222">
        <v>1</v>
      </c>
      <c r="F334" s="222" t="s">
        <v>17</v>
      </c>
      <c r="G334" s="222" t="s">
        <v>70</v>
      </c>
      <c r="H334" s="223">
        <v>3800</v>
      </c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</row>
    <row r="335" spans="1:22" ht="21" customHeight="1">
      <c r="A335" s="224"/>
      <c r="B335" s="224"/>
      <c r="C335" s="224"/>
      <c r="D335" s="224"/>
      <c r="E335" s="224"/>
      <c r="F335" s="222" t="s">
        <v>3028</v>
      </c>
      <c r="G335" s="225"/>
      <c r="H335" s="223">
        <v>3800</v>
      </c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</row>
    <row r="336" spans="1:22" ht="21" customHeight="1">
      <c r="A336" s="224"/>
      <c r="B336" s="224"/>
      <c r="C336" s="224"/>
      <c r="D336" s="224"/>
      <c r="E336" s="222" t="s">
        <v>2816</v>
      </c>
      <c r="F336" s="225"/>
      <c r="G336" s="225"/>
      <c r="H336" s="223">
        <v>3800</v>
      </c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</row>
    <row r="337" spans="1:22" ht="21" customHeight="1">
      <c r="A337" s="224"/>
      <c r="B337" s="224"/>
      <c r="C337" s="224"/>
      <c r="D337" s="222" t="s">
        <v>3075</v>
      </c>
      <c r="E337" s="225"/>
      <c r="F337" s="225"/>
      <c r="G337" s="225"/>
      <c r="H337" s="223">
        <v>3800</v>
      </c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</row>
    <row r="338" spans="1:22" ht="21" customHeight="1">
      <c r="A338" s="224"/>
      <c r="B338" s="224"/>
      <c r="C338" s="222" t="s">
        <v>3076</v>
      </c>
      <c r="D338" s="225"/>
      <c r="E338" s="225"/>
      <c r="F338" s="225"/>
      <c r="G338" s="225"/>
      <c r="H338" s="223">
        <v>3800</v>
      </c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</row>
    <row r="339" spans="1:22" ht="21" customHeight="1">
      <c r="A339" s="224"/>
      <c r="B339" s="224"/>
      <c r="C339" s="222" t="s">
        <v>3077</v>
      </c>
      <c r="D339" s="222" t="s">
        <v>3078</v>
      </c>
      <c r="E339" s="222">
        <v>1</v>
      </c>
      <c r="F339" s="222" t="s">
        <v>17</v>
      </c>
      <c r="G339" s="222" t="s">
        <v>70</v>
      </c>
      <c r="H339" s="223">
        <v>3800</v>
      </c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</row>
    <row r="340" spans="1:22" ht="21" customHeight="1">
      <c r="A340" s="224"/>
      <c r="B340" s="224"/>
      <c r="C340" s="224"/>
      <c r="D340" s="224"/>
      <c r="E340" s="224"/>
      <c r="F340" s="222" t="s">
        <v>3028</v>
      </c>
      <c r="G340" s="225"/>
      <c r="H340" s="223">
        <v>3800</v>
      </c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</row>
    <row r="341" spans="1:22" ht="21" customHeight="1">
      <c r="A341" s="224"/>
      <c r="B341" s="224"/>
      <c r="C341" s="224"/>
      <c r="D341" s="224"/>
      <c r="E341" s="222" t="s">
        <v>2816</v>
      </c>
      <c r="F341" s="225"/>
      <c r="G341" s="225"/>
      <c r="H341" s="223">
        <v>3800</v>
      </c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</row>
    <row r="342" spans="1:22" ht="21" customHeight="1">
      <c r="A342" s="224"/>
      <c r="B342" s="224"/>
      <c r="C342" s="224"/>
      <c r="D342" s="222" t="s">
        <v>3079</v>
      </c>
      <c r="E342" s="225"/>
      <c r="F342" s="225"/>
      <c r="G342" s="225"/>
      <c r="H342" s="223">
        <v>3800</v>
      </c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</row>
    <row r="343" spans="1:22" ht="21" customHeight="1">
      <c r="A343" s="224"/>
      <c r="B343" s="224"/>
      <c r="C343" s="222" t="s">
        <v>3080</v>
      </c>
      <c r="D343" s="225"/>
      <c r="E343" s="225"/>
      <c r="F343" s="225"/>
      <c r="G343" s="225"/>
      <c r="H343" s="223">
        <v>3800</v>
      </c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</row>
    <row r="344" spans="1:22" ht="21" customHeight="1">
      <c r="A344" s="224"/>
      <c r="B344" s="224"/>
      <c r="C344" s="222" t="s">
        <v>3081</v>
      </c>
      <c r="D344" s="222" t="s">
        <v>3082</v>
      </c>
      <c r="E344" s="222">
        <v>1</v>
      </c>
      <c r="F344" s="222" t="s">
        <v>17</v>
      </c>
      <c r="G344" s="222" t="s">
        <v>70</v>
      </c>
      <c r="H344" s="223">
        <v>3800</v>
      </c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</row>
    <row r="345" spans="1:22" ht="21" customHeight="1">
      <c r="A345" s="224"/>
      <c r="B345" s="224"/>
      <c r="C345" s="224"/>
      <c r="D345" s="224"/>
      <c r="E345" s="224"/>
      <c r="F345" s="222" t="s">
        <v>3028</v>
      </c>
      <c r="G345" s="225"/>
      <c r="H345" s="223">
        <v>3800</v>
      </c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</row>
    <row r="346" spans="1:22" ht="21" customHeight="1">
      <c r="A346" s="224"/>
      <c r="B346" s="224"/>
      <c r="C346" s="224"/>
      <c r="D346" s="224"/>
      <c r="E346" s="222" t="s">
        <v>2816</v>
      </c>
      <c r="F346" s="225"/>
      <c r="G346" s="225"/>
      <c r="H346" s="223">
        <v>3800</v>
      </c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</row>
    <row r="347" spans="1:22" ht="21" customHeight="1">
      <c r="A347" s="224"/>
      <c r="B347" s="224"/>
      <c r="C347" s="224"/>
      <c r="D347" s="222" t="s">
        <v>3083</v>
      </c>
      <c r="E347" s="225"/>
      <c r="F347" s="225"/>
      <c r="G347" s="225"/>
      <c r="H347" s="223">
        <v>3800</v>
      </c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</row>
    <row r="348" spans="1:22" ht="21" customHeight="1">
      <c r="A348" s="224"/>
      <c r="B348" s="224"/>
      <c r="C348" s="222" t="s">
        <v>3084</v>
      </c>
      <c r="D348" s="225"/>
      <c r="E348" s="225"/>
      <c r="F348" s="225"/>
      <c r="G348" s="225"/>
      <c r="H348" s="223">
        <v>3800</v>
      </c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</row>
    <row r="349" spans="1:22" ht="21" customHeight="1">
      <c r="A349" s="224"/>
      <c r="B349" s="224"/>
      <c r="C349" s="222" t="s">
        <v>3085</v>
      </c>
      <c r="D349" s="222" t="s">
        <v>3086</v>
      </c>
      <c r="E349" s="222">
        <v>1</v>
      </c>
      <c r="F349" s="222" t="s">
        <v>17</v>
      </c>
      <c r="G349" s="222" t="s">
        <v>70</v>
      </c>
      <c r="H349" s="223">
        <v>3800</v>
      </c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</row>
    <row r="350" spans="1:22" ht="21" customHeight="1">
      <c r="A350" s="224"/>
      <c r="B350" s="224"/>
      <c r="C350" s="224"/>
      <c r="D350" s="224"/>
      <c r="E350" s="224"/>
      <c r="F350" s="222" t="s">
        <v>3028</v>
      </c>
      <c r="G350" s="225"/>
      <c r="H350" s="223">
        <v>3800</v>
      </c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</row>
    <row r="351" spans="1:22" ht="21" customHeight="1">
      <c r="A351" s="224"/>
      <c r="B351" s="224"/>
      <c r="C351" s="224"/>
      <c r="D351" s="224"/>
      <c r="E351" s="222" t="s">
        <v>2816</v>
      </c>
      <c r="F351" s="225"/>
      <c r="G351" s="225"/>
      <c r="H351" s="223">
        <v>3800</v>
      </c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</row>
    <row r="352" spans="1:22" ht="21" customHeight="1">
      <c r="A352" s="224"/>
      <c r="B352" s="224"/>
      <c r="C352" s="224"/>
      <c r="D352" s="222" t="s">
        <v>3087</v>
      </c>
      <c r="E352" s="225"/>
      <c r="F352" s="225"/>
      <c r="G352" s="225"/>
      <c r="H352" s="223">
        <v>3800</v>
      </c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</row>
    <row r="353" spans="1:22" ht="21" customHeight="1">
      <c r="A353" s="224"/>
      <c r="B353" s="224"/>
      <c r="C353" s="222" t="s">
        <v>3088</v>
      </c>
      <c r="D353" s="225"/>
      <c r="E353" s="225"/>
      <c r="F353" s="225"/>
      <c r="G353" s="225"/>
      <c r="H353" s="223">
        <v>3800</v>
      </c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</row>
    <row r="354" spans="1:22" ht="21" customHeight="1">
      <c r="A354" s="224"/>
      <c r="B354" s="224"/>
      <c r="C354" s="222" t="s">
        <v>21</v>
      </c>
      <c r="D354" s="222" t="s">
        <v>3089</v>
      </c>
      <c r="E354" s="222">
        <v>1</v>
      </c>
      <c r="F354" s="222" t="s">
        <v>17</v>
      </c>
      <c r="G354" s="222" t="s">
        <v>70</v>
      </c>
      <c r="H354" s="223">
        <v>3800</v>
      </c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</row>
    <row r="355" spans="1:22" ht="21" customHeight="1">
      <c r="A355" s="224"/>
      <c r="B355" s="224"/>
      <c r="C355" s="224"/>
      <c r="D355" s="224"/>
      <c r="E355" s="224"/>
      <c r="F355" s="222" t="s">
        <v>3028</v>
      </c>
      <c r="G355" s="225"/>
      <c r="H355" s="223">
        <v>3800</v>
      </c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</row>
    <row r="356" spans="1:22" ht="21" customHeight="1">
      <c r="A356" s="224"/>
      <c r="B356" s="224"/>
      <c r="C356" s="224"/>
      <c r="D356" s="224"/>
      <c r="E356" s="222" t="s">
        <v>2816</v>
      </c>
      <c r="F356" s="225"/>
      <c r="G356" s="225"/>
      <c r="H356" s="223">
        <v>3800</v>
      </c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</row>
    <row r="357" spans="1:22" ht="21" customHeight="1">
      <c r="A357" s="224"/>
      <c r="B357" s="224"/>
      <c r="C357" s="224"/>
      <c r="D357" s="222" t="s">
        <v>3090</v>
      </c>
      <c r="E357" s="225"/>
      <c r="F357" s="225"/>
      <c r="G357" s="225"/>
      <c r="H357" s="223">
        <v>3800</v>
      </c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</row>
    <row r="358" spans="1:22" ht="21" customHeight="1">
      <c r="A358" s="224"/>
      <c r="B358" s="224"/>
      <c r="C358" s="222" t="s">
        <v>3091</v>
      </c>
      <c r="D358" s="225"/>
      <c r="E358" s="225"/>
      <c r="F358" s="225"/>
      <c r="G358" s="225"/>
      <c r="H358" s="223">
        <v>3800</v>
      </c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</row>
    <row r="359" spans="1:22" ht="21" customHeight="1">
      <c r="A359" s="224"/>
      <c r="B359" s="224"/>
      <c r="C359" s="222" t="s">
        <v>3092</v>
      </c>
      <c r="D359" s="222" t="s">
        <v>3093</v>
      </c>
      <c r="E359" s="222">
        <v>1</v>
      </c>
      <c r="F359" s="222" t="s">
        <v>17</v>
      </c>
      <c r="G359" s="222" t="s">
        <v>70</v>
      </c>
      <c r="H359" s="223">
        <v>3800</v>
      </c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</row>
    <row r="360" spans="1:22" ht="21" customHeight="1">
      <c r="A360" s="224"/>
      <c r="B360" s="224"/>
      <c r="C360" s="224"/>
      <c r="D360" s="224"/>
      <c r="E360" s="224"/>
      <c r="F360" s="222" t="s">
        <v>3028</v>
      </c>
      <c r="G360" s="225"/>
      <c r="H360" s="223">
        <v>3800</v>
      </c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</row>
    <row r="361" spans="1:22" ht="21" customHeight="1">
      <c r="A361" s="224"/>
      <c r="B361" s="224"/>
      <c r="C361" s="224"/>
      <c r="D361" s="224"/>
      <c r="E361" s="222" t="s">
        <v>2816</v>
      </c>
      <c r="F361" s="225"/>
      <c r="G361" s="225"/>
      <c r="H361" s="223">
        <v>3800</v>
      </c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</row>
    <row r="362" spans="1:22" ht="21" customHeight="1">
      <c r="A362" s="224"/>
      <c r="B362" s="224"/>
      <c r="C362" s="224"/>
      <c r="D362" s="222" t="s">
        <v>3094</v>
      </c>
      <c r="E362" s="225"/>
      <c r="F362" s="225"/>
      <c r="G362" s="225"/>
      <c r="H362" s="223">
        <v>3800</v>
      </c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</row>
    <row r="363" spans="1:22" ht="21" customHeight="1">
      <c r="A363" s="224"/>
      <c r="B363" s="224"/>
      <c r="C363" s="222" t="s">
        <v>3095</v>
      </c>
      <c r="D363" s="225"/>
      <c r="E363" s="225"/>
      <c r="F363" s="225"/>
      <c r="G363" s="225"/>
      <c r="H363" s="223">
        <v>3800</v>
      </c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</row>
    <row r="364" spans="1:22" ht="21" customHeight="1">
      <c r="A364" s="224"/>
      <c r="B364" s="224"/>
      <c r="C364" s="222" t="s">
        <v>22</v>
      </c>
      <c r="D364" s="222" t="s">
        <v>3096</v>
      </c>
      <c r="E364" s="222">
        <v>1</v>
      </c>
      <c r="F364" s="222" t="s">
        <v>17</v>
      </c>
      <c r="G364" s="222" t="s">
        <v>70</v>
      </c>
      <c r="H364" s="223">
        <v>3800</v>
      </c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</row>
    <row r="365" spans="1:22" ht="21" customHeight="1">
      <c r="A365" s="224"/>
      <c r="B365" s="224"/>
      <c r="C365" s="224"/>
      <c r="D365" s="224"/>
      <c r="E365" s="224"/>
      <c r="F365" s="222" t="s">
        <v>3028</v>
      </c>
      <c r="G365" s="225"/>
      <c r="H365" s="223">
        <v>3800</v>
      </c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</row>
    <row r="366" spans="1:22" ht="21" customHeight="1">
      <c r="A366" s="224"/>
      <c r="B366" s="224"/>
      <c r="C366" s="224"/>
      <c r="D366" s="224"/>
      <c r="E366" s="222" t="s">
        <v>2816</v>
      </c>
      <c r="F366" s="225"/>
      <c r="G366" s="225"/>
      <c r="H366" s="223">
        <v>3800</v>
      </c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</row>
    <row r="367" spans="1:22" ht="21" customHeight="1">
      <c r="A367" s="224"/>
      <c r="B367" s="224"/>
      <c r="C367" s="224"/>
      <c r="D367" s="222" t="s">
        <v>3097</v>
      </c>
      <c r="E367" s="225"/>
      <c r="F367" s="225"/>
      <c r="G367" s="225"/>
      <c r="H367" s="223">
        <v>3800</v>
      </c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</row>
    <row r="368" spans="1:22" ht="21" customHeight="1">
      <c r="A368" s="224"/>
      <c r="B368" s="224"/>
      <c r="C368" s="222" t="s">
        <v>3098</v>
      </c>
      <c r="D368" s="225"/>
      <c r="E368" s="225"/>
      <c r="F368" s="225"/>
      <c r="G368" s="225"/>
      <c r="H368" s="223">
        <v>3800</v>
      </c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</row>
    <row r="369" spans="1:22" ht="21" customHeight="1">
      <c r="A369" s="224"/>
      <c r="B369" s="224"/>
      <c r="C369" s="222" t="s">
        <v>3099</v>
      </c>
      <c r="D369" s="222" t="s">
        <v>3100</v>
      </c>
      <c r="E369" s="222">
        <v>1</v>
      </c>
      <c r="F369" s="222" t="s">
        <v>17</v>
      </c>
      <c r="G369" s="222" t="s">
        <v>70</v>
      </c>
      <c r="H369" s="223">
        <v>3800</v>
      </c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</row>
    <row r="370" spans="1:22" ht="21" customHeight="1">
      <c r="A370" s="224"/>
      <c r="B370" s="224"/>
      <c r="C370" s="224"/>
      <c r="D370" s="224"/>
      <c r="E370" s="224"/>
      <c r="F370" s="222" t="s">
        <v>3028</v>
      </c>
      <c r="G370" s="225"/>
      <c r="H370" s="223">
        <v>3800</v>
      </c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</row>
    <row r="371" spans="1:22" ht="21" customHeight="1">
      <c r="A371" s="224"/>
      <c r="B371" s="224"/>
      <c r="C371" s="224"/>
      <c r="D371" s="224"/>
      <c r="E371" s="222" t="s">
        <v>2816</v>
      </c>
      <c r="F371" s="225"/>
      <c r="G371" s="225"/>
      <c r="H371" s="223">
        <v>3800</v>
      </c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</row>
    <row r="372" spans="1:22" ht="21" customHeight="1">
      <c r="A372" s="224"/>
      <c r="B372" s="224"/>
      <c r="C372" s="224"/>
      <c r="D372" s="222" t="s">
        <v>3101</v>
      </c>
      <c r="E372" s="225"/>
      <c r="F372" s="225"/>
      <c r="G372" s="225"/>
      <c r="H372" s="223">
        <v>3800</v>
      </c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</row>
    <row r="373" spans="1:22" ht="21" customHeight="1">
      <c r="A373" s="224"/>
      <c r="B373" s="224"/>
      <c r="C373" s="222" t="s">
        <v>3102</v>
      </c>
      <c r="D373" s="225"/>
      <c r="E373" s="225"/>
      <c r="F373" s="225"/>
      <c r="G373" s="225"/>
      <c r="H373" s="223">
        <v>3800</v>
      </c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</row>
    <row r="374" spans="1:22" ht="21" customHeight="1">
      <c r="A374" s="224"/>
      <c r="B374" s="224"/>
      <c r="C374" s="222" t="s">
        <v>3103</v>
      </c>
      <c r="D374" s="222" t="s">
        <v>3104</v>
      </c>
      <c r="E374" s="222">
        <v>1</v>
      </c>
      <c r="F374" s="222" t="s">
        <v>17</v>
      </c>
      <c r="G374" s="222" t="s">
        <v>70</v>
      </c>
      <c r="H374" s="223">
        <v>3800</v>
      </c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</row>
    <row r="375" spans="1:22" ht="21" customHeight="1">
      <c r="A375" s="224"/>
      <c r="B375" s="224"/>
      <c r="C375" s="224"/>
      <c r="D375" s="224"/>
      <c r="E375" s="224"/>
      <c r="F375" s="222" t="s">
        <v>3028</v>
      </c>
      <c r="G375" s="225"/>
      <c r="H375" s="223">
        <v>3800</v>
      </c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</row>
    <row r="376" spans="1:22" ht="21" customHeight="1">
      <c r="A376" s="224"/>
      <c r="B376" s="224"/>
      <c r="C376" s="224"/>
      <c r="D376" s="224"/>
      <c r="E376" s="222" t="s">
        <v>2816</v>
      </c>
      <c r="F376" s="225"/>
      <c r="G376" s="225"/>
      <c r="H376" s="223">
        <v>3800</v>
      </c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</row>
    <row r="377" spans="1:22" ht="21" customHeight="1">
      <c r="A377" s="224"/>
      <c r="B377" s="224"/>
      <c r="C377" s="224"/>
      <c r="D377" s="222" t="s">
        <v>3105</v>
      </c>
      <c r="E377" s="225"/>
      <c r="F377" s="225"/>
      <c r="G377" s="225"/>
      <c r="H377" s="223">
        <v>3800</v>
      </c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</row>
    <row r="378" spans="1:22" ht="21" customHeight="1">
      <c r="A378" s="224"/>
      <c r="B378" s="224"/>
      <c r="C378" s="222" t="s">
        <v>3106</v>
      </c>
      <c r="D378" s="225"/>
      <c r="E378" s="225"/>
      <c r="F378" s="225"/>
      <c r="G378" s="225"/>
      <c r="H378" s="223">
        <v>3800</v>
      </c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</row>
    <row r="379" spans="1:22" ht="21" customHeight="1">
      <c r="A379" s="224"/>
      <c r="B379" s="224"/>
      <c r="C379" s="222" t="s">
        <v>3107</v>
      </c>
      <c r="D379" s="222" t="s">
        <v>3108</v>
      </c>
      <c r="E379" s="222">
        <v>1</v>
      </c>
      <c r="F379" s="222" t="s">
        <v>17</v>
      </c>
      <c r="G379" s="222" t="s">
        <v>70</v>
      </c>
      <c r="H379" s="223">
        <v>3800</v>
      </c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</row>
    <row r="380" spans="1:22" ht="21" customHeight="1">
      <c r="A380" s="224"/>
      <c r="B380" s="224"/>
      <c r="C380" s="224"/>
      <c r="D380" s="224"/>
      <c r="E380" s="224"/>
      <c r="F380" s="222" t="s">
        <v>3028</v>
      </c>
      <c r="G380" s="225"/>
      <c r="H380" s="223">
        <v>3800</v>
      </c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</row>
    <row r="381" spans="1:22" ht="21" customHeight="1">
      <c r="A381" s="224"/>
      <c r="B381" s="224"/>
      <c r="C381" s="224"/>
      <c r="D381" s="224"/>
      <c r="E381" s="222" t="s">
        <v>2816</v>
      </c>
      <c r="F381" s="225"/>
      <c r="G381" s="225"/>
      <c r="H381" s="223">
        <v>3800</v>
      </c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</row>
    <row r="382" spans="1:22" ht="21" customHeight="1">
      <c r="A382" s="224"/>
      <c r="B382" s="224"/>
      <c r="C382" s="224"/>
      <c r="D382" s="222" t="s">
        <v>3109</v>
      </c>
      <c r="E382" s="225"/>
      <c r="F382" s="225"/>
      <c r="G382" s="225"/>
      <c r="H382" s="223">
        <v>3800</v>
      </c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</row>
    <row r="383" spans="1:22" ht="21" customHeight="1">
      <c r="A383" s="224"/>
      <c r="B383" s="224"/>
      <c r="C383" s="222" t="s">
        <v>3110</v>
      </c>
      <c r="D383" s="225"/>
      <c r="E383" s="225"/>
      <c r="F383" s="225"/>
      <c r="G383" s="225"/>
      <c r="H383" s="223">
        <v>3800</v>
      </c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</row>
    <row r="384" spans="1:22" ht="21" customHeight="1">
      <c r="A384" s="224"/>
      <c r="B384" s="224"/>
      <c r="C384" s="222" t="s">
        <v>3111</v>
      </c>
      <c r="D384" s="222" t="s">
        <v>3112</v>
      </c>
      <c r="E384" s="222">
        <v>1</v>
      </c>
      <c r="F384" s="222" t="s">
        <v>17</v>
      </c>
      <c r="G384" s="222" t="s">
        <v>70</v>
      </c>
      <c r="H384" s="223">
        <v>3800</v>
      </c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</row>
    <row r="385" spans="1:22" ht="21" customHeight="1">
      <c r="A385" s="224"/>
      <c r="B385" s="224"/>
      <c r="C385" s="224"/>
      <c r="D385" s="224"/>
      <c r="E385" s="224"/>
      <c r="F385" s="222" t="s">
        <v>3028</v>
      </c>
      <c r="G385" s="225"/>
      <c r="H385" s="223">
        <v>3800</v>
      </c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</row>
    <row r="386" spans="1:22" ht="21" customHeight="1">
      <c r="A386" s="224"/>
      <c r="B386" s="224"/>
      <c r="C386" s="224"/>
      <c r="D386" s="224"/>
      <c r="E386" s="222" t="s">
        <v>2816</v>
      </c>
      <c r="F386" s="225"/>
      <c r="G386" s="225"/>
      <c r="H386" s="223">
        <v>3800</v>
      </c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</row>
    <row r="387" spans="1:22" ht="21" customHeight="1">
      <c r="A387" s="224"/>
      <c r="B387" s="224"/>
      <c r="C387" s="224"/>
      <c r="D387" s="222" t="s">
        <v>3113</v>
      </c>
      <c r="E387" s="225"/>
      <c r="F387" s="225"/>
      <c r="G387" s="225"/>
      <c r="H387" s="223">
        <v>3800</v>
      </c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</row>
    <row r="388" spans="1:22" ht="21" customHeight="1">
      <c r="A388" s="224"/>
      <c r="B388" s="224"/>
      <c r="C388" s="222" t="s">
        <v>3114</v>
      </c>
      <c r="D388" s="225"/>
      <c r="E388" s="225"/>
      <c r="F388" s="225"/>
      <c r="G388" s="225"/>
      <c r="H388" s="223">
        <v>3800</v>
      </c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</row>
    <row r="389" spans="1:22" ht="21" customHeight="1">
      <c r="A389" s="224"/>
      <c r="B389" s="224"/>
      <c r="C389" s="222" t="s">
        <v>3115</v>
      </c>
      <c r="D389" s="222" t="s">
        <v>3116</v>
      </c>
      <c r="E389" s="222">
        <v>32</v>
      </c>
      <c r="F389" s="222" t="s">
        <v>8</v>
      </c>
      <c r="G389" s="222" t="s">
        <v>70</v>
      </c>
      <c r="H389" s="223">
        <v>864000</v>
      </c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</row>
    <row r="390" spans="1:22" ht="21" customHeight="1">
      <c r="A390" s="224"/>
      <c r="B390" s="224"/>
      <c r="C390" s="224"/>
      <c r="D390" s="224"/>
      <c r="E390" s="224"/>
      <c r="F390" s="222" t="s">
        <v>2808</v>
      </c>
      <c r="G390" s="225"/>
      <c r="H390" s="223">
        <v>864000</v>
      </c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</row>
    <row r="391" spans="1:22" ht="21" customHeight="1">
      <c r="A391" s="224"/>
      <c r="B391" s="224"/>
      <c r="C391" s="224"/>
      <c r="D391" s="224"/>
      <c r="E391" s="222" t="s">
        <v>2846</v>
      </c>
      <c r="F391" s="225"/>
      <c r="G391" s="225"/>
      <c r="H391" s="223">
        <v>864000</v>
      </c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</row>
    <row r="392" spans="1:22" ht="21" customHeight="1">
      <c r="A392" s="224"/>
      <c r="B392" s="224"/>
      <c r="C392" s="224"/>
      <c r="D392" s="222" t="s">
        <v>3117</v>
      </c>
      <c r="E392" s="225"/>
      <c r="F392" s="225"/>
      <c r="G392" s="225"/>
      <c r="H392" s="223">
        <v>864000</v>
      </c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</row>
    <row r="393" spans="1:22" ht="21" customHeight="1">
      <c r="A393" s="224"/>
      <c r="B393" s="224"/>
      <c r="C393" s="222" t="s">
        <v>3118</v>
      </c>
      <c r="D393" s="225"/>
      <c r="E393" s="225"/>
      <c r="F393" s="225"/>
      <c r="G393" s="225"/>
      <c r="H393" s="223">
        <v>864000</v>
      </c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</row>
    <row r="394" spans="1:22" ht="21" customHeight="1">
      <c r="A394" s="224"/>
      <c r="B394" s="222" t="s">
        <v>2810</v>
      </c>
      <c r="C394" s="225"/>
      <c r="D394" s="225"/>
      <c r="E394" s="225"/>
      <c r="F394" s="225"/>
      <c r="G394" s="225"/>
      <c r="H394" s="223">
        <v>11287800</v>
      </c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</row>
    <row r="395" spans="1:22" ht="21" customHeight="1">
      <c r="A395" s="222" t="s">
        <v>2811</v>
      </c>
      <c r="B395" s="225"/>
      <c r="C395" s="225"/>
      <c r="D395" s="225"/>
      <c r="E395" s="225"/>
      <c r="F395" s="225"/>
      <c r="G395" s="225"/>
      <c r="H395" s="223">
        <v>11287800</v>
      </c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</row>
    <row r="396" spans="1:22" ht="21" customHeight="1">
      <c r="A396" s="226" t="s">
        <v>3119</v>
      </c>
      <c r="B396" s="227"/>
      <c r="C396" s="227"/>
      <c r="D396" s="227"/>
      <c r="E396" s="227"/>
      <c r="F396" s="227"/>
      <c r="G396" s="227"/>
      <c r="H396" s="228">
        <v>11287800</v>
      </c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</row>
    <row r="397" spans="1:22" ht="21" customHeight="1"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</row>
    <row r="398" spans="1:22" ht="21" customHeight="1"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</row>
    <row r="399" spans="1:22" ht="21" customHeight="1"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</row>
    <row r="400" spans="1:22" ht="21" customHeight="1"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</row>
    <row r="401" spans="13:22" ht="21" customHeight="1"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</row>
    <row r="402" spans="13:22" ht="21" customHeight="1"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</row>
    <row r="403" spans="13:22" ht="21" customHeight="1"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</row>
    <row r="404" spans="13:22" ht="21" customHeight="1"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</row>
    <row r="405" spans="13:22" ht="21" customHeight="1"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</row>
    <row r="406" spans="13:22" ht="21" customHeight="1"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</row>
    <row r="407" spans="13:22" ht="21" customHeight="1"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</row>
    <row r="408" spans="13:22" ht="21" customHeight="1"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</row>
    <row r="409" spans="13:22" ht="21" customHeight="1"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</row>
    <row r="410" spans="13:22" ht="21" customHeight="1"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</row>
    <row r="411" spans="13:22" ht="21" customHeight="1"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</row>
    <row r="412" spans="13:22" ht="21" customHeight="1"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</row>
    <row r="413" spans="13:22" ht="21" customHeight="1"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</row>
    <row r="414" spans="13:22" ht="21" customHeight="1"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</row>
    <row r="415" spans="13:22" ht="21" customHeight="1"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</row>
    <row r="416" spans="13:22" ht="21" customHeight="1"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</row>
    <row r="417" spans="13:22" ht="21" customHeight="1"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</row>
    <row r="418" spans="13:22" ht="21" customHeight="1"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</row>
    <row r="419" spans="13:22" ht="21" customHeight="1"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</row>
    <row r="420" spans="13:22" ht="21" customHeight="1"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</row>
    <row r="421" spans="13:22" ht="21" customHeight="1"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</row>
    <row r="422" spans="13:22" ht="21" customHeight="1"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</row>
    <row r="423" spans="13:22" ht="21" customHeight="1"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</row>
    <row r="424" spans="13:22" ht="21" customHeight="1"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</row>
    <row r="425" spans="13:22" ht="21" customHeight="1"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</row>
    <row r="426" spans="13:22" ht="21" customHeight="1"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</row>
    <row r="427" spans="13:22" ht="21" customHeight="1"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</row>
    <row r="428" spans="13:22" ht="21" customHeight="1"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</row>
    <row r="429" spans="13:22" ht="21" customHeight="1"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</row>
    <row r="430" spans="13:22" ht="21" customHeight="1"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</row>
    <row r="431" spans="13:22" ht="21" customHeight="1"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</row>
    <row r="432" spans="13:22" ht="21" customHeight="1"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</row>
    <row r="433" spans="13:22" ht="21" customHeight="1"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</row>
    <row r="434" spans="13:22" ht="21" customHeight="1"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</row>
    <row r="435" spans="13:22" ht="21" customHeight="1"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</row>
    <row r="436" spans="13:22" ht="21" customHeight="1"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</row>
    <row r="437" spans="13:22" ht="21" customHeight="1"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</row>
    <row r="438" spans="13:22" ht="21" customHeight="1"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</row>
    <row r="439" spans="13:22" ht="21" customHeight="1"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</row>
    <row r="440" spans="13:22" ht="21" customHeight="1"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</row>
    <row r="441" spans="13:22" ht="21" customHeight="1"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</row>
    <row r="442" spans="13:22" ht="21" customHeight="1"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</row>
    <row r="443" spans="13:22" ht="21" customHeight="1"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</row>
    <row r="444" spans="13:22" ht="21" customHeight="1"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</row>
    <row r="445" spans="13:22" ht="21" customHeight="1"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</row>
    <row r="446" spans="13:22" ht="21" customHeight="1"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</row>
    <row r="447" spans="13:22" ht="21" customHeight="1"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</row>
    <row r="448" spans="13:22" ht="21" customHeight="1"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</row>
    <row r="449" spans="13:22" ht="21" customHeight="1"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</row>
    <row r="450" spans="13:22" ht="21" customHeight="1"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</row>
    <row r="451" spans="13:22" ht="21" customHeight="1"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</row>
    <row r="452" spans="13:22" ht="21" customHeight="1"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</row>
    <row r="453" spans="13:22" ht="21" customHeight="1"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</row>
    <row r="454" spans="13:22" ht="21" customHeight="1"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</row>
    <row r="455" spans="13:22" ht="21" customHeight="1"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</row>
    <row r="456" spans="13:22" ht="21" customHeight="1"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</row>
    <row r="457" spans="13:22" ht="21" customHeight="1"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</row>
    <row r="458" spans="13:22" ht="21" customHeight="1"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</row>
    <row r="459" spans="13:22" ht="21" customHeight="1"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</row>
    <row r="460" spans="13:22" ht="21" customHeight="1"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</row>
    <row r="461" spans="13:22" ht="21" customHeight="1"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</row>
    <row r="462" spans="13:22" ht="21" customHeight="1"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</row>
    <row r="463" spans="13:22" ht="21" customHeight="1"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</row>
    <row r="464" spans="13:22" ht="21" customHeight="1"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</row>
    <row r="465" spans="13:22" ht="21" customHeight="1"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</row>
    <row r="466" spans="13:22" ht="21" customHeight="1"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</row>
    <row r="467" spans="13:22" ht="21" customHeight="1"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</row>
    <row r="468" spans="13:22" ht="21" customHeight="1"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</row>
    <row r="469" spans="13:22" ht="21" customHeight="1"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</row>
    <row r="470" spans="13:22" ht="21" customHeight="1"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</row>
    <row r="471" spans="13:22" ht="21" customHeight="1"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</row>
    <row r="472" spans="13:22" ht="21" customHeight="1"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</row>
    <row r="473" spans="13:22" ht="21" customHeight="1"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</row>
    <row r="474" spans="13:22" ht="21" customHeight="1"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</row>
    <row r="475" spans="13:22" ht="21" customHeight="1"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</row>
    <row r="476" spans="13:22" ht="21" customHeight="1"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</row>
    <row r="477" spans="13:22" ht="21" customHeight="1"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</row>
    <row r="478" spans="13:22" ht="21" customHeight="1"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</row>
    <row r="479" spans="13:22" ht="21" customHeight="1"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</row>
    <row r="480" spans="13:22" ht="21" customHeight="1"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</row>
    <row r="481" spans="13:22" ht="21" customHeight="1"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</row>
    <row r="482" spans="13:22" ht="21" customHeight="1"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</row>
    <row r="483" spans="13:22" ht="21" customHeight="1"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</row>
    <row r="484" spans="13:22" ht="21" customHeight="1"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</row>
    <row r="485" spans="13:22" ht="21" customHeight="1"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</row>
    <row r="486" spans="13:22" ht="21" customHeight="1"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</row>
    <row r="487" spans="13:22" ht="21" customHeight="1"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</row>
    <row r="488" spans="13:22" ht="21" customHeight="1"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</row>
    <row r="489" spans="13:22" ht="21" customHeight="1"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</row>
    <row r="490" spans="13:22" ht="21" customHeight="1"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</row>
    <row r="491" spans="13:22" ht="21" customHeight="1"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</row>
    <row r="492" spans="13:22" ht="21" customHeight="1"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</row>
    <row r="493" spans="13:22" ht="21" customHeight="1"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</row>
    <row r="494" spans="13:22" ht="21" customHeight="1"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</row>
    <row r="495" spans="13:22" ht="21" customHeight="1"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</row>
    <row r="496" spans="13:22" ht="21" customHeight="1"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</row>
    <row r="497" spans="13:22" ht="21" customHeight="1"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</row>
    <row r="498" spans="13:22" ht="21" customHeight="1"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</row>
    <row r="499" spans="13:22" ht="21" customHeight="1"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</row>
    <row r="500" spans="13:22" ht="21" customHeight="1"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</row>
    <row r="501" spans="13:22" ht="21" customHeight="1"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</row>
    <row r="502" spans="13:22" ht="21" customHeight="1"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</row>
    <row r="503" spans="13:22" ht="21" customHeight="1"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</row>
    <row r="504" spans="13:22" ht="21" customHeight="1"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</row>
    <row r="505" spans="13:22" ht="21" customHeight="1"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</row>
    <row r="506" spans="13:22" ht="21" customHeight="1"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</row>
    <row r="507" spans="13:22" ht="21" customHeight="1"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</row>
    <row r="508" spans="13:22" ht="21" customHeight="1"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</row>
    <row r="509" spans="13:22" ht="21" customHeight="1"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</row>
    <row r="510" spans="13:22" ht="21" customHeight="1"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</row>
    <row r="511" spans="13:22" ht="21" customHeight="1"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</row>
    <row r="512" spans="13:22" ht="21" customHeight="1"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</row>
    <row r="513" spans="13:22" ht="21" customHeight="1"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</row>
    <row r="514" spans="13:22" ht="21" customHeight="1"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</row>
    <row r="515" spans="13:22" ht="21" customHeight="1"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</row>
    <row r="516" spans="13:22" ht="21" customHeight="1"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</row>
    <row r="517" spans="13:22" ht="21" customHeight="1"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</row>
    <row r="518" spans="13:22" ht="21" customHeight="1"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</row>
    <row r="519" spans="13:22" ht="21" customHeight="1"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</row>
    <row r="520" spans="13:22" ht="21" customHeight="1"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</row>
    <row r="521" spans="13:22" ht="21" customHeight="1"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</row>
    <row r="522" spans="13:22" ht="21" customHeight="1"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</row>
    <row r="523" spans="13:22" ht="21" customHeight="1"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</row>
    <row r="524" spans="13:22" ht="21" customHeight="1"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</row>
    <row r="525" spans="13:22" ht="21" customHeight="1"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</row>
    <row r="526" spans="13:22" ht="21" customHeight="1"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</row>
    <row r="527" spans="13:22" ht="21" customHeight="1"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</row>
    <row r="528" spans="13:22" ht="21" customHeight="1"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</row>
    <row r="529" spans="13:22" ht="21" customHeight="1"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</row>
    <row r="530" spans="13:22" ht="21" customHeight="1"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</row>
    <row r="531" spans="13:22" ht="21" customHeight="1"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</row>
    <row r="532" spans="13:22" ht="21" customHeight="1"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</row>
    <row r="533" spans="13:22" ht="21" customHeight="1"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</row>
    <row r="534" spans="13:22" ht="21" customHeight="1"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</row>
    <row r="535" spans="13:22" ht="21" customHeight="1"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</row>
    <row r="536" spans="13:22" ht="21" customHeight="1"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</row>
    <row r="537" spans="13:22" ht="21" customHeight="1"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</row>
    <row r="538" spans="13:22" ht="21" customHeight="1"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</row>
    <row r="539" spans="13:22" ht="21" customHeight="1"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</row>
    <row r="540" spans="13:22" ht="21" customHeight="1"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</row>
    <row r="541" spans="13:22" ht="21" customHeight="1"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</row>
    <row r="542" spans="13:22" ht="21" customHeight="1"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</row>
    <row r="543" spans="13:22" ht="21" customHeight="1"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</row>
    <row r="544" spans="13:22" ht="21" customHeight="1"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</row>
    <row r="545" spans="13:22" ht="21" customHeight="1"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</row>
    <row r="546" spans="13:22" ht="21" customHeight="1"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</row>
    <row r="547" spans="13:22" ht="21" customHeight="1"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</row>
    <row r="548" spans="13:22" ht="21" customHeight="1"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</row>
    <row r="549" spans="13:22" ht="21" customHeight="1"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</row>
    <row r="550" spans="13:22" ht="21" customHeight="1"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</row>
    <row r="551" spans="13:22" ht="21" customHeight="1"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</row>
    <row r="552" spans="13:22" ht="21" customHeight="1"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</row>
    <row r="553" spans="13:22" ht="21" customHeight="1"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</row>
    <row r="554" spans="13:22" ht="21" customHeight="1"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</row>
    <row r="555" spans="13:22" ht="21" customHeight="1"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</row>
    <row r="556" spans="13:22" ht="21" customHeight="1"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</row>
    <row r="557" spans="13:22" ht="21" customHeight="1"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</row>
    <row r="558" spans="13:22" ht="21" customHeight="1"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</row>
    <row r="559" spans="13:22" ht="21" customHeight="1"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</row>
    <row r="560" spans="13:22" ht="21" customHeight="1"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</row>
    <row r="561" spans="13:22" ht="21" customHeight="1"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</row>
    <row r="562" spans="13:22" ht="21" customHeight="1"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</row>
    <row r="563" spans="13:22" ht="21" customHeight="1"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</row>
    <row r="564" spans="13:22" ht="21" customHeight="1"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</row>
    <row r="565" spans="13:22" ht="21" customHeight="1"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</row>
    <row r="566" spans="13:22" ht="21" customHeight="1"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</row>
    <row r="567" spans="13:22" ht="21" customHeight="1"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</row>
    <row r="568" spans="13:22" ht="21" customHeight="1"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</row>
    <row r="569" spans="13:22" ht="21" customHeight="1"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</row>
    <row r="570" spans="13:22" ht="21" customHeight="1"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</row>
    <row r="571" spans="13:22" ht="21" customHeight="1"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</row>
    <row r="572" spans="13:22" ht="21" customHeight="1"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</row>
    <row r="573" spans="13:22" ht="21" customHeight="1"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</row>
    <row r="574" spans="13:22" ht="21" customHeight="1"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</row>
    <row r="575" spans="13:22" ht="21" customHeight="1"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</row>
    <row r="576" spans="13:22" ht="21" customHeight="1"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</row>
    <row r="577" spans="13:22" ht="21" customHeight="1"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</row>
    <row r="578" spans="13:22" ht="21" customHeight="1"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</row>
    <row r="579" spans="13:22" ht="21" customHeight="1"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</row>
    <row r="580" spans="13:22" ht="21" customHeight="1"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</row>
    <row r="581" spans="13:22" ht="21" customHeight="1"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</row>
    <row r="582" spans="13:22" ht="21" customHeight="1"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</row>
    <row r="583" spans="13:22" ht="21" customHeight="1"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</row>
    <row r="584" spans="13:22" ht="21" customHeight="1"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</row>
    <row r="585" spans="13:22" ht="21" customHeight="1"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</row>
    <row r="586" spans="13:22" ht="21" customHeight="1"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</row>
    <row r="587" spans="13:22" ht="21" customHeight="1"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</row>
    <row r="588" spans="13:22" ht="21" customHeight="1"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</row>
    <row r="589" spans="13:22" ht="21" customHeight="1"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</row>
    <row r="590" spans="13:22" ht="21" customHeight="1"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</row>
    <row r="591" spans="13:22" ht="21" customHeight="1"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</row>
    <row r="592" spans="13:22" ht="21" customHeight="1"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</row>
    <row r="593" spans="13:22" ht="21" customHeight="1"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</row>
    <row r="594" spans="13:22" ht="21" customHeight="1"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</row>
    <row r="595" spans="13:22" ht="21" customHeight="1"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</row>
    <row r="596" spans="13:22" ht="21" customHeight="1"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</row>
    <row r="597" spans="13:22" ht="15.75" customHeight="1"/>
    <row r="598" spans="13:22" ht="15.75" customHeight="1"/>
    <row r="599" spans="13:22" ht="15.75" customHeight="1"/>
    <row r="600" spans="13:22" ht="15.75" customHeight="1"/>
    <row r="601" spans="13:22" ht="15.75" customHeight="1"/>
    <row r="602" spans="13:22" ht="15.75" customHeight="1"/>
    <row r="603" spans="13:22" ht="15.75" customHeight="1"/>
    <row r="604" spans="13:22" ht="15.75" customHeight="1"/>
    <row r="605" spans="13:22" ht="15.75" customHeight="1"/>
    <row r="606" spans="13:22" ht="15.75" customHeight="1"/>
    <row r="607" spans="13:22" ht="15.75" customHeight="1"/>
    <row r="608" spans="13:22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เม.ย.</vt:lpstr>
      <vt:lpstr>ดำเนินการเอง (ลงข้อมูล)</vt:lpstr>
      <vt:lpstr>Sheet1</vt:lpstr>
      <vt:lpstr>สรุป 2</vt:lpstr>
      <vt:lpstr>จัดซื้อเป็นชุด รวมทั้งหมด</vt:lpstr>
      <vt:lpstr>เงินเหลือ+เบิก (2)</vt:lpstr>
      <vt:lpstr>เงินเหลือ+เบิก</vt:lpstr>
      <vt:lpstr>Sheet6</vt:lpstr>
      <vt:lpstr>Sheet1 (2)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aphisit pasawathe</cp:lastModifiedBy>
  <dcterms:created xsi:type="dcterms:W3CDTF">2023-06-09T08:30:45Z</dcterms:created>
  <dcterms:modified xsi:type="dcterms:W3CDTF">2024-08-06T07:15:32Z</dcterms:modified>
</cp:coreProperties>
</file>